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ml.chartshapes+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xml"/>
  <Override PartName="/xl/charts/chart3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42.xml" ContentType="application/vnd.openxmlformats-officedocument.drawingml.chart+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charts/chart46.xml" ContentType="application/vnd.openxmlformats-officedocument.drawingml.chart+xml"/>
  <Override PartName="/xl/drawings/drawing55.xml" ContentType="application/vnd.openxmlformats-officedocument.drawing+xml"/>
  <Override PartName="/xl/charts/chart4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9.xml" ContentType="application/vnd.openxmlformats-officedocument.drawingml.chart+xml"/>
  <Override PartName="/xl/drawings/drawing59.xml" ContentType="application/vnd.openxmlformats-officedocument.drawing+xml"/>
  <Override PartName="/xl/charts/chart50.xml" ContentType="application/vnd.openxmlformats-officedocument.drawingml.chart+xml"/>
  <Override PartName="/xl/drawings/drawing60.xml" ContentType="application/vnd.openxmlformats-officedocument.drawing+xml"/>
  <Override PartName="/xl/charts/chart5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1.xml" ContentType="application/vnd.openxmlformats-officedocument.drawing+xml"/>
  <Override PartName="/xl/charts/chart52.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charts/chart53.xml" ContentType="application/vnd.openxmlformats-officedocument.drawingml.chart+xml"/>
  <Override PartName="/xl/drawings/drawing64.xml" ContentType="application/vnd.openxmlformats-officedocument.drawing+xml"/>
  <Override PartName="/xl/charts/chart5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charts/chart55.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charts/chart56.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harts/chart5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https://sekishocareer.sharepoint.com/sites/msteams_92964f/Shared Documents/一般/オープンデータ_UL用/1094_統計つくば2019/"/>
    </mc:Choice>
  </mc:AlternateContent>
  <xr:revisionPtr revIDLastSave="11" documentId="11_F8D45FF8171180A4EAB4EEC9286E365F56014913" xr6:coauthVersionLast="47" xr6:coauthVersionMax="47" xr10:uidLastSave="{3C648D13-2C2A-423D-95F1-9512404B9E59}"/>
  <bookViews>
    <workbookView xWindow="-110" yWindow="-110" windowWidth="19420" windowHeight="10300" tabRatio="601" firstSheet="74" activeTab="81" xr2:uid="{00000000-000D-0000-FFFF-FFFF00000000}"/>
  </bookViews>
  <sheets>
    <sheet name="概況_ﾐﾆｲﾝﾌｫﾒｰｼｮﾝ" sheetId="3" r:id="rId1"/>
    <sheet name="気象概況" sheetId="5" r:id="rId2"/>
    <sheet name="早見表" sheetId="6" r:id="rId3"/>
    <sheet name="計算式" sheetId="7" r:id="rId4"/>
    <sheet name="人口_表1" sheetId="8" r:id="rId5"/>
    <sheet name="表2" sheetId="9" r:id="rId6"/>
    <sheet name="表3" sheetId="10" r:id="rId7"/>
    <sheet name="表3-1" sheetId="11" r:id="rId8"/>
    <sheet name="表3-1グラフ用データ" sheetId="12" r:id="rId9"/>
    <sheet name="表4" sheetId="13" r:id="rId10"/>
    <sheet name="表5" sheetId="14" r:id="rId11"/>
    <sheet name="表6,7" sheetId="15" r:id="rId12"/>
    <sheet name="表8" sheetId="84" r:id="rId13"/>
    <sheet name="表8グラフ" sheetId="85" r:id="rId14"/>
    <sheet name="表9" sheetId="17" r:id="rId15"/>
    <sheet name="表10,11" sheetId="18" r:id="rId16"/>
    <sheet name="産業_表12" sheetId="19" r:id="rId17"/>
    <sheet name="表13" sheetId="23" r:id="rId18"/>
    <sheet name="表13データ" sheetId="24" r:id="rId19"/>
    <sheet name="表14" sheetId="21" r:id="rId20"/>
    <sheet name="表15" sheetId="25" r:id="rId21"/>
    <sheet name="表16" sheetId="26" r:id="rId22"/>
    <sheet name="表17" sheetId="29" r:id="rId23"/>
    <sheet name="表17グラフ" sheetId="28" r:id="rId24"/>
    <sheet name="表18" sheetId="30" r:id="rId25"/>
    <sheet name="表19" sheetId="31" r:id="rId26"/>
    <sheet name="表20" sheetId="32" r:id="rId27"/>
    <sheet name="表21" sheetId="33" r:id="rId28"/>
    <sheet name="表22" sheetId="86" r:id="rId29"/>
    <sheet name="表22　世帯員数" sheetId="87" r:id="rId30"/>
    <sheet name="農家数" sheetId="88" r:id="rId31"/>
    <sheet name="耕地面積" sheetId="89" r:id="rId32"/>
    <sheet name="表23" sheetId="35" r:id="rId33"/>
    <sheet name="表24" sheetId="36" r:id="rId34"/>
    <sheet name="表25" sheetId="37" r:id="rId35"/>
    <sheet name="表26" sheetId="38" r:id="rId36"/>
    <sheet name="表26グラフ" sheetId="39" r:id="rId37"/>
    <sheet name="表27" sheetId="40" r:id="rId38"/>
    <sheet name="土地_表28" sheetId="41" r:id="rId39"/>
    <sheet name="表29" sheetId="42" r:id="rId40"/>
    <sheet name="表30" sheetId="43" r:id="rId41"/>
    <sheet name="住宅_表31" sheetId="44" r:id="rId42"/>
    <sheet name="表32" sheetId="45" r:id="rId43"/>
    <sheet name="公園_表33" sheetId="46" r:id="rId44"/>
    <sheet name="表34" sheetId="47" r:id="rId45"/>
    <sheet name="上下水道_表35" sheetId="48" r:id="rId46"/>
    <sheet name="表36" sheetId="49" r:id="rId47"/>
    <sheet name="治安_表37" sheetId="50" r:id="rId48"/>
    <sheet name="表38" sheetId="51" r:id="rId49"/>
    <sheet name="表38グラフ" sheetId="52" r:id="rId50"/>
    <sheet name="表39" sheetId="53" r:id="rId51"/>
    <sheet name="運輸_表40" sheetId="54" r:id="rId52"/>
    <sheet name="表41" sheetId="55" r:id="rId53"/>
    <sheet name="表42" sheetId="56" r:id="rId54"/>
    <sheet name="環境衛生_表43" sheetId="90" r:id="rId55"/>
    <sheet name="表43グラフ" sheetId="91" r:id="rId56"/>
    <sheet name="表44" sheetId="58" r:id="rId57"/>
    <sheet name="福祉_表45" sheetId="59" r:id="rId58"/>
    <sheet name="表46" sheetId="60" r:id="rId59"/>
    <sheet name="表47" sheetId="61" r:id="rId60"/>
    <sheet name="表48" sheetId="62" r:id="rId61"/>
    <sheet name="表49" sheetId="63" r:id="rId62"/>
    <sheet name="表49グラフ" sheetId="64" r:id="rId63"/>
    <sheet name="教育_表50" sheetId="65" r:id="rId64"/>
    <sheet name="表51" sheetId="66" r:id="rId65"/>
    <sheet name="表52" sheetId="67" r:id="rId66"/>
    <sheet name="表53" sheetId="68" r:id="rId67"/>
    <sheet name="表54" sheetId="69" r:id="rId68"/>
    <sheet name="表55" sheetId="70" r:id="rId69"/>
    <sheet name="表56" sheetId="71" r:id="rId70"/>
    <sheet name="表57" sheetId="72" r:id="rId71"/>
    <sheet name="表58" sheetId="73" r:id="rId72"/>
    <sheet name="表59" sheetId="74" r:id="rId73"/>
    <sheet name="表60" sheetId="75" r:id="rId74"/>
    <sheet name="表61" sheetId="76" r:id="rId75"/>
    <sheet name="選挙_表62" sheetId="77" r:id="rId76"/>
    <sheet name="表63" sheetId="78" r:id="rId77"/>
    <sheet name="財政_表64" sheetId="79" r:id="rId78"/>
    <sheet name="表65" sheetId="80" r:id="rId79"/>
    <sheet name="表66" sheetId="81" r:id="rId80"/>
    <sheet name="表67" sheetId="82" r:id="rId81"/>
    <sheet name="職員_表68" sheetId="83" r:id="rId82"/>
  </sheet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14" hidden="1">表9!$A$4:$G$5</definedName>
    <definedName name="_xlnm.Print_Area" localSheetId="51">運輸_表40!$A$1:$N$179</definedName>
    <definedName name="_xlnm.Print_Area" localSheetId="0">概況_ﾐﾆｲﾝﾌｫﾒｰｼｮﾝ!$A$1:$I$101</definedName>
    <definedName name="_xlnm.Print_Area" localSheetId="54">環境衛生_表43!$A$1:$Q$46</definedName>
    <definedName name="_xlnm.Print_Area" localSheetId="1">気象概況!$A$1:$L$41</definedName>
    <definedName name="_xlnm.Print_Area" localSheetId="3">計算式!$A$1:$B$164</definedName>
    <definedName name="_xlnm.Print_Area" localSheetId="43">公園_表33!$A$1:$M$65</definedName>
    <definedName name="_xlnm.Print_Area" localSheetId="77">財政_表64!$A$1:$E$54</definedName>
    <definedName name="_xlnm.Print_Area" localSheetId="47">治安_表37!$A$1:$E$52</definedName>
    <definedName name="_xlnm.Print_Area" localSheetId="41">住宅_表31!$A$1:$G$56</definedName>
    <definedName name="_xlnm.Print_Area" localSheetId="45">上下水道_表35!$A$1:$K$68</definedName>
    <definedName name="_xlnm.Print_Area" localSheetId="81">職員_表68!$A$1:$M$65</definedName>
    <definedName name="_xlnm.Print_Area" localSheetId="4">人口_表1!$A$1:$E$54</definedName>
    <definedName name="_xlnm.Print_Area" localSheetId="38">土地_表28!$A$1:$I$70</definedName>
    <definedName name="_xlnm.Print_Area" localSheetId="15">'表10,11'!$A$1:$I$118</definedName>
    <definedName name="_xlnm.Print_Area" localSheetId="17">表13!$A$1:$J$62</definedName>
    <definedName name="_xlnm.Print_Area" localSheetId="19">表14!$A$1:$K$58</definedName>
    <definedName name="_xlnm.Print_Area" localSheetId="20">表15!$A$1:$K$58</definedName>
    <definedName name="_xlnm.Print_Area" localSheetId="21">表16!$A$1:$G$61</definedName>
    <definedName name="_xlnm.Print_Area" localSheetId="22">表17!$A$1:$G$51</definedName>
    <definedName name="_xlnm.Print_Area" localSheetId="24">表18!$A$1:$D$27</definedName>
    <definedName name="_xlnm.Print_Area" localSheetId="25">表19!$A$1:$E$39</definedName>
    <definedName name="_xlnm.Print_Area" localSheetId="5">表2!$A$1:$J$219</definedName>
    <definedName name="_xlnm.Print_Area" localSheetId="26">表20!$A$1:$H$42</definedName>
    <definedName name="_xlnm.Print_Area" localSheetId="28">表22!$A$1:$H$63</definedName>
    <definedName name="_xlnm.Print_Area" localSheetId="32">表23!$A$1:$C$18</definedName>
    <definedName name="_xlnm.Print_Area" localSheetId="33">表24!$A$1:$K$56</definedName>
    <definedName name="_xlnm.Print_Area" localSheetId="34">表25!$A$1:$G$57</definedName>
    <definedName name="_xlnm.Print_Area" localSheetId="35">表26!$A$1:$D$50</definedName>
    <definedName name="_xlnm.Print_Area" localSheetId="37">表27!$A$1:$M$144</definedName>
    <definedName name="_xlnm.Print_Area" localSheetId="39">表29!$A$1:$N$48</definedName>
    <definedName name="_xlnm.Print_Area" localSheetId="7">'表3-1'!$A$1:$I$51</definedName>
    <definedName name="_xlnm.Print_Area" localSheetId="44">表34!$A$1:$C$45</definedName>
    <definedName name="_xlnm.Print_Area" localSheetId="46">表36!$A$1:$I$60</definedName>
    <definedName name="_xlnm.Print_Area" localSheetId="48">表38!$A$1:$Q$51</definedName>
    <definedName name="_xlnm.Print_Area" localSheetId="50">表39!$A$1:$R$49</definedName>
    <definedName name="_xlnm.Print_Area" localSheetId="9">表4!$A$1:$U$55</definedName>
    <definedName name="_xlnm.Print_Area" localSheetId="52">表41!$A$1:$N$26</definedName>
    <definedName name="_xlnm.Print_Area" localSheetId="53">表42!$A$1:$F$49</definedName>
    <definedName name="_xlnm.Print_Area" localSheetId="55">表43グラフ!$A$1:$V$74</definedName>
    <definedName name="_xlnm.Print_Area" localSheetId="58">表46!$A$1:$D$51</definedName>
    <definedName name="_xlnm.Print_Area" localSheetId="59">表47!$A$1:$D$47</definedName>
    <definedName name="_xlnm.Print_Area" localSheetId="60">表48!$A$1:$N$35</definedName>
    <definedName name="_xlnm.Print_Area" localSheetId="61">表49!$A$1:$H$59</definedName>
    <definedName name="_xlnm.Print_Area" localSheetId="10">表5!$A$1:$F$69</definedName>
    <definedName name="_xlnm.Print_Area" localSheetId="64">表51!$A$1:$K$53</definedName>
    <definedName name="_xlnm.Print_Area" localSheetId="65">表52!$A$1:$E$45</definedName>
    <definedName name="_xlnm.Print_Area" localSheetId="66">表53!$A$1:$L$106</definedName>
    <definedName name="_xlnm.Print_Area" localSheetId="67">表54!$A$1:$J$58</definedName>
    <definedName name="_xlnm.Print_Area" localSheetId="68">表55!$A$1:$J$61</definedName>
    <definedName name="_xlnm.Print_Area" localSheetId="69">表56!$A$1:$K$48</definedName>
    <definedName name="_xlnm.Print_Area" localSheetId="70">表57!$A$1:$F$48</definedName>
    <definedName name="_xlnm.Print_Area" localSheetId="71">表58!$A$1:$K$31</definedName>
    <definedName name="_xlnm.Print_Area" localSheetId="72">表59!$A$1:$I$37</definedName>
    <definedName name="_xlnm.Print_Area" localSheetId="73">表60!$A$1:$G$36</definedName>
    <definedName name="_xlnm.Print_Area" localSheetId="74">表61!$A$1:$N$159</definedName>
    <definedName name="_xlnm.Print_Area" localSheetId="78">表65!$A$1:$L$56</definedName>
    <definedName name="_xlnm.Print_Area" localSheetId="79">表66!$A$1:$O$27</definedName>
    <definedName name="_xlnm.Print_Area" localSheetId="80">表67!$A$1:$F$54</definedName>
    <definedName name="_xlnm.Print_Area" localSheetId="14">表9!$A$1:$G$148</definedName>
    <definedName name="_xlnm.Print_Area" localSheetId="57">福祉_表45!$A$1:$P$44</definedName>
    <definedName name="_xlnm.Print_Titles" localSheetId="2">早見表!$3:$3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91" l="1"/>
  <c r="H31" i="91"/>
  <c r="H32" i="91"/>
  <c r="H33" i="91"/>
  <c r="H34" i="91"/>
  <c r="H35" i="91"/>
  <c r="H36" i="91"/>
  <c r="H37" i="91"/>
  <c r="H38" i="91"/>
  <c r="H39" i="91"/>
  <c r="H40" i="91"/>
  <c r="H41" i="91"/>
  <c r="H42" i="91"/>
  <c r="H44" i="91"/>
  <c r="H45" i="91"/>
  <c r="H46" i="91"/>
  <c r="H47" i="91"/>
  <c r="H48" i="91"/>
  <c r="H49" i="91"/>
  <c r="H50" i="91"/>
  <c r="H51" i="91"/>
  <c r="P7" i="90"/>
  <c r="P8" i="90"/>
  <c r="P9" i="90"/>
  <c r="P10" i="90"/>
  <c r="P11" i="90"/>
  <c r="P12" i="90"/>
  <c r="P13" i="90"/>
  <c r="P14" i="90"/>
  <c r="P15" i="90"/>
  <c r="P16" i="90"/>
  <c r="P17" i="90"/>
  <c r="P18" i="90"/>
  <c r="P19" i="90"/>
  <c r="P21" i="90"/>
  <c r="P22" i="90"/>
  <c r="P23" i="90"/>
  <c r="P24" i="90"/>
  <c r="P25" i="90"/>
  <c r="P26" i="90"/>
  <c r="P27" i="90"/>
  <c r="P28" i="90"/>
  <c r="F9" i="89" l="1"/>
  <c r="F10" i="89"/>
  <c r="F11" i="89"/>
  <c r="F12" i="89"/>
  <c r="F13" i="89"/>
  <c r="F14" i="89"/>
  <c r="K7" i="88"/>
  <c r="L7" i="88"/>
  <c r="M7" i="88"/>
  <c r="N7" i="88"/>
  <c r="K8" i="88"/>
  <c r="L8" i="88"/>
  <c r="M8" i="88"/>
  <c r="N8" i="88"/>
  <c r="K9" i="88"/>
  <c r="L9" i="88"/>
  <c r="M9" i="88"/>
  <c r="E22" i="86" s="1"/>
  <c r="N9" i="88"/>
  <c r="F22" i="86" s="1"/>
  <c r="K10" i="88"/>
  <c r="L10" i="88"/>
  <c r="M10" i="88"/>
  <c r="N10" i="88"/>
  <c r="K11" i="88"/>
  <c r="L11" i="88"/>
  <c r="M11" i="88"/>
  <c r="N11" i="88"/>
  <c r="F40" i="86" s="1"/>
  <c r="K12" i="88"/>
  <c r="C58" i="86" s="1"/>
  <c r="L12" i="88"/>
  <c r="M12" i="88"/>
  <c r="N12" i="88"/>
  <c r="E7" i="87"/>
  <c r="G7" i="87"/>
  <c r="I9" i="87"/>
  <c r="I14" i="87"/>
  <c r="E17" i="87"/>
  <c r="G20" i="87"/>
  <c r="C5" i="86"/>
  <c r="C6" i="86"/>
  <c r="C7" i="86"/>
  <c r="C8" i="86"/>
  <c r="C9" i="86"/>
  <c r="C10" i="86"/>
  <c r="C13" i="86"/>
  <c r="D13" i="86"/>
  <c r="E13" i="86"/>
  <c r="F13" i="86"/>
  <c r="C14" i="86"/>
  <c r="C15" i="86"/>
  <c r="C16" i="86"/>
  <c r="C17" i="86"/>
  <c r="C18" i="86"/>
  <c r="C19" i="86"/>
  <c r="C22" i="86"/>
  <c r="D22" i="86"/>
  <c r="C23" i="86"/>
  <c r="C24" i="86"/>
  <c r="C25" i="86"/>
  <c r="C26" i="86"/>
  <c r="C27" i="86"/>
  <c r="C28" i="86"/>
  <c r="C31" i="86"/>
  <c r="D31" i="86"/>
  <c r="E31" i="86"/>
  <c r="F31" i="86"/>
  <c r="C32" i="86"/>
  <c r="C33" i="86"/>
  <c r="C34" i="86"/>
  <c r="C35" i="86"/>
  <c r="C36" i="86"/>
  <c r="C37" i="86"/>
  <c r="C40" i="86"/>
  <c r="D40" i="86"/>
  <c r="E40" i="86"/>
  <c r="C41" i="86"/>
  <c r="C42" i="86"/>
  <c r="C43" i="86"/>
  <c r="C44" i="86"/>
  <c r="C45" i="86"/>
  <c r="C46" i="86"/>
  <c r="C49" i="86"/>
  <c r="D49" i="86"/>
  <c r="E49" i="86"/>
  <c r="F49" i="86"/>
  <c r="C50" i="86"/>
  <c r="C51" i="86"/>
  <c r="C52" i="86"/>
  <c r="C53" i="86"/>
  <c r="C54" i="86"/>
  <c r="C55" i="86"/>
  <c r="D58" i="86"/>
  <c r="E58" i="86"/>
  <c r="F58" i="86"/>
  <c r="C16" i="85" l="1"/>
  <c r="C17" i="85"/>
  <c r="B22" i="85"/>
  <c r="C22" i="85"/>
  <c r="C4" i="84"/>
  <c r="B2" i="85" s="1"/>
  <c r="D4" i="84"/>
  <c r="C2" i="85" s="1"/>
  <c r="G4" i="84"/>
  <c r="B9" i="85" s="1"/>
  <c r="H4" i="84"/>
  <c r="C9" i="85" s="1"/>
  <c r="K4" i="84"/>
  <c r="B16" i="85" s="1"/>
  <c r="L4" i="84"/>
  <c r="O4" i="84"/>
  <c r="B20" i="85" s="1"/>
  <c r="P4" i="84"/>
  <c r="C20" i="85" s="1"/>
  <c r="B5" i="84"/>
  <c r="F5" i="84"/>
  <c r="J5" i="84"/>
  <c r="J4" i="84" s="1"/>
  <c r="N5" i="84"/>
  <c r="B6" i="84"/>
  <c r="F6" i="84"/>
  <c r="J6" i="84"/>
  <c r="N6" i="84"/>
  <c r="B7" i="84"/>
  <c r="F7" i="84"/>
  <c r="J7" i="84"/>
  <c r="N7" i="84"/>
  <c r="B8" i="84"/>
  <c r="F8" i="84"/>
  <c r="J8" i="84"/>
  <c r="N8" i="84"/>
  <c r="B9" i="84"/>
  <c r="F9" i="84"/>
  <c r="J9" i="84"/>
  <c r="N9" i="84"/>
  <c r="C10" i="84"/>
  <c r="B3" i="85" s="1"/>
  <c r="D10" i="84"/>
  <c r="C3" i="85" s="1"/>
  <c r="G10" i="84"/>
  <c r="B10" i="85" s="1"/>
  <c r="H10" i="84"/>
  <c r="C10" i="85" s="1"/>
  <c r="K10" i="84"/>
  <c r="B17" i="85" s="1"/>
  <c r="L10" i="84"/>
  <c r="O10" i="84"/>
  <c r="B21" i="85" s="1"/>
  <c r="P10" i="84"/>
  <c r="C21" i="85" s="1"/>
  <c r="B11" i="84"/>
  <c r="F11" i="84"/>
  <c r="J11" i="84"/>
  <c r="N11" i="84"/>
  <c r="B12" i="84"/>
  <c r="F12" i="84"/>
  <c r="J12" i="84"/>
  <c r="N12" i="84"/>
  <c r="B13" i="84"/>
  <c r="F13" i="84"/>
  <c r="J13" i="84"/>
  <c r="N13" i="84"/>
  <c r="B14" i="84"/>
  <c r="F14" i="84"/>
  <c r="J14" i="84"/>
  <c r="N14" i="84"/>
  <c r="B15" i="84"/>
  <c r="F15" i="84"/>
  <c r="J15" i="84"/>
  <c r="N15" i="84"/>
  <c r="C16" i="84"/>
  <c r="B4" i="85" s="1"/>
  <c r="D16" i="84"/>
  <c r="C4" i="85" s="1"/>
  <c r="G16" i="84"/>
  <c r="B11" i="85" s="1"/>
  <c r="H16" i="84"/>
  <c r="C11" i="85" s="1"/>
  <c r="K16" i="84"/>
  <c r="B18" i="85" s="1"/>
  <c r="L16" i="84"/>
  <c r="C18" i="85" s="1"/>
  <c r="N16" i="84"/>
  <c r="B17" i="84"/>
  <c r="F17" i="84"/>
  <c r="J17" i="84"/>
  <c r="B18" i="84"/>
  <c r="F18" i="84"/>
  <c r="J18" i="84"/>
  <c r="B19" i="84"/>
  <c r="F19" i="84"/>
  <c r="J19" i="84"/>
  <c r="B20" i="84"/>
  <c r="F20" i="84"/>
  <c r="J20" i="84"/>
  <c r="B21" i="84"/>
  <c r="F21" i="84"/>
  <c r="J21" i="84"/>
  <c r="C22" i="84"/>
  <c r="B5" i="85" s="1"/>
  <c r="D22" i="84"/>
  <c r="C5" i="85" s="1"/>
  <c r="G22" i="84"/>
  <c r="B12" i="85" s="1"/>
  <c r="H22" i="84"/>
  <c r="C12" i="85" s="1"/>
  <c r="K22" i="84"/>
  <c r="B19" i="85" s="1"/>
  <c r="L22" i="84"/>
  <c r="C19" i="85" s="1"/>
  <c r="B23" i="84"/>
  <c r="F23" i="84"/>
  <c r="J23" i="84"/>
  <c r="B24" i="84"/>
  <c r="F24" i="84"/>
  <c r="J24" i="84"/>
  <c r="B25" i="84"/>
  <c r="F25" i="84"/>
  <c r="J25" i="84"/>
  <c r="B26" i="84"/>
  <c r="F26" i="84"/>
  <c r="J26" i="84"/>
  <c r="B27" i="84"/>
  <c r="F27" i="84"/>
  <c r="J27" i="84"/>
  <c r="C28" i="84"/>
  <c r="B6" i="85" s="1"/>
  <c r="D28" i="84"/>
  <c r="C6" i="85" s="1"/>
  <c r="G28" i="84"/>
  <c r="B13" i="85" s="1"/>
  <c r="H28" i="84"/>
  <c r="C13" i="85" s="1"/>
  <c r="B29" i="84"/>
  <c r="F29" i="84"/>
  <c r="B30" i="84"/>
  <c r="F30" i="84"/>
  <c r="B31" i="84"/>
  <c r="F31" i="84"/>
  <c r="B32" i="84"/>
  <c r="F32" i="84"/>
  <c r="B33" i="84"/>
  <c r="F33" i="84"/>
  <c r="C34" i="84"/>
  <c r="B7" i="85" s="1"/>
  <c r="D34" i="84"/>
  <c r="C7" i="85" s="1"/>
  <c r="G34" i="84"/>
  <c r="B14" i="85" s="1"/>
  <c r="H34" i="84"/>
  <c r="C14" i="85" s="1"/>
  <c r="B35" i="84"/>
  <c r="F35" i="84"/>
  <c r="B36" i="84"/>
  <c r="F36" i="84"/>
  <c r="B37" i="84"/>
  <c r="F37" i="84"/>
  <c r="B38" i="84"/>
  <c r="F38" i="84"/>
  <c r="B39" i="84"/>
  <c r="F39" i="84"/>
  <c r="C40" i="84"/>
  <c r="B8" i="85" s="1"/>
  <c r="D40" i="84"/>
  <c r="C8" i="85" s="1"/>
  <c r="G40" i="84"/>
  <c r="B15" i="85" s="1"/>
  <c r="H40" i="84"/>
  <c r="C15" i="85" s="1"/>
  <c r="B41" i="84"/>
  <c r="B40" i="84" s="1"/>
  <c r="F41" i="84"/>
  <c r="B42" i="84"/>
  <c r="F42" i="84"/>
  <c r="B43" i="84"/>
  <c r="F43" i="84"/>
  <c r="B44" i="84"/>
  <c r="F44" i="84"/>
  <c r="B45" i="84"/>
  <c r="F45" i="84"/>
  <c r="J16" i="84" l="1"/>
  <c r="F4" i="84"/>
  <c r="F16" i="84"/>
  <c r="B28" i="84"/>
  <c r="B16" i="84"/>
  <c r="N10" i="84"/>
  <c r="J10" i="84"/>
  <c r="N4" i="84"/>
  <c r="F22" i="84"/>
  <c r="B4" i="84"/>
  <c r="F34" i="84"/>
  <c r="J22" i="84"/>
  <c r="B34" i="84"/>
  <c r="F10" i="84"/>
  <c r="F28" i="84"/>
  <c r="F40" i="84"/>
  <c r="B22" i="84"/>
  <c r="B10" i="84"/>
  <c r="B23" i="85"/>
  <c r="C23" i="85"/>
  <c r="P17" i="84"/>
  <c r="O17" i="84"/>
  <c r="N17" i="84" s="1"/>
  <c r="B6" i="83"/>
  <c r="B7" i="83"/>
  <c r="B8" i="83"/>
  <c r="B9" i="83"/>
  <c r="B10" i="83"/>
  <c r="B11" i="83"/>
  <c r="B12" i="83"/>
  <c r="B13" i="83"/>
  <c r="B14" i="83"/>
  <c r="B15" i="83"/>
  <c r="B16" i="83"/>
  <c r="B17" i="83"/>
  <c r="B18" i="83"/>
  <c r="B19" i="83"/>
  <c r="B20" i="83"/>
  <c r="B21" i="83"/>
  <c r="B22" i="83"/>
  <c r="B5" i="82" l="1"/>
  <c r="B6" i="82"/>
  <c r="B7" i="82"/>
  <c r="B8" i="82"/>
  <c r="B9" i="82"/>
  <c r="B10" i="82"/>
  <c r="B11" i="82"/>
  <c r="B12" i="82"/>
  <c r="B13" i="82"/>
  <c r="B14" i="82"/>
  <c r="B15" i="82"/>
  <c r="B17" i="82"/>
  <c r="B18" i="82"/>
  <c r="B19" i="82"/>
  <c r="B20" i="82"/>
  <c r="B21" i="82"/>
  <c r="B22" i="82"/>
  <c r="B23" i="82"/>
  <c r="B24" i="82"/>
  <c r="B25" i="82"/>
  <c r="B26" i="82"/>
  <c r="B27" i="82"/>
  <c r="E17" i="81" l="1"/>
  <c r="F17" i="81"/>
  <c r="G17" i="81"/>
  <c r="K17" i="81"/>
  <c r="L17" i="81"/>
  <c r="M17" i="81"/>
  <c r="O17" i="81"/>
  <c r="F22" i="81"/>
  <c r="G22" i="81"/>
  <c r="K22" i="81"/>
  <c r="L22" i="81"/>
  <c r="M22" i="81"/>
  <c r="O22" i="81"/>
  <c r="B18" i="80" l="1"/>
  <c r="C18" i="80"/>
  <c r="B19" i="80"/>
  <c r="C19" i="80"/>
  <c r="B20" i="80"/>
  <c r="C20" i="80"/>
  <c r="B21" i="80"/>
  <c r="C21" i="80"/>
  <c r="B22" i="80"/>
  <c r="C22" i="80"/>
  <c r="B23" i="80"/>
  <c r="C23" i="80"/>
  <c r="B24" i="80"/>
  <c r="C24" i="80"/>
  <c r="B25" i="80"/>
  <c r="C25" i="80"/>
  <c r="B26" i="80"/>
  <c r="C26" i="80"/>
  <c r="B27" i="80"/>
  <c r="C27" i="80"/>
  <c r="B28" i="80"/>
  <c r="C28" i="80"/>
  <c r="C6" i="79" l="1"/>
  <c r="E6" i="79"/>
  <c r="C7" i="79"/>
  <c r="E7" i="79"/>
  <c r="C8" i="79"/>
  <c r="E8" i="79"/>
  <c r="C9" i="79"/>
  <c r="E9" i="79"/>
  <c r="C10" i="79"/>
  <c r="E10" i="79"/>
  <c r="C11" i="79"/>
  <c r="E11" i="79"/>
  <c r="C12" i="79"/>
  <c r="E12" i="79"/>
  <c r="C13" i="79"/>
  <c r="E13" i="79"/>
  <c r="C14" i="79"/>
  <c r="E14" i="79"/>
  <c r="C15" i="79"/>
  <c r="E15" i="79"/>
  <c r="C16" i="79"/>
  <c r="E16" i="79"/>
  <c r="C17" i="79"/>
  <c r="E17" i="79"/>
  <c r="C19" i="79"/>
  <c r="E19" i="79"/>
  <c r="C20" i="79"/>
  <c r="E20" i="79"/>
  <c r="C21" i="79"/>
  <c r="E21" i="79"/>
  <c r="C22" i="79"/>
  <c r="E22" i="79"/>
  <c r="C23" i="79"/>
  <c r="E23" i="79"/>
  <c r="C24" i="79"/>
  <c r="E24" i="79"/>
  <c r="C25" i="79"/>
  <c r="E25" i="79"/>
  <c r="C26" i="79"/>
  <c r="E26" i="79"/>
  <c r="C27" i="79"/>
  <c r="E27" i="79"/>
  <c r="C28" i="79"/>
  <c r="E28" i="79"/>
  <c r="C29" i="79"/>
  <c r="E29" i="79"/>
  <c r="B14" i="78" l="1"/>
  <c r="C14" i="78"/>
  <c r="D14" i="78" s="1"/>
  <c r="E14" i="78"/>
  <c r="H14" i="78" s="1"/>
  <c r="F14" i="78"/>
  <c r="I14" i="78" s="1"/>
  <c r="G14" i="78"/>
  <c r="B29" i="78"/>
  <c r="C29" i="78"/>
  <c r="D29" i="78"/>
  <c r="E29" i="78"/>
  <c r="H29" i="78" s="1"/>
  <c r="F29" i="78"/>
  <c r="G29" i="78" s="1"/>
  <c r="J29" i="78" s="1"/>
  <c r="D38" i="78"/>
  <c r="G38" i="78"/>
  <c r="H38" i="78"/>
  <c r="I38" i="78"/>
  <c r="D39" i="78"/>
  <c r="G39" i="78"/>
  <c r="J39" i="78" s="1"/>
  <c r="H39" i="78"/>
  <c r="I39" i="78"/>
  <c r="D40" i="78"/>
  <c r="G40" i="78"/>
  <c r="J40" i="78" s="1"/>
  <c r="H40" i="78"/>
  <c r="I40" i="78"/>
  <c r="D41" i="78"/>
  <c r="G41" i="78"/>
  <c r="J41" i="78" s="1"/>
  <c r="H41" i="78"/>
  <c r="I41" i="78"/>
  <c r="D42" i="78"/>
  <c r="G42" i="78"/>
  <c r="J42" i="78" s="1"/>
  <c r="H42" i="78"/>
  <c r="I42" i="78"/>
  <c r="D43" i="78"/>
  <c r="J43" i="78" s="1"/>
  <c r="G43" i="78"/>
  <c r="H43" i="78"/>
  <c r="I43" i="78"/>
  <c r="B44" i="78"/>
  <c r="C44" i="78"/>
  <c r="D44" i="78" s="1"/>
  <c r="E44" i="78"/>
  <c r="H44" i="78" s="1"/>
  <c r="F44" i="78"/>
  <c r="I44" i="78" s="1"/>
  <c r="D45" i="78"/>
  <c r="J45" i="78" s="1"/>
  <c r="H45" i="78"/>
  <c r="I45" i="78"/>
  <c r="D55" i="78"/>
  <c r="G55" i="78"/>
  <c r="J55" i="78" s="1"/>
  <c r="H55" i="78"/>
  <c r="I55" i="78"/>
  <c r="D56" i="78"/>
  <c r="G56" i="78"/>
  <c r="J56" i="78" s="1"/>
  <c r="H56" i="78"/>
  <c r="I56" i="78"/>
  <c r="D57" i="78"/>
  <c r="G57" i="78"/>
  <c r="J57" i="78" s="1"/>
  <c r="H57" i="78"/>
  <c r="I57" i="78"/>
  <c r="D58" i="78"/>
  <c r="G58" i="78"/>
  <c r="J58" i="78" s="1"/>
  <c r="H58" i="78"/>
  <c r="I58" i="78"/>
  <c r="D59" i="78"/>
  <c r="G59" i="78"/>
  <c r="J59" i="78" s="1"/>
  <c r="H59" i="78"/>
  <c r="I59" i="78"/>
  <c r="D60" i="78"/>
  <c r="G60" i="78"/>
  <c r="J60" i="78" s="1"/>
  <c r="H60" i="78"/>
  <c r="I60" i="78"/>
  <c r="B61" i="78"/>
  <c r="D61" i="78" s="1"/>
  <c r="C61" i="78"/>
  <c r="E61" i="78"/>
  <c r="F61" i="78"/>
  <c r="G61" i="78" s="1"/>
  <c r="H61" i="78"/>
  <c r="D71" i="78"/>
  <c r="G71" i="78"/>
  <c r="J71" i="78" s="1"/>
  <c r="H71" i="78"/>
  <c r="I71" i="78"/>
  <c r="D72" i="78"/>
  <c r="G72" i="78"/>
  <c r="H72" i="78"/>
  <c r="I72" i="78"/>
  <c r="J72" i="78"/>
  <c r="D73" i="78"/>
  <c r="G73" i="78"/>
  <c r="H73" i="78"/>
  <c r="I73" i="78"/>
  <c r="D74" i="78"/>
  <c r="G74" i="78"/>
  <c r="H74" i="78"/>
  <c r="I74" i="78"/>
  <c r="J74" i="78"/>
  <c r="D75" i="78"/>
  <c r="G75" i="78"/>
  <c r="H75" i="78"/>
  <c r="I75" i="78"/>
  <c r="D76" i="78"/>
  <c r="G76" i="78"/>
  <c r="J76" i="78" s="1"/>
  <c r="H76" i="78"/>
  <c r="I76" i="78"/>
  <c r="D77" i="78"/>
  <c r="G77" i="78"/>
  <c r="J77" i="78" s="1"/>
  <c r="H77" i="78"/>
  <c r="I77" i="78"/>
  <c r="B78" i="78"/>
  <c r="H78" i="78" s="1"/>
  <c r="C78" i="78"/>
  <c r="I78" i="78" s="1"/>
  <c r="D78" i="78"/>
  <c r="D79" i="78"/>
  <c r="G79" i="78"/>
  <c r="H79" i="78"/>
  <c r="I79" i="78"/>
  <c r="D89" i="78"/>
  <c r="G89" i="78"/>
  <c r="J89" i="78" s="1"/>
  <c r="H89" i="78"/>
  <c r="I89" i="78"/>
  <c r="D90" i="78"/>
  <c r="G90" i="78"/>
  <c r="J90" i="78" s="1"/>
  <c r="H90" i="78"/>
  <c r="I90" i="78"/>
  <c r="D91" i="78"/>
  <c r="G91" i="78"/>
  <c r="J91" i="78" s="1"/>
  <c r="H91" i="78"/>
  <c r="I91" i="78"/>
  <c r="D92" i="78"/>
  <c r="G92" i="78"/>
  <c r="J92" i="78" s="1"/>
  <c r="H92" i="78"/>
  <c r="I92" i="78"/>
  <c r="D93" i="78"/>
  <c r="G93" i="78"/>
  <c r="J93" i="78" s="1"/>
  <c r="H93" i="78"/>
  <c r="I93" i="78"/>
  <c r="D94" i="78"/>
  <c r="G94" i="78"/>
  <c r="H94" i="78"/>
  <c r="I94" i="78"/>
  <c r="D95" i="78"/>
  <c r="G95" i="78"/>
  <c r="H95" i="78"/>
  <c r="I95" i="78"/>
  <c r="J95" i="78"/>
  <c r="B96" i="78"/>
  <c r="C96" i="78"/>
  <c r="E96" i="78"/>
  <c r="F96" i="78"/>
  <c r="I96" i="78" s="1"/>
  <c r="D97" i="78"/>
  <c r="G97" i="78"/>
  <c r="J97" i="78" s="1"/>
  <c r="H97" i="78"/>
  <c r="I97" i="78"/>
  <c r="D107" i="78"/>
  <c r="G107" i="78"/>
  <c r="J107" i="78" s="1"/>
  <c r="H107" i="78"/>
  <c r="I107" i="78"/>
  <c r="D108" i="78"/>
  <c r="G108" i="78"/>
  <c r="J108" i="78" s="1"/>
  <c r="H108" i="78"/>
  <c r="I108" i="78"/>
  <c r="D109" i="78"/>
  <c r="G109" i="78"/>
  <c r="H109" i="78"/>
  <c r="I109" i="78"/>
  <c r="D110" i="78"/>
  <c r="G110" i="78"/>
  <c r="J110" i="78" s="1"/>
  <c r="H110" i="78"/>
  <c r="I110" i="78"/>
  <c r="D111" i="78"/>
  <c r="G111" i="78"/>
  <c r="J111" i="78" s="1"/>
  <c r="H111" i="78"/>
  <c r="I111" i="78"/>
  <c r="D112" i="78"/>
  <c r="G112" i="78"/>
  <c r="J112" i="78" s="1"/>
  <c r="H112" i="78"/>
  <c r="I112" i="78"/>
  <c r="D113" i="78"/>
  <c r="G113" i="78"/>
  <c r="J113" i="78" s="1"/>
  <c r="H113" i="78"/>
  <c r="I113" i="78"/>
  <c r="B114" i="78"/>
  <c r="D114" i="78" s="1"/>
  <c r="C114" i="78"/>
  <c r="E114" i="78"/>
  <c r="F114" i="78"/>
  <c r="G114" i="78" s="1"/>
  <c r="H114" i="78"/>
  <c r="D115" i="78"/>
  <c r="G115" i="78"/>
  <c r="J115" i="78" s="1"/>
  <c r="H115" i="78"/>
  <c r="I115" i="78"/>
  <c r="D125" i="78"/>
  <c r="G125" i="78"/>
  <c r="H125" i="78"/>
  <c r="I125" i="78"/>
  <c r="J125" i="78"/>
  <c r="D126" i="78"/>
  <c r="G126" i="78"/>
  <c r="H126" i="78"/>
  <c r="I126" i="78"/>
  <c r="D127" i="78"/>
  <c r="G127" i="78"/>
  <c r="H127" i="78"/>
  <c r="I127" i="78"/>
  <c r="J127" i="78"/>
  <c r="D128" i="78"/>
  <c r="G128" i="78"/>
  <c r="H128" i="78"/>
  <c r="I128" i="78"/>
  <c r="D129" i="78"/>
  <c r="G129" i="78"/>
  <c r="J129" i="78" s="1"/>
  <c r="H129" i="78"/>
  <c r="I129" i="78"/>
  <c r="D130" i="78"/>
  <c r="G130" i="78"/>
  <c r="J130" i="78" s="1"/>
  <c r="H130" i="78"/>
  <c r="I130" i="78"/>
  <c r="D131" i="78"/>
  <c r="G131" i="78"/>
  <c r="J131" i="78" s="1"/>
  <c r="H131" i="78"/>
  <c r="I131" i="78"/>
  <c r="B132" i="78"/>
  <c r="C132" i="78"/>
  <c r="E132" i="78"/>
  <c r="F132" i="78"/>
  <c r="G132" i="78" s="1"/>
  <c r="I132" i="78"/>
  <c r="D133" i="78"/>
  <c r="G133" i="78"/>
  <c r="J133" i="78" s="1"/>
  <c r="H133" i="78"/>
  <c r="I133" i="78"/>
  <c r="D142" i="78"/>
  <c r="G142" i="78"/>
  <c r="H142" i="78"/>
  <c r="I142" i="78"/>
  <c r="D143" i="78"/>
  <c r="G143" i="78"/>
  <c r="H143" i="78"/>
  <c r="I143" i="78"/>
  <c r="J143" i="78"/>
  <c r="D144" i="78"/>
  <c r="G144" i="78"/>
  <c r="J144" i="78" s="1"/>
  <c r="H144" i="78"/>
  <c r="I144" i="78"/>
  <c r="D145" i="78"/>
  <c r="G145" i="78"/>
  <c r="H145" i="78"/>
  <c r="I145" i="78"/>
  <c r="J145" i="78"/>
  <c r="D146" i="78"/>
  <c r="G146" i="78"/>
  <c r="H146" i="78"/>
  <c r="I146" i="78"/>
  <c r="D147" i="78"/>
  <c r="G147" i="78"/>
  <c r="H147" i="78"/>
  <c r="I147" i="78"/>
  <c r="J147" i="78"/>
  <c r="D148" i="78"/>
  <c r="G148" i="78"/>
  <c r="H148" i="78"/>
  <c r="I148" i="78"/>
  <c r="B149" i="78"/>
  <c r="C149" i="78"/>
  <c r="D149" i="78" s="1"/>
  <c r="E149" i="78"/>
  <c r="H149" i="78" s="1"/>
  <c r="F149" i="78"/>
  <c r="D150" i="78"/>
  <c r="G150" i="78"/>
  <c r="H150" i="78"/>
  <c r="I150" i="78"/>
  <c r="D159" i="78"/>
  <c r="G159" i="78"/>
  <c r="J159" i="78" s="1"/>
  <c r="H159" i="78"/>
  <c r="I159" i="78"/>
  <c r="D160" i="78"/>
  <c r="G160" i="78"/>
  <c r="J160" i="78" s="1"/>
  <c r="H160" i="78"/>
  <c r="I160" i="78"/>
  <c r="D161" i="78"/>
  <c r="G161" i="78"/>
  <c r="J161" i="78" s="1"/>
  <c r="H161" i="78"/>
  <c r="I161" i="78"/>
  <c r="D162" i="78"/>
  <c r="G162" i="78"/>
  <c r="J162" i="78" s="1"/>
  <c r="H162" i="78"/>
  <c r="I162" i="78"/>
  <c r="D163" i="78"/>
  <c r="G163" i="78"/>
  <c r="J163" i="78" s="1"/>
  <c r="H163" i="78"/>
  <c r="I163" i="78"/>
  <c r="D164" i="78"/>
  <c r="G164" i="78"/>
  <c r="H164" i="78"/>
  <c r="I164" i="78"/>
  <c r="D165" i="78"/>
  <c r="G165" i="78"/>
  <c r="H165" i="78"/>
  <c r="I165" i="78"/>
  <c r="J165" i="78"/>
  <c r="B166" i="78"/>
  <c r="C166" i="78"/>
  <c r="D166" i="78" s="1"/>
  <c r="E166" i="78"/>
  <c r="H166" i="78" s="1"/>
  <c r="F166" i="78"/>
  <c r="I166" i="78" s="1"/>
  <c r="D167" i="78"/>
  <c r="G167" i="78"/>
  <c r="J167" i="78" s="1"/>
  <c r="H167" i="78"/>
  <c r="I167" i="78"/>
  <c r="J114" i="78" l="1"/>
  <c r="J61" i="78"/>
  <c r="H132" i="78"/>
  <c r="J150" i="78"/>
  <c r="D132" i="78"/>
  <c r="J132" i="78" s="1"/>
  <c r="J109" i="78"/>
  <c r="J79" i="78"/>
  <c r="G96" i="78"/>
  <c r="J38" i="78"/>
  <c r="G166" i="78"/>
  <c r="J166" i="78" s="1"/>
  <c r="J148" i="78"/>
  <c r="J128" i="78"/>
  <c r="J75" i="78"/>
  <c r="J14" i="78"/>
  <c r="G149" i="78"/>
  <c r="J149" i="78" s="1"/>
  <c r="J146" i="78"/>
  <c r="J126" i="78"/>
  <c r="H96" i="78"/>
  <c r="J73" i="78"/>
  <c r="G44" i="78"/>
  <c r="J44" i="78" s="1"/>
  <c r="J164" i="78"/>
  <c r="J142" i="78"/>
  <c r="J94" i="78"/>
  <c r="D96" i="78"/>
  <c r="I149" i="78"/>
  <c r="I114" i="78"/>
  <c r="G78" i="78"/>
  <c r="J78" i="78" s="1"/>
  <c r="I61" i="78"/>
  <c r="I29" i="78"/>
  <c r="J96" i="78" l="1"/>
  <c r="B16" i="77"/>
  <c r="B17" i="77"/>
  <c r="J143" i="76" l="1"/>
  <c r="K143" i="76"/>
  <c r="L143" i="76"/>
  <c r="M143" i="76"/>
  <c r="J151" i="76"/>
  <c r="K151" i="76"/>
  <c r="L151" i="76"/>
  <c r="M151" i="76"/>
  <c r="J152" i="76"/>
  <c r="K152" i="76"/>
  <c r="L152" i="76"/>
  <c r="M152" i="76"/>
  <c r="F7" i="75" l="1"/>
  <c r="G7" i="75"/>
  <c r="F8" i="75"/>
  <c r="G8" i="75"/>
  <c r="F9" i="75"/>
  <c r="G9" i="75"/>
  <c r="F10" i="75"/>
  <c r="G10" i="75"/>
  <c r="F11" i="75"/>
  <c r="G11" i="75"/>
  <c r="F12" i="75"/>
  <c r="G12" i="75"/>
  <c r="F13" i="75"/>
  <c r="G13" i="75"/>
  <c r="F16" i="75"/>
  <c r="G16" i="75"/>
  <c r="F17" i="75"/>
  <c r="G17" i="75"/>
  <c r="F18" i="75"/>
  <c r="G18" i="75"/>
  <c r="F5" i="74" l="1"/>
  <c r="G5" i="74"/>
  <c r="F6" i="74"/>
  <c r="G6" i="74"/>
  <c r="F7" i="74"/>
  <c r="G7" i="74"/>
  <c r="F8" i="74"/>
  <c r="G8" i="74"/>
  <c r="F9" i="74"/>
  <c r="G9" i="74"/>
  <c r="F10" i="74"/>
  <c r="G10" i="74"/>
  <c r="C11" i="74"/>
  <c r="F11" i="74"/>
  <c r="G11" i="74"/>
  <c r="F12" i="74"/>
  <c r="G12" i="74"/>
  <c r="C13" i="74"/>
  <c r="F13" i="74"/>
  <c r="G13" i="74"/>
  <c r="F14" i="74"/>
  <c r="G14" i="74"/>
  <c r="F15" i="74"/>
  <c r="G15" i="74"/>
  <c r="F16" i="74"/>
  <c r="G16" i="74"/>
  <c r="F17" i="74"/>
  <c r="G17" i="74"/>
  <c r="J5" i="73" l="1"/>
  <c r="K5" i="73"/>
  <c r="J6" i="73"/>
  <c r="K6" i="73"/>
  <c r="J7" i="73"/>
  <c r="K7" i="73"/>
  <c r="J8" i="73"/>
  <c r="K8" i="73"/>
  <c r="J9" i="73"/>
  <c r="K9" i="73"/>
  <c r="J10" i="73"/>
  <c r="K10" i="73"/>
  <c r="J11" i="73"/>
  <c r="K11" i="73"/>
  <c r="J12" i="73"/>
  <c r="K12" i="73"/>
  <c r="J13" i="73"/>
  <c r="K13" i="73"/>
  <c r="J14" i="73"/>
  <c r="K14" i="73"/>
  <c r="J15" i="73"/>
  <c r="K15" i="73"/>
  <c r="J16" i="73"/>
  <c r="K16" i="73"/>
  <c r="J17" i="73"/>
  <c r="K17" i="73"/>
  <c r="J18" i="73"/>
  <c r="K18" i="73"/>
  <c r="J19" i="73"/>
  <c r="K19" i="73"/>
  <c r="J20" i="73"/>
  <c r="K20" i="73"/>
  <c r="J24" i="73"/>
  <c r="K24" i="73"/>
  <c r="J25" i="73"/>
  <c r="K25" i="73"/>
  <c r="F5" i="70" l="1"/>
  <c r="I5" i="70"/>
  <c r="F6" i="70"/>
  <c r="I6" i="70"/>
  <c r="F7" i="70"/>
  <c r="I7" i="70"/>
  <c r="F8" i="70"/>
  <c r="I8" i="70"/>
  <c r="F9" i="70"/>
  <c r="I9" i="70"/>
  <c r="F10" i="70"/>
  <c r="I10" i="70"/>
  <c r="F11" i="70"/>
  <c r="I11" i="70"/>
  <c r="F12" i="70"/>
  <c r="I12" i="70"/>
  <c r="F13" i="70"/>
  <c r="F14" i="70"/>
  <c r="F15" i="70"/>
  <c r="F16" i="70"/>
  <c r="F17" i="70"/>
  <c r="F18" i="70"/>
  <c r="F19" i="70"/>
  <c r="F20" i="70"/>
  <c r="F21" i="70"/>
  <c r="F22" i="70"/>
  <c r="F23" i="70"/>
  <c r="F24" i="70"/>
  <c r="F25" i="70"/>
  <c r="F26" i="70"/>
  <c r="F27" i="70"/>
  <c r="F28" i="70"/>
  <c r="F29" i="70"/>
  <c r="F30" i="70"/>
  <c r="F5" i="69" l="1"/>
  <c r="I5" i="69"/>
  <c r="F6" i="69"/>
  <c r="I6" i="69"/>
  <c r="F7" i="69"/>
  <c r="I7" i="69"/>
  <c r="F8" i="69"/>
  <c r="I8" i="69"/>
  <c r="F9" i="69"/>
  <c r="I9" i="69"/>
  <c r="F10" i="69"/>
  <c r="I10" i="69"/>
  <c r="F11" i="69"/>
  <c r="I11" i="69"/>
  <c r="F12" i="69"/>
  <c r="I12" i="69"/>
  <c r="F13" i="69"/>
  <c r="I13" i="69"/>
  <c r="F14" i="69"/>
  <c r="I14" i="69"/>
  <c r="F15" i="69"/>
  <c r="I15" i="69"/>
  <c r="F16" i="69"/>
  <c r="I16" i="69"/>
  <c r="F17" i="69"/>
  <c r="I17" i="69"/>
  <c r="F18" i="69"/>
  <c r="I18" i="69"/>
  <c r="F19" i="69"/>
  <c r="F20" i="69"/>
  <c r="F21" i="69"/>
  <c r="F22" i="69"/>
  <c r="F24" i="69"/>
  <c r="F25" i="69"/>
  <c r="F26" i="69"/>
  <c r="F27" i="69"/>
  <c r="F28" i="69"/>
  <c r="F29" i="69"/>
  <c r="I29" i="69"/>
  <c r="F30" i="69"/>
  <c r="I30" i="69"/>
  <c r="H32" i="68" l="1"/>
  <c r="H33" i="68"/>
  <c r="K5" i="66" l="1"/>
  <c r="K6" i="66"/>
  <c r="K7" i="66"/>
  <c r="K8" i="66"/>
  <c r="K9" i="66"/>
  <c r="K10" i="66"/>
  <c r="K11" i="66"/>
  <c r="K12" i="66"/>
  <c r="K13" i="66"/>
  <c r="K14" i="66"/>
  <c r="K15" i="66"/>
  <c r="K16" i="66"/>
  <c r="K17" i="66"/>
  <c r="K18" i="66"/>
  <c r="K19" i="66"/>
  <c r="J5" i="65" l="1"/>
  <c r="J6" i="65"/>
  <c r="J7" i="65"/>
  <c r="J8" i="65"/>
  <c r="J9" i="65"/>
  <c r="J10" i="65"/>
  <c r="J11" i="65"/>
  <c r="J12" i="65"/>
  <c r="J23" i="65"/>
  <c r="J24" i="65"/>
  <c r="J25" i="65"/>
  <c r="J26" i="65"/>
  <c r="J27" i="65"/>
  <c r="J28" i="65"/>
  <c r="B28" i="64" l="1"/>
  <c r="C6" i="63"/>
  <c r="E6" i="63"/>
  <c r="G6" i="63"/>
  <c r="C7" i="63"/>
  <c r="E7" i="63"/>
  <c r="G7" i="63"/>
  <c r="C8" i="63"/>
  <c r="E8" i="63"/>
  <c r="G8" i="63"/>
  <c r="C9" i="63"/>
  <c r="E9" i="63"/>
  <c r="G9" i="63"/>
  <c r="C10" i="63"/>
  <c r="E10" i="63"/>
  <c r="G10" i="63"/>
  <c r="C11" i="63"/>
  <c r="E11" i="63"/>
  <c r="G11" i="63"/>
  <c r="C12" i="63"/>
  <c r="E12" i="63"/>
  <c r="G12" i="63"/>
  <c r="C13" i="63"/>
  <c r="E13" i="63"/>
  <c r="G13" i="63"/>
  <c r="C14" i="63"/>
  <c r="E14" i="63"/>
  <c r="G14" i="63"/>
  <c r="C15" i="63"/>
  <c r="E15" i="63"/>
  <c r="G15" i="63"/>
  <c r="C16" i="63"/>
  <c r="E16" i="63"/>
  <c r="G16" i="63"/>
  <c r="C17" i="63"/>
  <c r="E17" i="63"/>
  <c r="G17" i="63"/>
  <c r="C18" i="63"/>
  <c r="E18" i="63"/>
  <c r="G18" i="63"/>
  <c r="C19" i="63"/>
  <c r="E19" i="63"/>
  <c r="G19" i="63"/>
  <c r="C20" i="63"/>
  <c r="E20" i="63"/>
  <c r="G20" i="63"/>
  <c r="C21" i="63"/>
  <c r="E21" i="63"/>
  <c r="G21" i="63"/>
  <c r="C22" i="63"/>
  <c r="E22" i="63"/>
  <c r="G22" i="63"/>
  <c r="C23" i="63"/>
  <c r="E23" i="63"/>
  <c r="G23" i="63"/>
  <c r="C24" i="63"/>
  <c r="E24" i="63"/>
  <c r="G24" i="63"/>
  <c r="C25" i="63"/>
  <c r="E25" i="63"/>
  <c r="G25" i="63"/>
  <c r="C26" i="63"/>
  <c r="E26" i="63"/>
  <c r="G26" i="63"/>
  <c r="C27" i="63"/>
  <c r="E27" i="63"/>
  <c r="G27" i="63"/>
  <c r="C28" i="63"/>
  <c r="E28" i="63"/>
  <c r="G28" i="63"/>
  <c r="C29" i="63"/>
  <c r="E29" i="63"/>
  <c r="G29" i="63"/>
  <c r="C30" i="63"/>
  <c r="E30" i="63"/>
  <c r="G30" i="63"/>
  <c r="C31" i="63"/>
  <c r="E31" i="63"/>
  <c r="G31" i="63"/>
  <c r="C28" i="64" s="1"/>
  <c r="D5" i="58" l="1"/>
  <c r="D6" i="58"/>
  <c r="D7" i="58"/>
  <c r="D8" i="58"/>
  <c r="D9" i="58"/>
  <c r="D10" i="58"/>
  <c r="D11" i="58"/>
  <c r="D12" i="58"/>
  <c r="D13" i="58"/>
  <c r="D14" i="58"/>
  <c r="D15" i="58"/>
  <c r="D16" i="58"/>
  <c r="D17" i="58"/>
  <c r="D18" i="58"/>
  <c r="D19" i="58"/>
  <c r="D20" i="58"/>
  <c r="D21" i="58"/>
  <c r="D22" i="58"/>
  <c r="D23" i="58"/>
  <c r="D24" i="58"/>
  <c r="D25" i="58"/>
  <c r="D4" i="56" l="1"/>
  <c r="D5" i="56"/>
  <c r="D6" i="56"/>
  <c r="D7" i="56"/>
  <c r="D8" i="56"/>
  <c r="D9" i="56"/>
  <c r="D10" i="56"/>
  <c r="D11" i="56"/>
  <c r="D12" i="56"/>
  <c r="D13" i="56"/>
  <c r="D14" i="56"/>
  <c r="D15" i="56"/>
  <c r="D16" i="56"/>
  <c r="D17" i="56"/>
  <c r="D18" i="56"/>
  <c r="D19" i="56"/>
  <c r="D20" i="56"/>
  <c r="D21" i="56"/>
  <c r="D22" i="56"/>
  <c r="B25" i="55" l="1"/>
  <c r="C25" i="55"/>
  <c r="D25" i="55"/>
  <c r="E25" i="55"/>
  <c r="F25" i="55"/>
  <c r="G25" i="55"/>
  <c r="H25" i="55"/>
  <c r="I25" i="55"/>
  <c r="J25" i="55"/>
  <c r="K25" i="55"/>
  <c r="L25" i="55"/>
  <c r="M25" i="55"/>
  <c r="N25" i="55"/>
  <c r="N7" i="54" l="1"/>
  <c r="N8" i="54"/>
  <c r="N9" i="54"/>
  <c r="N10" i="54"/>
  <c r="N11" i="54"/>
  <c r="N12" i="54"/>
  <c r="B13" i="54"/>
  <c r="C13" i="54"/>
  <c r="D13" i="54"/>
  <c r="E13" i="54"/>
  <c r="F13" i="54"/>
  <c r="G13" i="54"/>
  <c r="H13" i="54"/>
  <c r="I13" i="54"/>
  <c r="J13" i="54"/>
  <c r="K13" i="54"/>
  <c r="L13" i="54"/>
  <c r="M13" i="54"/>
  <c r="N18" i="54"/>
  <c r="N19" i="54"/>
  <c r="N20" i="54"/>
  <c r="N21" i="54"/>
  <c r="N22" i="54"/>
  <c r="B23" i="54"/>
  <c r="C23" i="54"/>
  <c r="D23" i="54"/>
  <c r="E23" i="54"/>
  <c r="F23" i="54"/>
  <c r="G23" i="54"/>
  <c r="H23" i="54"/>
  <c r="I23" i="54"/>
  <c r="J23" i="54"/>
  <c r="K23" i="54"/>
  <c r="L23" i="54"/>
  <c r="M23" i="54"/>
  <c r="N31" i="54"/>
  <c r="N32" i="54"/>
  <c r="N33" i="54"/>
  <c r="N34" i="54"/>
  <c r="N35" i="54"/>
  <c r="N37" i="54" s="1"/>
  <c r="N36" i="54"/>
  <c r="B37" i="54"/>
  <c r="C37" i="54"/>
  <c r="D37" i="54"/>
  <c r="E37" i="54"/>
  <c r="F37" i="54"/>
  <c r="G37" i="54"/>
  <c r="H37" i="54"/>
  <c r="I37" i="54"/>
  <c r="J37" i="54"/>
  <c r="K37" i="54"/>
  <c r="L37" i="54"/>
  <c r="M37" i="54"/>
  <c r="N42" i="54"/>
  <c r="N43" i="54"/>
  <c r="N44" i="54"/>
  <c r="N45" i="54"/>
  <c r="N46" i="54"/>
  <c r="B47" i="54"/>
  <c r="C47" i="54"/>
  <c r="D47" i="54"/>
  <c r="E47" i="54"/>
  <c r="F47" i="54"/>
  <c r="G47" i="54"/>
  <c r="H47" i="54"/>
  <c r="I47" i="54"/>
  <c r="J47" i="54"/>
  <c r="K47" i="54"/>
  <c r="L47" i="54"/>
  <c r="M47" i="54"/>
  <c r="N47" i="54"/>
  <c r="N54" i="54"/>
  <c r="N55" i="54"/>
  <c r="N56" i="54"/>
  <c r="N57" i="54"/>
  <c r="N58" i="54"/>
  <c r="N59" i="54"/>
  <c r="B60" i="54"/>
  <c r="C60" i="54"/>
  <c r="D60" i="54"/>
  <c r="E60" i="54"/>
  <c r="F60" i="54"/>
  <c r="G60" i="54"/>
  <c r="H60" i="54"/>
  <c r="I60" i="54"/>
  <c r="J60" i="54"/>
  <c r="K60" i="54"/>
  <c r="L60" i="54"/>
  <c r="M60" i="54"/>
  <c r="N65" i="54"/>
  <c r="N66" i="54"/>
  <c r="N67" i="54"/>
  <c r="N68" i="54"/>
  <c r="N69" i="54"/>
  <c r="B70" i="54"/>
  <c r="C70" i="54"/>
  <c r="D70" i="54"/>
  <c r="E70" i="54"/>
  <c r="F70" i="54"/>
  <c r="G70" i="54"/>
  <c r="H70" i="54"/>
  <c r="I70" i="54"/>
  <c r="J70" i="54"/>
  <c r="K70" i="54"/>
  <c r="L70" i="54"/>
  <c r="M70" i="54"/>
  <c r="N77" i="54"/>
  <c r="N78" i="54"/>
  <c r="N79" i="54"/>
  <c r="N80" i="54"/>
  <c r="N81" i="54"/>
  <c r="N82" i="54"/>
  <c r="N83" i="54"/>
  <c r="B84" i="54"/>
  <c r="C84" i="54"/>
  <c r="D84" i="54"/>
  <c r="E84" i="54"/>
  <c r="F84" i="54"/>
  <c r="G84" i="54"/>
  <c r="H84" i="54"/>
  <c r="I84" i="54"/>
  <c r="J84" i="54"/>
  <c r="K84" i="54"/>
  <c r="L84" i="54"/>
  <c r="M84" i="54"/>
  <c r="N90" i="54"/>
  <c r="N91" i="54"/>
  <c r="N92" i="54"/>
  <c r="N93" i="54"/>
  <c r="N94" i="54"/>
  <c r="B95" i="54"/>
  <c r="C95" i="54"/>
  <c r="D95" i="54"/>
  <c r="E95" i="54"/>
  <c r="F95" i="54"/>
  <c r="G95" i="54"/>
  <c r="H95" i="54"/>
  <c r="I95" i="54"/>
  <c r="J95" i="54"/>
  <c r="K95" i="54"/>
  <c r="L95" i="54"/>
  <c r="M95" i="54"/>
  <c r="N102" i="54"/>
  <c r="N109" i="54" s="1"/>
  <c r="N103" i="54"/>
  <c r="N104" i="54"/>
  <c r="N105" i="54"/>
  <c r="N106" i="54"/>
  <c r="N107" i="54"/>
  <c r="N108" i="54"/>
  <c r="B109" i="54"/>
  <c r="C109" i="54"/>
  <c r="D109" i="54"/>
  <c r="E109" i="54"/>
  <c r="F109" i="54"/>
  <c r="G109" i="54"/>
  <c r="H109" i="54"/>
  <c r="I109" i="54"/>
  <c r="J109" i="54"/>
  <c r="K109" i="54"/>
  <c r="L109" i="54"/>
  <c r="M109" i="54"/>
  <c r="N114" i="54"/>
  <c r="N115" i="54"/>
  <c r="N116" i="54"/>
  <c r="N117" i="54"/>
  <c r="N118" i="54"/>
  <c r="B119" i="54"/>
  <c r="C119" i="54"/>
  <c r="D119" i="54"/>
  <c r="E119" i="54"/>
  <c r="F119" i="54"/>
  <c r="G119" i="54"/>
  <c r="H119" i="54"/>
  <c r="I119" i="54"/>
  <c r="J119" i="54"/>
  <c r="K119" i="54"/>
  <c r="L119" i="54"/>
  <c r="M119" i="54"/>
  <c r="N126" i="54"/>
  <c r="N127" i="54"/>
  <c r="N128" i="54"/>
  <c r="N129" i="54"/>
  <c r="N130" i="54"/>
  <c r="N131" i="54"/>
  <c r="N132" i="54"/>
  <c r="B133" i="54"/>
  <c r="C133" i="54"/>
  <c r="D133" i="54"/>
  <c r="E133" i="54"/>
  <c r="F133" i="54"/>
  <c r="G133" i="54"/>
  <c r="H133" i="54"/>
  <c r="I133" i="54"/>
  <c r="J133" i="54"/>
  <c r="K133" i="54"/>
  <c r="L133" i="54"/>
  <c r="M133" i="54"/>
  <c r="N139" i="54"/>
  <c r="N140" i="54"/>
  <c r="N141" i="54"/>
  <c r="N142" i="54"/>
  <c r="N143" i="54"/>
  <c r="B144" i="54"/>
  <c r="C144" i="54"/>
  <c r="D144" i="54"/>
  <c r="E144" i="54"/>
  <c r="F144" i="54"/>
  <c r="G144" i="54"/>
  <c r="H144" i="54"/>
  <c r="I144" i="54"/>
  <c r="J144" i="54"/>
  <c r="K144" i="54"/>
  <c r="L144" i="54"/>
  <c r="M144" i="54"/>
  <c r="F152" i="54"/>
  <c r="F159" i="54" s="1"/>
  <c r="F153" i="54"/>
  <c r="F154" i="54"/>
  <c r="F155" i="54"/>
  <c r="F156" i="54"/>
  <c r="F157" i="54"/>
  <c r="F158" i="54"/>
  <c r="B159" i="54"/>
  <c r="D159" i="54"/>
  <c r="F170" i="54"/>
  <c r="F171" i="54"/>
  <c r="F172" i="54"/>
  <c r="F173" i="54"/>
  <c r="F174" i="54"/>
  <c r="B175" i="54"/>
  <c r="D175" i="54"/>
  <c r="N144" i="54" l="1"/>
  <c r="N84" i="54"/>
  <c r="N133" i="54"/>
  <c r="N119" i="54"/>
  <c r="N70" i="54"/>
  <c r="N23" i="54"/>
  <c r="N60" i="54"/>
  <c r="N13" i="54"/>
  <c r="N95" i="54"/>
  <c r="F175" i="54"/>
  <c r="B24" i="53"/>
  <c r="B25" i="53"/>
  <c r="B30" i="53"/>
  <c r="B5" i="51" l="1"/>
  <c r="H5" i="51"/>
  <c r="B6" i="51"/>
  <c r="H6" i="51"/>
  <c r="B7" i="51"/>
  <c r="H7" i="51"/>
  <c r="B8" i="51"/>
  <c r="H8" i="51"/>
  <c r="B9" i="51"/>
  <c r="H9" i="51"/>
  <c r="B10" i="51"/>
  <c r="H10" i="51"/>
  <c r="B11" i="51"/>
  <c r="H11" i="51"/>
  <c r="B12" i="51"/>
  <c r="H12" i="51"/>
  <c r="B13" i="51"/>
  <c r="H13" i="51"/>
  <c r="B14" i="51"/>
  <c r="H14" i="51"/>
  <c r="B15" i="51"/>
  <c r="H15" i="51"/>
  <c r="B16" i="51"/>
  <c r="H16" i="51"/>
  <c r="B17" i="51"/>
  <c r="H17" i="51"/>
  <c r="H18" i="51"/>
  <c r="H19" i="51"/>
  <c r="H20" i="51"/>
  <c r="B23" i="51"/>
  <c r="B24" i="51"/>
  <c r="B25" i="51"/>
  <c r="H5" i="49" l="1"/>
  <c r="H6" i="49"/>
  <c r="H7" i="49"/>
  <c r="H8" i="49"/>
  <c r="H9" i="49"/>
  <c r="H10" i="49"/>
  <c r="H11" i="49"/>
  <c r="H12" i="49"/>
  <c r="H13" i="49"/>
  <c r="H14" i="49"/>
  <c r="H15" i="49"/>
  <c r="H16" i="49"/>
  <c r="H17" i="49"/>
  <c r="H18" i="49"/>
  <c r="H19" i="49"/>
  <c r="H20" i="49"/>
  <c r="C5" i="48" l="1"/>
  <c r="C6" i="48"/>
  <c r="C7" i="48"/>
  <c r="C8" i="48"/>
  <c r="C9" i="48"/>
  <c r="C10" i="48"/>
  <c r="C11" i="48"/>
  <c r="C12" i="48"/>
  <c r="C13" i="48"/>
  <c r="C14" i="48"/>
  <c r="C15" i="48"/>
  <c r="C16" i="48"/>
  <c r="C17" i="48"/>
  <c r="C18" i="48"/>
  <c r="C19" i="48"/>
  <c r="C20" i="48"/>
  <c r="D20" i="48"/>
  <c r="E20" i="48"/>
  <c r="E37" i="48"/>
  <c r="E38" i="48"/>
  <c r="E39" i="48"/>
  <c r="E40" i="48"/>
  <c r="E41" i="48"/>
  <c r="E42" i="48"/>
  <c r="E43" i="48"/>
  <c r="E44" i="48"/>
  <c r="E45" i="48"/>
  <c r="E46" i="48"/>
  <c r="E47" i="48"/>
  <c r="E48" i="48"/>
  <c r="E49" i="48"/>
  <c r="E50" i="48"/>
  <c r="E51" i="48"/>
  <c r="E52" i="48"/>
  <c r="E54" i="48"/>
  <c r="C4" i="47" l="1"/>
  <c r="C5" i="47"/>
  <c r="C6" i="47"/>
  <c r="C7" i="47"/>
  <c r="C8" i="47"/>
  <c r="C9" i="47"/>
  <c r="C10" i="47"/>
  <c r="C11" i="47"/>
  <c r="C12" i="47"/>
  <c r="C13" i="47"/>
  <c r="C14" i="47"/>
  <c r="C15" i="47"/>
  <c r="C16" i="47"/>
  <c r="C17" i="47"/>
  <c r="C19" i="47"/>
  <c r="C20" i="47"/>
  <c r="C21" i="47"/>
  <c r="L5" i="46" l="1"/>
  <c r="M5" i="46"/>
  <c r="L6" i="46"/>
  <c r="M6" i="46"/>
  <c r="L7" i="46"/>
  <c r="M7" i="46"/>
  <c r="L8" i="46"/>
  <c r="M8" i="46"/>
  <c r="L9" i="46"/>
  <c r="M9" i="46"/>
  <c r="L10" i="46"/>
  <c r="M10" i="46"/>
  <c r="L11" i="46"/>
  <c r="M11" i="46"/>
  <c r="L12" i="46"/>
  <c r="M12" i="46"/>
  <c r="L13" i="46"/>
  <c r="M13" i="46"/>
  <c r="L14" i="46"/>
  <c r="M14" i="46"/>
  <c r="L15" i="46"/>
  <c r="M15" i="46"/>
  <c r="L16" i="46"/>
  <c r="M16" i="46"/>
  <c r="L17" i="46"/>
  <c r="M17" i="46"/>
  <c r="L18" i="46"/>
  <c r="M18" i="46"/>
  <c r="L19" i="46"/>
  <c r="M19" i="46"/>
  <c r="L20" i="46"/>
  <c r="M20" i="46"/>
  <c r="L21" i="46"/>
  <c r="M21" i="46"/>
  <c r="L22" i="46"/>
  <c r="M22" i="46"/>
  <c r="L23" i="46"/>
  <c r="M23" i="46"/>
  <c r="L24" i="46"/>
  <c r="M24" i="46"/>
  <c r="L25" i="46"/>
  <c r="M25" i="46"/>
  <c r="L26" i="46"/>
  <c r="M26" i="46"/>
  <c r="L27" i="46"/>
  <c r="M27" i="46"/>
  <c r="L28" i="46"/>
  <c r="M28" i="46"/>
  <c r="L29" i="46"/>
  <c r="M29" i="46"/>
  <c r="L30" i="46"/>
  <c r="M30" i="46"/>
  <c r="L31" i="46"/>
  <c r="M31" i="46"/>
  <c r="L32" i="46"/>
  <c r="M32" i="46"/>
  <c r="L33" i="46"/>
  <c r="M33" i="46"/>
  <c r="L34" i="46"/>
  <c r="M34" i="46"/>
  <c r="K4" i="45" l="1"/>
  <c r="K20" i="45"/>
  <c r="K29" i="45"/>
  <c r="K30" i="45"/>
  <c r="O4" i="43" l="1"/>
  <c r="O5" i="43"/>
  <c r="O6" i="43"/>
  <c r="O7" i="43"/>
  <c r="O8" i="43"/>
  <c r="O9" i="43"/>
  <c r="O10" i="43"/>
  <c r="O11" i="43"/>
  <c r="O12" i="43"/>
  <c r="O13" i="43"/>
  <c r="O14" i="43"/>
  <c r="O15" i="43"/>
  <c r="O16" i="43"/>
  <c r="O17" i="43"/>
  <c r="O18" i="43"/>
  <c r="O19" i="43"/>
  <c r="O20" i="43"/>
  <c r="O21" i="43"/>
  <c r="O22" i="43"/>
  <c r="O23" i="43"/>
  <c r="O24" i="43"/>
  <c r="O25" i="43"/>
  <c r="C26" i="43"/>
  <c r="O26" i="43" s="1"/>
  <c r="D26" i="43"/>
  <c r="E26" i="43"/>
  <c r="F26" i="43"/>
  <c r="G26" i="43"/>
  <c r="H26" i="43"/>
  <c r="I26" i="43"/>
  <c r="J26" i="43"/>
  <c r="K26" i="43"/>
  <c r="L26" i="43"/>
  <c r="M26" i="43"/>
  <c r="N26" i="43"/>
  <c r="B4" i="41" l="1"/>
  <c r="B5" i="41"/>
  <c r="C5" i="41"/>
  <c r="D5" i="41"/>
  <c r="E5" i="41"/>
  <c r="F5" i="41"/>
  <c r="G5" i="41"/>
  <c r="H5" i="41"/>
  <c r="I5" i="41"/>
  <c r="B6" i="41"/>
  <c r="B7" i="41" s="1"/>
  <c r="C7" i="41"/>
  <c r="E7" i="41"/>
  <c r="G7" i="41"/>
  <c r="I7" i="41"/>
  <c r="B8" i="41"/>
  <c r="C9" i="41" s="1"/>
  <c r="B9" i="41"/>
  <c r="G9" i="41"/>
  <c r="H9" i="41"/>
  <c r="I9" i="41"/>
  <c r="B10" i="41"/>
  <c r="B11" i="41" s="1"/>
  <c r="B12" i="41"/>
  <c r="E13" i="41" s="1"/>
  <c r="D13" i="41"/>
  <c r="I13" i="41"/>
  <c r="B14" i="41"/>
  <c r="B15" i="41" s="1"/>
  <c r="E15" i="41"/>
  <c r="B16" i="41"/>
  <c r="G17" i="41" s="1"/>
  <c r="C17" i="41"/>
  <c r="D17" i="41"/>
  <c r="E17" i="41"/>
  <c r="F17" i="41"/>
  <c r="B18" i="41"/>
  <c r="B19" i="41" s="1"/>
  <c r="C19" i="41"/>
  <c r="E19" i="41"/>
  <c r="G19" i="41"/>
  <c r="I19" i="41"/>
  <c r="B20" i="41"/>
  <c r="B21" i="41" s="1"/>
  <c r="C21" i="41"/>
  <c r="D21" i="41"/>
  <c r="E21" i="41"/>
  <c r="F21" i="41"/>
  <c r="G21" i="41"/>
  <c r="H21" i="41"/>
  <c r="I21" i="41"/>
  <c r="B23" i="41"/>
  <c r="C23" i="41"/>
  <c r="D23" i="41"/>
  <c r="E23" i="41"/>
  <c r="F23" i="41"/>
  <c r="G23" i="41"/>
  <c r="H23" i="41"/>
  <c r="I23" i="41"/>
  <c r="B24" i="41"/>
  <c r="B25" i="41" s="1"/>
  <c r="C25" i="41"/>
  <c r="E25" i="41"/>
  <c r="G25" i="41"/>
  <c r="I25" i="41"/>
  <c r="B35" i="41"/>
  <c r="C35" i="41"/>
  <c r="D35" i="41"/>
  <c r="E35" i="41"/>
  <c r="F35" i="41"/>
  <c r="G35" i="41"/>
  <c r="H35" i="41"/>
  <c r="I35" i="41"/>
  <c r="B37" i="41"/>
  <c r="C37" i="41"/>
  <c r="D37" i="41"/>
  <c r="E37" i="41"/>
  <c r="F37" i="41"/>
  <c r="G37" i="41"/>
  <c r="H37" i="41"/>
  <c r="I37" i="41"/>
  <c r="B39" i="41"/>
  <c r="C39" i="41"/>
  <c r="D39" i="41"/>
  <c r="E39" i="41"/>
  <c r="F39" i="41"/>
  <c r="G39" i="41"/>
  <c r="H39" i="41"/>
  <c r="I39" i="41"/>
  <c r="B40" i="41"/>
  <c r="C41" i="41" s="1"/>
  <c r="B41" i="41"/>
  <c r="H41" i="41"/>
  <c r="I41" i="41"/>
  <c r="B42" i="41"/>
  <c r="B43" i="41" s="1"/>
  <c r="B44" i="41"/>
  <c r="E45" i="41" s="1"/>
  <c r="B45" i="41"/>
  <c r="C45" i="41"/>
  <c r="D45" i="41"/>
  <c r="B46" i="41"/>
  <c r="B47" i="41" s="1"/>
  <c r="C47" i="41"/>
  <c r="E47" i="41"/>
  <c r="B49" i="41"/>
  <c r="C49" i="41"/>
  <c r="D49" i="41"/>
  <c r="E49" i="41"/>
  <c r="F49" i="41"/>
  <c r="G49" i="41"/>
  <c r="H49" i="41"/>
  <c r="I49" i="41"/>
  <c r="C15" i="41" l="1"/>
  <c r="C13" i="41"/>
  <c r="B13" i="41"/>
  <c r="I45" i="41"/>
  <c r="H45" i="41"/>
  <c r="I43" i="41"/>
  <c r="F41" i="41"/>
  <c r="B17" i="41"/>
  <c r="H13" i="41"/>
  <c r="I11" i="41"/>
  <c r="F9" i="41"/>
  <c r="G41" i="41"/>
  <c r="G45" i="41"/>
  <c r="E41" i="41"/>
  <c r="G11" i="41"/>
  <c r="F45" i="41"/>
  <c r="E43" i="41"/>
  <c r="D41" i="41"/>
  <c r="H17" i="41"/>
  <c r="I15" i="41"/>
  <c r="F13" i="41"/>
  <c r="E11" i="41"/>
  <c r="D9" i="41"/>
  <c r="G43" i="41"/>
  <c r="I17" i="41"/>
  <c r="G13" i="41"/>
  <c r="E9" i="41"/>
  <c r="I47" i="41"/>
  <c r="G47" i="41"/>
  <c r="C43" i="41"/>
  <c r="G15" i="41"/>
  <c r="C11" i="41"/>
  <c r="H47" i="41"/>
  <c r="F47" i="41"/>
  <c r="D47" i="41"/>
  <c r="H43" i="41"/>
  <c r="F43" i="41"/>
  <c r="D43" i="41"/>
  <c r="H25" i="41"/>
  <c r="F25" i="41"/>
  <c r="D25" i="41"/>
  <c r="H19" i="41"/>
  <c r="F19" i="41"/>
  <c r="D19" i="41"/>
  <c r="H15" i="41"/>
  <c r="F15" i="41"/>
  <c r="D15" i="41"/>
  <c r="H11" i="41"/>
  <c r="F11" i="41"/>
  <c r="D11" i="41"/>
  <c r="H7" i="41"/>
  <c r="F7" i="41"/>
  <c r="D7" i="41"/>
  <c r="L6" i="40" l="1"/>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G42" i="40"/>
  <c r="B125" i="40" s="1"/>
  <c r="H42" i="40"/>
  <c r="J42" i="40"/>
  <c r="K42" i="40"/>
  <c r="B94" i="40" s="1"/>
  <c r="G94" i="40" s="1"/>
  <c r="E43" i="40"/>
  <c r="L43" i="40" s="1"/>
  <c r="G43" i="40"/>
  <c r="J43" i="40"/>
  <c r="E44" i="40"/>
  <c r="G44" i="40"/>
  <c r="H44" i="40"/>
  <c r="J44" i="40"/>
  <c r="E45" i="40"/>
  <c r="G45" i="40"/>
  <c r="H45" i="40"/>
  <c r="J45" i="40"/>
  <c r="E125" i="40" s="1"/>
  <c r="L46" i="40"/>
  <c r="M46" i="40" s="1"/>
  <c r="L47" i="40"/>
  <c r="L48" i="40"/>
  <c r="L49" i="40"/>
  <c r="D55" i="40"/>
  <c r="D56" i="40"/>
  <c r="D57" i="40"/>
  <c r="D58" i="40"/>
  <c r="D59" i="40"/>
  <c r="D60" i="40"/>
  <c r="D61" i="40"/>
  <c r="D62" i="40"/>
  <c r="D63" i="40"/>
  <c r="D64" i="40"/>
  <c r="F85" i="40"/>
  <c r="G85" i="40"/>
  <c r="F86" i="40"/>
  <c r="G86" i="40"/>
  <c r="F87" i="40"/>
  <c r="G87" i="40"/>
  <c r="F88" i="40"/>
  <c r="G88" i="40"/>
  <c r="F89" i="40"/>
  <c r="G89" i="40"/>
  <c r="E90" i="40"/>
  <c r="G90" i="40" s="1"/>
  <c r="F90" i="40"/>
  <c r="B91" i="40"/>
  <c r="C91" i="40"/>
  <c r="D91" i="40"/>
  <c r="E91" i="40"/>
  <c r="F91" i="40"/>
  <c r="B92" i="40"/>
  <c r="G92" i="40" s="1"/>
  <c r="C92" i="40"/>
  <c r="D92" i="40"/>
  <c r="E92" i="40"/>
  <c r="G93" i="40"/>
  <c r="C94" i="40"/>
  <c r="D94" i="40"/>
  <c r="E94" i="40"/>
  <c r="F95" i="40"/>
  <c r="G95" i="40"/>
  <c r="F116" i="40"/>
  <c r="G116" i="40"/>
  <c r="F117" i="40"/>
  <c r="G117" i="40"/>
  <c r="F118" i="40"/>
  <c r="G118" i="40"/>
  <c r="F119" i="40"/>
  <c r="G119" i="40"/>
  <c r="F120" i="40"/>
  <c r="G120" i="40"/>
  <c r="E121" i="40"/>
  <c r="G121" i="40" s="1"/>
  <c r="F121" i="40"/>
  <c r="B122" i="40"/>
  <c r="G122" i="40" s="1"/>
  <c r="C122" i="40"/>
  <c r="D122" i="40"/>
  <c r="E122" i="40"/>
  <c r="B123" i="40"/>
  <c r="C123" i="40"/>
  <c r="D123" i="40"/>
  <c r="E123" i="40"/>
  <c r="G124" i="40"/>
  <c r="C125" i="40"/>
  <c r="F126" i="40"/>
  <c r="G126" i="40"/>
  <c r="F94" i="40" l="1"/>
  <c r="M34" i="40"/>
  <c r="F122" i="40"/>
  <c r="M26" i="40"/>
  <c r="L45" i="40"/>
  <c r="M42" i="40" s="1"/>
  <c r="M38" i="40"/>
  <c r="M30" i="40"/>
  <c r="M22" i="40"/>
  <c r="M14" i="40"/>
  <c r="M6" i="40"/>
  <c r="G123" i="40"/>
  <c r="M10" i="40"/>
  <c r="F92" i="40"/>
  <c r="D125" i="40"/>
  <c r="F125" i="40" s="1"/>
  <c r="G125" i="40" s="1"/>
  <c r="M18" i="40"/>
  <c r="F123" i="40"/>
  <c r="G91" i="40"/>
  <c r="L44" i="40"/>
  <c r="L42" i="40"/>
  <c r="A24" i="39" l="1"/>
  <c r="B10" i="37" l="1"/>
  <c r="C31" i="37"/>
  <c r="C32" i="37"/>
  <c r="C33" i="37"/>
  <c r="B14" i="36" l="1"/>
  <c r="C14" i="36"/>
  <c r="D14" i="36"/>
  <c r="E14" i="36"/>
  <c r="F14" i="36"/>
  <c r="G14" i="36"/>
  <c r="H14" i="36"/>
  <c r="I14" i="36"/>
  <c r="J14" i="36"/>
  <c r="K14" i="36"/>
  <c r="B4" i="35" l="1"/>
  <c r="B8" i="35"/>
  <c r="B14" i="35" s="1"/>
  <c r="D5" i="26" l="1"/>
  <c r="G5" i="26"/>
  <c r="D6" i="26"/>
  <c r="G6" i="26"/>
  <c r="D7" i="26"/>
  <c r="G7" i="26"/>
  <c r="D8" i="26"/>
  <c r="G8" i="26"/>
  <c r="D9" i="26"/>
  <c r="G9" i="26"/>
  <c r="D10" i="26"/>
  <c r="G10" i="26"/>
  <c r="D11" i="26"/>
  <c r="G11" i="26"/>
  <c r="D12" i="26"/>
  <c r="G12" i="26"/>
  <c r="D13" i="26"/>
  <c r="G13" i="26"/>
  <c r="D14" i="26"/>
  <c r="G14" i="26"/>
  <c r="D15" i="26"/>
  <c r="G15" i="26"/>
  <c r="D16" i="26"/>
  <c r="G16" i="26"/>
  <c r="D17" i="26"/>
  <c r="G17" i="26"/>
  <c r="G18" i="26"/>
  <c r="D19" i="26"/>
  <c r="G19" i="26"/>
  <c r="G20" i="26"/>
  <c r="D21" i="26"/>
  <c r="G21" i="26"/>
  <c r="G22" i="26"/>
  <c r="D24" i="26"/>
  <c r="G24" i="26"/>
  <c r="G25" i="26"/>
  <c r="G26" i="26"/>
  <c r="G27" i="26"/>
  <c r="G28" i="26"/>
  <c r="G30" i="26"/>
  <c r="D31" i="26"/>
  <c r="G31" i="26"/>
  <c r="G32" i="26"/>
  <c r="G33" i="26"/>
  <c r="D4" i="24" l="1"/>
  <c r="F4" i="24"/>
  <c r="H4" i="24"/>
  <c r="J4" i="24"/>
  <c r="D5" i="24"/>
  <c r="F5" i="24"/>
  <c r="H5" i="24"/>
  <c r="J5" i="24"/>
  <c r="D6" i="24"/>
  <c r="F6" i="24"/>
  <c r="H6" i="24"/>
  <c r="J6" i="24"/>
  <c r="D7" i="24"/>
  <c r="F7" i="24"/>
  <c r="H7" i="24"/>
  <c r="J7" i="24"/>
  <c r="D8" i="24"/>
  <c r="F8" i="24"/>
  <c r="H8" i="24"/>
  <c r="J8" i="24"/>
  <c r="D9" i="24"/>
  <c r="F9" i="24"/>
  <c r="H9" i="24"/>
  <c r="J9" i="24"/>
  <c r="D10" i="24"/>
  <c r="F10" i="24"/>
  <c r="H10" i="24"/>
  <c r="J10" i="24"/>
  <c r="D5" i="23"/>
  <c r="F5" i="23"/>
  <c r="H5" i="23"/>
  <c r="J5" i="23"/>
  <c r="D6" i="23"/>
  <c r="F6" i="23"/>
  <c r="H6" i="23"/>
  <c r="J6" i="23"/>
  <c r="D7" i="23"/>
  <c r="F7" i="23"/>
  <c r="H7" i="23"/>
  <c r="J7" i="23"/>
  <c r="D8" i="23"/>
  <c r="F8" i="23"/>
  <c r="H8" i="23"/>
  <c r="J8" i="23"/>
  <c r="D9" i="23"/>
  <c r="F9" i="23"/>
  <c r="H9" i="23"/>
  <c r="J9" i="23"/>
  <c r="D10" i="23"/>
  <c r="F10" i="23"/>
  <c r="H10" i="23"/>
  <c r="J10" i="23"/>
  <c r="D11" i="23"/>
  <c r="F11" i="23"/>
  <c r="H11" i="23"/>
  <c r="J11" i="23"/>
  <c r="D12" i="23"/>
  <c r="F12" i="23"/>
  <c r="H12" i="23"/>
  <c r="J12" i="23"/>
  <c r="D13" i="23"/>
  <c r="F13" i="23"/>
  <c r="H13" i="23"/>
  <c r="J13" i="23"/>
  <c r="B17" i="19" l="1"/>
  <c r="I56" i="18" l="1"/>
  <c r="C7" i="17" l="1"/>
  <c r="D7" i="17"/>
  <c r="F7" i="17"/>
  <c r="G7" i="17"/>
  <c r="G5" i="17" s="1"/>
  <c r="E49" i="17"/>
  <c r="E50" i="17"/>
  <c r="E51" i="17"/>
  <c r="E52" i="17"/>
  <c r="E53" i="17"/>
  <c r="E54" i="17"/>
  <c r="E55" i="17"/>
  <c r="E56" i="17"/>
  <c r="E57" i="17"/>
  <c r="E58" i="17"/>
  <c r="C60" i="17"/>
  <c r="D60" i="17"/>
  <c r="B60" i="17" s="1"/>
  <c r="F60" i="17"/>
  <c r="G60" i="17"/>
  <c r="B62" i="17"/>
  <c r="E62" i="17"/>
  <c r="B63" i="17"/>
  <c r="E63" i="17"/>
  <c r="B64" i="17"/>
  <c r="E64" i="17"/>
  <c r="B65" i="17"/>
  <c r="E65" i="17"/>
  <c r="B66" i="17"/>
  <c r="E66" i="17"/>
  <c r="B67" i="17"/>
  <c r="E67" i="17"/>
  <c r="B68" i="17"/>
  <c r="E68" i="17"/>
  <c r="B69" i="17"/>
  <c r="E69" i="17"/>
  <c r="B70" i="17"/>
  <c r="E70" i="17"/>
  <c r="B71" i="17"/>
  <c r="E71" i="17"/>
  <c r="B72" i="17"/>
  <c r="E72" i="17"/>
  <c r="B73" i="17"/>
  <c r="E73" i="17"/>
  <c r="B74" i="17"/>
  <c r="E74" i="17"/>
  <c r="B75" i="17"/>
  <c r="E75" i="17"/>
  <c r="B76" i="17"/>
  <c r="E76" i="17"/>
  <c r="B77" i="17"/>
  <c r="E77" i="17"/>
  <c r="B78" i="17"/>
  <c r="E78" i="17"/>
  <c r="B79" i="17"/>
  <c r="E79" i="17"/>
  <c r="B80" i="17"/>
  <c r="E80" i="17"/>
  <c r="B81" i="17"/>
  <c r="E81" i="17"/>
  <c r="B82" i="17"/>
  <c r="E82" i="17"/>
  <c r="B83" i="17"/>
  <c r="E83" i="17"/>
  <c r="B84" i="17"/>
  <c r="E84" i="17"/>
  <c r="B85" i="17"/>
  <c r="E85" i="17"/>
  <c r="E91" i="17"/>
  <c r="E92" i="17"/>
  <c r="E93" i="17"/>
  <c r="E94" i="17"/>
  <c r="E95" i="17"/>
  <c r="E96" i="17"/>
  <c r="E97" i="17"/>
  <c r="E98" i="17"/>
  <c r="E99" i="17"/>
  <c r="E100" i="17"/>
  <c r="E101" i="17"/>
  <c r="E102" i="17"/>
  <c r="E103" i="17"/>
  <c r="E104" i="17"/>
  <c r="E105" i="17"/>
  <c r="E106" i="17"/>
  <c r="E107" i="17"/>
  <c r="E108" i="17"/>
  <c r="E109" i="17"/>
  <c r="E110" i="17"/>
  <c r="E111" i="17"/>
  <c r="E112" i="17"/>
  <c r="E7" i="17" l="1"/>
  <c r="D5" i="17"/>
  <c r="E60" i="17"/>
  <c r="C5" i="17"/>
  <c r="E5" i="17"/>
  <c r="B7" i="17"/>
  <c r="B5" i="17" s="1"/>
  <c r="F5" i="17"/>
  <c r="F4" i="15" l="1"/>
  <c r="F5" i="15"/>
  <c r="F6" i="15"/>
  <c r="F7" i="15"/>
  <c r="F8" i="15"/>
  <c r="F9" i="15"/>
  <c r="F10" i="15"/>
  <c r="E5" i="14" l="1"/>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47" i="14"/>
  <c r="E48" i="14"/>
  <c r="E49" i="14"/>
  <c r="E50" i="14"/>
  <c r="E51" i="14"/>
  <c r="E52" i="14"/>
  <c r="E53" i="14"/>
  <c r="E54" i="14"/>
  <c r="E55" i="14"/>
  <c r="E56" i="14"/>
  <c r="E57" i="14"/>
  <c r="E58" i="14"/>
  <c r="E59" i="14"/>
  <c r="E60" i="14"/>
  <c r="N5" i="13" l="1"/>
  <c r="O5" i="13"/>
  <c r="N6" i="13"/>
  <c r="O6" i="13"/>
  <c r="N7" i="13"/>
  <c r="O7" i="13"/>
  <c r="N8" i="13"/>
  <c r="O8" i="13"/>
  <c r="N9" i="13"/>
  <c r="O9" i="13"/>
  <c r="N10" i="13"/>
  <c r="O10" i="13"/>
  <c r="N11" i="13"/>
  <c r="O11" i="13"/>
  <c r="N12" i="13"/>
  <c r="O12" i="13"/>
  <c r="N13" i="13"/>
  <c r="O13" i="13"/>
  <c r="N14" i="13"/>
  <c r="O14" i="13"/>
  <c r="N15" i="13"/>
  <c r="O15" i="13"/>
  <c r="N16" i="13"/>
  <c r="O16" i="13"/>
  <c r="N17" i="13"/>
  <c r="O17" i="13"/>
  <c r="N18" i="13"/>
  <c r="O18" i="13"/>
  <c r="N19" i="13"/>
  <c r="O19" i="13"/>
  <c r="N20" i="13"/>
  <c r="O20" i="13"/>
  <c r="N21" i="13"/>
  <c r="O21" i="13"/>
  <c r="N22" i="13"/>
  <c r="O22" i="13"/>
  <c r="N23" i="13"/>
  <c r="O23" i="13"/>
  <c r="N24" i="13"/>
  <c r="O24" i="13"/>
  <c r="N25" i="13"/>
  <c r="O25" i="13"/>
  <c r="N26" i="13"/>
  <c r="O26" i="13"/>
  <c r="N27" i="13"/>
  <c r="O27" i="13"/>
  <c r="N28" i="13"/>
  <c r="O28" i="13"/>
  <c r="N29" i="13"/>
  <c r="O29" i="13"/>
  <c r="N30" i="13"/>
  <c r="O30" i="13"/>
  <c r="N31" i="13"/>
  <c r="O31" i="13"/>
  <c r="N32" i="13"/>
  <c r="O32" i="13"/>
  <c r="N33" i="13"/>
  <c r="O33" i="13"/>
  <c r="N34" i="13"/>
  <c r="O34" i="13"/>
  <c r="N35" i="13"/>
  <c r="O35" i="13"/>
  <c r="N36" i="13"/>
  <c r="O36" i="13"/>
  <c r="N37" i="13"/>
  <c r="O37" i="13"/>
  <c r="N38" i="13"/>
  <c r="O38" i="13"/>
  <c r="N48" i="13"/>
  <c r="O48" i="13"/>
  <c r="N49" i="13"/>
  <c r="O49" i="13"/>
  <c r="N50" i="13"/>
  <c r="O50" i="13"/>
  <c r="D4" i="10" l="1"/>
  <c r="G4" i="10"/>
  <c r="D5" i="10"/>
  <c r="G5" i="10"/>
  <c r="D6" i="10"/>
  <c r="G6" i="10"/>
  <c r="D7" i="10"/>
  <c r="G7" i="10"/>
  <c r="D8" i="10"/>
  <c r="G8" i="10"/>
  <c r="D9" i="10"/>
  <c r="G9" i="10"/>
  <c r="D10" i="10"/>
  <c r="G10" i="10"/>
  <c r="D11" i="10"/>
  <c r="G11" i="10"/>
  <c r="D12" i="10"/>
  <c r="G12" i="10"/>
  <c r="D13" i="10"/>
  <c r="G13" i="10"/>
  <c r="D14" i="10"/>
  <c r="G14" i="10"/>
  <c r="D15" i="10"/>
  <c r="G15" i="10"/>
  <c r="D16" i="10"/>
  <c r="G16" i="10"/>
  <c r="D27" i="10"/>
  <c r="G27" i="10"/>
  <c r="D28" i="10"/>
  <c r="G28" i="10"/>
  <c r="D29" i="10"/>
  <c r="G29" i="10"/>
  <c r="D30" i="10"/>
  <c r="G30" i="10"/>
  <c r="D31" i="10"/>
  <c r="G31" i="10"/>
  <c r="D32" i="10"/>
  <c r="G32" i="10"/>
  <c r="B5" i="9" l="1"/>
  <c r="C5" i="9"/>
  <c r="E5" i="9"/>
  <c r="D30" i="9"/>
  <c r="D5" i="9" s="1"/>
  <c r="I72" i="9"/>
  <c r="B81" i="9"/>
  <c r="C81" i="9"/>
  <c r="E81" i="9"/>
  <c r="G83" i="9"/>
  <c r="H83" i="9"/>
  <c r="I83" i="9"/>
  <c r="J83" i="9"/>
  <c r="G107" i="9"/>
  <c r="H107" i="9"/>
  <c r="I107" i="9"/>
  <c r="J107" i="9"/>
  <c r="D115" i="9"/>
  <c r="B136" i="9"/>
  <c r="C136" i="9"/>
  <c r="D136" i="9"/>
  <c r="E136" i="9"/>
  <c r="B171" i="9"/>
  <c r="G160" i="9" s="1"/>
  <c r="C171" i="9"/>
  <c r="D171" i="9"/>
  <c r="E171" i="9"/>
  <c r="D81" i="9" l="1"/>
  <c r="I160" i="9" s="1"/>
  <c r="H160" i="9"/>
  <c r="J160" i="9"/>
  <c r="D20" i="8"/>
  <c r="D21" i="8"/>
  <c r="D22" i="8"/>
  <c r="D23" i="8"/>
  <c r="D24" i="8"/>
  <c r="D25" i="8"/>
  <c r="B2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CL000000</author>
  </authors>
  <commentList>
    <comment ref="A5" authorId="0" shapeId="0" xr:uid="{00000000-0006-0000-0F00-000001000000}">
      <text>
        <r>
          <rPr>
            <b/>
            <sz val="9"/>
            <color indexed="81"/>
            <rFont val="ＭＳ Ｐゴシック"/>
            <family val="3"/>
            <charset val="128"/>
          </rPr>
          <t>CL000000:</t>
        </r>
        <r>
          <rPr>
            <sz val="9"/>
            <color indexed="81"/>
            <rFont val="ＭＳ Ｐゴシック"/>
            <family val="3"/>
            <charset val="128"/>
          </rPr>
          <t xml:space="preserve">
</t>
        </r>
      </text>
    </comment>
  </commentList>
</comments>
</file>

<file path=xl/sharedStrings.xml><?xml version="1.0" encoding="utf-8"?>
<sst xmlns="http://schemas.openxmlformats.org/spreadsheetml/2006/main" count="6206" uniqueCount="2904">
  <si>
    <t>交通事故</t>
    <rPh sb="0" eb="2">
      <t>コウツウ</t>
    </rPh>
    <rPh sb="2" eb="4">
      <t>ジコ</t>
    </rPh>
    <phoneticPr fontId="3"/>
  </si>
  <si>
    <t>出生</t>
    <rPh sb="0" eb="2">
      <t>シュッセイ</t>
    </rPh>
    <phoneticPr fontId="3"/>
  </si>
  <si>
    <t>死亡</t>
    <rPh sb="0" eb="2">
      <t>シボウ</t>
    </rPh>
    <phoneticPr fontId="3"/>
  </si>
  <si>
    <t>結婚</t>
    <rPh sb="0" eb="2">
      <t>ケッコン</t>
    </rPh>
    <phoneticPr fontId="3"/>
  </si>
  <si>
    <t>離婚</t>
    <rPh sb="0" eb="2">
      <t>リコン</t>
    </rPh>
    <phoneticPr fontId="3"/>
  </si>
  <si>
    <t>外国人</t>
    <rPh sb="0" eb="3">
      <t>ガイコクジン</t>
    </rPh>
    <phoneticPr fontId="3"/>
  </si>
  <si>
    <t>図書館（室）貸出冊数</t>
    <rPh sb="0" eb="3">
      <t>トショカン</t>
    </rPh>
    <rPh sb="4" eb="5">
      <t>シツ</t>
    </rPh>
    <rPh sb="6" eb="8">
      <t>カシダシ</t>
    </rPh>
    <rPh sb="8" eb="10">
      <t>サッスウ</t>
    </rPh>
    <phoneticPr fontId="3"/>
  </si>
  <si>
    <t>火災</t>
    <rPh sb="0" eb="2">
      <t>カサイ</t>
    </rPh>
    <phoneticPr fontId="3"/>
  </si>
  <si>
    <t>ごみ</t>
    <phoneticPr fontId="3"/>
  </si>
  <si>
    <t>自動車</t>
    <rPh sb="0" eb="3">
      <t>ジドウシャ</t>
    </rPh>
    <phoneticPr fontId="3"/>
  </si>
  <si>
    <t>市税</t>
    <rPh sb="0" eb="2">
      <t>シゼイ</t>
    </rPh>
    <phoneticPr fontId="3"/>
  </si>
  <si>
    <t>市の予算</t>
    <rPh sb="0" eb="1">
      <t>シ</t>
    </rPh>
    <rPh sb="2" eb="4">
      <t>ヨサン</t>
    </rPh>
    <phoneticPr fontId="3"/>
  </si>
  <si>
    <t>市職員</t>
    <rPh sb="0" eb="3">
      <t>シショクイン</t>
    </rPh>
    <phoneticPr fontId="3"/>
  </si>
  <si>
    <t>小学校</t>
    <rPh sb="0" eb="3">
      <t>ショウガッコウ</t>
    </rPh>
    <phoneticPr fontId="3"/>
  </si>
  <si>
    <t>中学校</t>
    <rPh sb="0" eb="3">
      <t>チュウガッコウ</t>
    </rPh>
    <phoneticPr fontId="3"/>
  </si>
  <si>
    <t>（つくば中央・北警察署管内）</t>
    <rPh sb="4" eb="6">
      <t>チュウオウ</t>
    </rPh>
    <rPh sb="7" eb="8">
      <t>キタ</t>
    </rPh>
    <rPh sb="8" eb="11">
      <t>ケイサツショ</t>
    </rPh>
    <rPh sb="11" eb="13">
      <t>カンナイ</t>
    </rPh>
    <phoneticPr fontId="3"/>
  </si>
  <si>
    <t>し尿処理</t>
    <rPh sb="0" eb="2">
      <t>シニョウ</t>
    </rPh>
    <rPh sb="2" eb="4">
      <t>ショリ</t>
    </rPh>
    <phoneticPr fontId="3"/>
  </si>
  <si>
    <t>（可燃ごみ・不燃ごみ）</t>
    <rPh sb="1" eb="3">
      <t>カネン</t>
    </rPh>
    <rPh sb="6" eb="8">
      <t>フネン</t>
    </rPh>
    <phoneticPr fontId="3"/>
  </si>
  <si>
    <t>救急出動件数</t>
    <rPh sb="0" eb="2">
      <t>キュウキュウ</t>
    </rPh>
    <rPh sb="2" eb="4">
      <t>シュツドウ</t>
    </rPh>
    <rPh sb="4" eb="5">
      <t>ケン</t>
    </rPh>
    <rPh sb="5" eb="6">
      <t>カイスウ</t>
    </rPh>
    <phoneticPr fontId="3"/>
  </si>
  <si>
    <t>転入・転出</t>
    <rPh sb="0" eb="2">
      <t>テンニュウ</t>
    </rPh>
    <rPh sb="3" eb="5">
      <t>テンシュツ</t>
    </rPh>
    <phoneticPr fontId="3"/>
  </si>
  <si>
    <t>人口・世帯数</t>
    <rPh sb="0" eb="2">
      <t>ジンコウ</t>
    </rPh>
    <rPh sb="3" eb="6">
      <t>セタイスウ</t>
    </rPh>
    <phoneticPr fontId="3"/>
  </si>
  <si>
    <t>面積・人口密度</t>
    <rPh sb="0" eb="2">
      <t>メンセキ</t>
    </rPh>
    <rPh sb="3" eb="7">
      <t>ジンコウミツド</t>
    </rPh>
    <phoneticPr fontId="3"/>
  </si>
  <si>
    <t>◆ 市町村民所得 ◆</t>
    <rPh sb="2" eb="5">
      <t>シチョウソン</t>
    </rPh>
    <rPh sb="5" eb="6">
      <t>ミン</t>
    </rPh>
    <rPh sb="6" eb="8">
      <t>ショトク</t>
    </rPh>
    <phoneticPr fontId="3"/>
  </si>
  <si>
    <t>（し尿・浄化槽汚泥）</t>
    <rPh sb="2" eb="3">
      <t>ニョウ</t>
    </rPh>
    <rPh sb="4" eb="7">
      <t>ジョウカソウ</t>
    </rPh>
    <rPh sb="7" eb="9">
      <t>オデイ</t>
    </rPh>
    <phoneticPr fontId="3"/>
  </si>
  <si>
    <t>人口密度　　　</t>
    <rPh sb="0" eb="2">
      <t>ジンコウ</t>
    </rPh>
    <rPh sb="2" eb="4">
      <t>ミツド</t>
    </rPh>
    <phoneticPr fontId="3"/>
  </si>
  <si>
    <t>総面積</t>
    <rPh sb="0" eb="3">
      <t>ソウメンセキ</t>
    </rPh>
    <phoneticPr fontId="3"/>
  </si>
  <si>
    <t xml:space="preserve">総人口 </t>
    <rPh sb="0" eb="3">
      <t>ソウジンコウ</t>
    </rPh>
    <phoneticPr fontId="3"/>
  </si>
  <si>
    <t>人</t>
    <rPh sb="0" eb="1">
      <t>ニン</t>
    </rPh>
    <phoneticPr fontId="3"/>
  </si>
  <si>
    <t>世帯数</t>
    <rPh sb="0" eb="3">
      <t>セタイスウ</t>
    </rPh>
    <phoneticPr fontId="3"/>
  </si>
  <si>
    <t>世帯</t>
    <rPh sb="0" eb="2">
      <t>セタイ</t>
    </rPh>
    <phoneticPr fontId="3"/>
  </si>
  <si>
    <t>人／ｋ㎡</t>
    <rPh sb="0" eb="1">
      <t>ニン</t>
    </rPh>
    <phoneticPr fontId="3"/>
  </si>
  <si>
    <t>（自家用乗用自動車）</t>
    <rPh sb="1" eb="4">
      <t>ジカヨウ</t>
    </rPh>
    <rPh sb="4" eb="6">
      <t>ジョウヨウ</t>
    </rPh>
    <rPh sb="6" eb="9">
      <t>ジドウシャ</t>
    </rPh>
    <phoneticPr fontId="3"/>
  </si>
  <si>
    <t>一世帯当たり人員</t>
    <rPh sb="0" eb="3">
      <t>イッセタイ</t>
    </rPh>
    <rPh sb="3" eb="4">
      <t>ア</t>
    </rPh>
    <rPh sb="6" eb="8">
      <t>ジンイン</t>
    </rPh>
    <phoneticPr fontId="3"/>
  </si>
  <si>
    <t>ｋ㎡</t>
    <phoneticPr fontId="3"/>
  </si>
  <si>
    <t>交流センター利用者数</t>
    <rPh sb="0" eb="2">
      <t>コウリュウ</t>
    </rPh>
    <rPh sb="6" eb="9">
      <t>リヨウシャ</t>
    </rPh>
    <rPh sb="9" eb="10">
      <t>スウ</t>
    </rPh>
    <phoneticPr fontId="3"/>
  </si>
  <si>
    <t>1人当たり市民所得</t>
    <rPh sb="0" eb="2">
      <t>ヒトリ</t>
    </rPh>
    <rPh sb="2" eb="3">
      <t>ア</t>
    </rPh>
    <rPh sb="5" eb="7">
      <t>シミン</t>
    </rPh>
    <rPh sb="7" eb="9">
      <t>ショトク</t>
    </rPh>
    <phoneticPr fontId="3"/>
  </si>
  <si>
    <t>1日 0.2件</t>
    <rPh sb="1" eb="2">
      <t>ニチ</t>
    </rPh>
    <rPh sb="6" eb="7">
      <t>ケン</t>
    </rPh>
    <phoneticPr fontId="3"/>
  </si>
  <si>
    <t>児童15.2人に1人</t>
    <rPh sb="0" eb="2">
      <t>ジドウ</t>
    </rPh>
    <rPh sb="6" eb="7">
      <t>ニン</t>
    </rPh>
    <rPh sb="8" eb="10">
      <t>ヒトリ</t>
    </rPh>
    <phoneticPr fontId="3"/>
  </si>
  <si>
    <t>(つくば市受理件数)</t>
    <rPh sb="4" eb="5">
      <t>シ</t>
    </rPh>
    <rPh sb="5" eb="7">
      <t>ジュリ</t>
    </rPh>
    <rPh sb="7" eb="9">
      <t>ケンスウ</t>
    </rPh>
    <phoneticPr fontId="3"/>
  </si>
  <si>
    <t>(つくば市受理件数)</t>
    <phoneticPr fontId="3"/>
  </si>
  <si>
    <t>義務教育学校</t>
    <rPh sb="0" eb="2">
      <t>ギム</t>
    </rPh>
    <rPh sb="2" eb="4">
      <t>キョウイク</t>
    </rPh>
    <rPh sb="4" eb="6">
      <t>ガッコウ</t>
    </rPh>
    <phoneticPr fontId="3"/>
  </si>
  <si>
    <t>小中学校等教員数</t>
    <rPh sb="0" eb="2">
      <t>ショウチュウ</t>
    </rPh>
    <rPh sb="2" eb="4">
      <t>ガッコウ</t>
    </rPh>
    <rPh sb="4" eb="5">
      <t>トウ</t>
    </rPh>
    <rPh sb="5" eb="8">
      <t>キョウインスウ</t>
    </rPh>
    <phoneticPr fontId="3"/>
  </si>
  <si>
    <t>令和元.10.1</t>
    <rPh sb="0" eb="1">
      <t>レイ</t>
    </rPh>
    <rPh sb="1" eb="2">
      <t>カズ</t>
    </rPh>
    <rPh sb="2" eb="3">
      <t>モト</t>
    </rPh>
    <phoneticPr fontId="3"/>
  </si>
  <si>
    <t>令和元.10.1（常住人口）</t>
    <rPh sb="0" eb="1">
      <t>レイ</t>
    </rPh>
    <rPh sb="1" eb="2">
      <t>カズ</t>
    </rPh>
    <rPh sb="2" eb="3">
      <t>モト</t>
    </rPh>
    <rPh sb="9" eb="11">
      <t>ジョウジュウ</t>
    </rPh>
    <rPh sb="11" eb="13">
      <t>ジンコウ</t>
    </rPh>
    <phoneticPr fontId="3"/>
  </si>
  <si>
    <t>令和元.10.1</t>
    <rPh sb="0" eb="3">
      <t>レイワゲン</t>
    </rPh>
    <phoneticPr fontId="3"/>
  </si>
  <si>
    <t>令和元年</t>
    <rPh sb="0" eb="4">
      <t>レイワゲンネン</t>
    </rPh>
    <phoneticPr fontId="3"/>
  </si>
  <si>
    <t>令和元年</t>
    <rPh sb="0" eb="1">
      <t>レイ</t>
    </rPh>
    <rPh sb="1" eb="2">
      <t>カズ</t>
    </rPh>
    <rPh sb="2" eb="4">
      <t>ガンネン</t>
    </rPh>
    <phoneticPr fontId="3"/>
  </si>
  <si>
    <t>１日　4.9人</t>
    <rPh sb="0" eb="1">
      <t>イチニチ</t>
    </rPh>
    <rPh sb="1" eb="2">
      <t>ニチ</t>
    </rPh>
    <rPh sb="6" eb="7">
      <t>ニン</t>
    </rPh>
    <phoneticPr fontId="3"/>
  </si>
  <si>
    <t>転入      1日46.1人</t>
    <rPh sb="0" eb="2">
      <t>テンニュウ</t>
    </rPh>
    <rPh sb="9" eb="10">
      <t>ニチ</t>
    </rPh>
    <rPh sb="14" eb="15">
      <t>ニン</t>
    </rPh>
    <phoneticPr fontId="3"/>
  </si>
  <si>
    <t>転出      1日37.0人</t>
    <rPh sb="0" eb="2">
      <t>テンシュツ</t>
    </rPh>
    <rPh sb="9" eb="10">
      <t>ニチ</t>
    </rPh>
    <rPh sb="14" eb="15">
      <t>ニン</t>
    </rPh>
    <phoneticPr fontId="3"/>
  </si>
  <si>
    <t>　　　9,882人（138か国）</t>
    <rPh sb="8" eb="9">
      <t>ニン</t>
    </rPh>
    <rPh sb="14" eb="15">
      <t>コク</t>
    </rPh>
    <phoneticPr fontId="3"/>
  </si>
  <si>
    <t>令和元.5.1</t>
    <rPh sb="0" eb="3">
      <t>レイワゲン</t>
    </rPh>
    <phoneticPr fontId="3"/>
  </si>
  <si>
    <t>（教員数　724人）</t>
    <rPh sb="1" eb="3">
      <t>キョウイン</t>
    </rPh>
    <rPh sb="3" eb="4">
      <t>スウ</t>
    </rPh>
    <rPh sb="8" eb="9">
      <t>ニン</t>
    </rPh>
    <phoneticPr fontId="3"/>
  </si>
  <si>
    <t>（教員数　462人）</t>
    <rPh sb="1" eb="3">
      <t>キョウイン</t>
    </rPh>
    <rPh sb="3" eb="4">
      <t>スウ</t>
    </rPh>
    <rPh sb="8" eb="9">
      <t>ニン</t>
    </rPh>
    <phoneticPr fontId="3"/>
  </si>
  <si>
    <t>生徒11.8人に1人</t>
    <rPh sb="0" eb="2">
      <t>セイト</t>
    </rPh>
    <rPh sb="6" eb="7">
      <t>ニン</t>
    </rPh>
    <rPh sb="8" eb="10">
      <t>ヒトリ</t>
    </rPh>
    <phoneticPr fontId="3"/>
  </si>
  <si>
    <t>生徒16.8人に1人</t>
    <rPh sb="0" eb="2">
      <t>セイト</t>
    </rPh>
    <rPh sb="6" eb="7">
      <t>ニン</t>
    </rPh>
    <rPh sb="8" eb="10">
      <t>ヒトリ</t>
    </rPh>
    <phoneticPr fontId="3"/>
  </si>
  <si>
    <t>（教員数　295人）</t>
    <rPh sb="1" eb="3">
      <t>キョウイン</t>
    </rPh>
    <rPh sb="3" eb="4">
      <t>スウ</t>
    </rPh>
    <rPh sb="8" eb="9">
      <t>ニン</t>
    </rPh>
    <phoneticPr fontId="3"/>
  </si>
  <si>
    <t>１日　6.4人</t>
    <rPh sb="0" eb="2">
      <t>イチニチ</t>
    </rPh>
    <rPh sb="6" eb="7">
      <t>ニン</t>
    </rPh>
    <phoneticPr fontId="3"/>
  </si>
  <si>
    <t>平成30年度</t>
    <rPh sb="0" eb="2">
      <t>ヘイセイネンド</t>
    </rPh>
    <phoneticPr fontId="3"/>
  </si>
  <si>
    <t>平成30年度</t>
    <rPh sb="0" eb="2">
      <t>ヘイセイ</t>
    </rPh>
    <rPh sb="4" eb="6">
      <t>９ネンド</t>
    </rPh>
    <phoneticPr fontId="3"/>
  </si>
  <si>
    <t>年間　492,310人</t>
    <rPh sb="0" eb="2">
      <t>ネンカン</t>
    </rPh>
    <rPh sb="10" eb="11">
      <t>ニン</t>
    </rPh>
    <phoneticPr fontId="3"/>
  </si>
  <si>
    <t>平成29年度</t>
    <rPh sb="0" eb="2">
      <t>ヘイセイ</t>
    </rPh>
    <rPh sb="4" eb="5">
      <t>ネン</t>
    </rPh>
    <phoneticPr fontId="3"/>
  </si>
  <si>
    <t>平成30年度</t>
    <rPh sb="0" eb="2">
      <t>ヘイセイ</t>
    </rPh>
    <rPh sb="4" eb="5">
      <t>１０ネン</t>
    </rPh>
    <rPh sb="5" eb="6">
      <t>ド</t>
    </rPh>
    <phoneticPr fontId="3"/>
  </si>
  <si>
    <t>1日　55.4kl　</t>
    <rPh sb="1" eb="2">
      <t>ニチ</t>
    </rPh>
    <phoneticPr fontId="3"/>
  </si>
  <si>
    <t>令和元年</t>
    <rPh sb="0" eb="4">
      <t>レイワガンネン</t>
    </rPh>
    <phoneticPr fontId="3"/>
  </si>
  <si>
    <t>1日　26.2件</t>
    <rPh sb="1" eb="2">
      <t>ニチ</t>
    </rPh>
    <rPh sb="7" eb="8">
      <t>ケン</t>
    </rPh>
    <phoneticPr fontId="3"/>
  </si>
  <si>
    <t>1日　24.1件</t>
    <rPh sb="1" eb="2">
      <t>ニチ</t>
    </rPh>
    <rPh sb="7" eb="8">
      <t>ケン</t>
    </rPh>
    <phoneticPr fontId="3"/>
  </si>
  <si>
    <t>平成30年度</t>
    <rPh sb="0" eb="2">
      <t>ヘイセイ</t>
    </rPh>
    <rPh sb="4" eb="6">
      <t>ネンド</t>
    </rPh>
    <phoneticPr fontId="3"/>
  </si>
  <si>
    <t>令和元.4.1</t>
    <rPh sb="0" eb="1">
      <t>レイ</t>
    </rPh>
    <rPh sb="1" eb="2">
      <t>カズ</t>
    </rPh>
    <rPh sb="2" eb="3">
      <t>モト</t>
    </rPh>
    <phoneticPr fontId="3"/>
  </si>
  <si>
    <t>（職員数　1,926人）</t>
    <rPh sb="1" eb="3">
      <t>ショクイン</t>
    </rPh>
    <rPh sb="3" eb="4">
      <t>スウ</t>
    </rPh>
    <rPh sb="10" eb="11">
      <t>ニン</t>
    </rPh>
    <phoneticPr fontId="3"/>
  </si>
  <si>
    <t>3,952千円</t>
    <phoneticPr fontId="3"/>
  </si>
  <si>
    <t>平成29年度</t>
    <phoneticPr fontId="3"/>
  </si>
  <si>
    <t>一世帯当たり　1.6台</t>
    <rPh sb="0" eb="1">
      <t>イッ</t>
    </rPh>
    <rPh sb="1" eb="3">
      <t>セタイ</t>
    </rPh>
    <rPh sb="3" eb="4">
      <t>ア</t>
    </rPh>
    <rPh sb="10" eb="11">
      <t>ダイ</t>
    </rPh>
    <phoneticPr fontId="3"/>
  </si>
  <si>
    <t>1日　 205.5t</t>
    <rPh sb="1" eb="2">
      <t>ニチ</t>
    </rPh>
    <phoneticPr fontId="3"/>
  </si>
  <si>
    <t>1人当たり　194,549円</t>
    <rPh sb="0" eb="2">
      <t>ヒトリ</t>
    </rPh>
    <rPh sb="2" eb="3">
      <t>ア</t>
    </rPh>
    <rPh sb="13" eb="14">
      <t>エン</t>
    </rPh>
    <phoneticPr fontId="3"/>
  </si>
  <si>
    <t>市民 123人に1人</t>
    <rPh sb="0" eb="2">
      <t>シミン</t>
    </rPh>
    <rPh sb="6" eb="7">
      <t>ニン</t>
    </rPh>
    <rPh sb="8" eb="10">
      <t>ヒトリ</t>
    </rPh>
    <phoneticPr fontId="3"/>
  </si>
  <si>
    <t>122,738百万円</t>
    <rPh sb="7" eb="8">
      <t>ヒャク</t>
    </rPh>
    <phoneticPr fontId="3"/>
  </si>
  <si>
    <t>1日　4.0組</t>
    <rPh sb="1" eb="2">
      <t>ニチ</t>
    </rPh>
    <rPh sb="6" eb="7">
      <t>クミ</t>
    </rPh>
    <phoneticPr fontId="3"/>
  </si>
  <si>
    <t>1日　1.0組</t>
    <rPh sb="1" eb="2">
      <t>ニチ</t>
    </rPh>
    <rPh sb="6" eb="7">
      <t>クミ</t>
    </rPh>
    <phoneticPr fontId="3"/>
  </si>
  <si>
    <t>1日　4,885冊</t>
    <rPh sb="1" eb="2">
      <t>ニチ</t>
    </rPh>
    <rPh sb="8" eb="9">
      <t>サツ</t>
    </rPh>
    <phoneticPr fontId="3"/>
  </si>
  <si>
    <t>令和元年度（一般・特別会計当初予算額）</t>
    <rPh sb="0" eb="1">
      <t>レイ</t>
    </rPh>
    <rPh sb="1" eb="2">
      <t>カズ</t>
    </rPh>
    <rPh sb="2" eb="4">
      <t>ガンネン</t>
    </rPh>
    <rPh sb="4" eb="5">
      <t>ド</t>
    </rPh>
    <rPh sb="6" eb="8">
      <t>イッパン</t>
    </rPh>
    <rPh sb="9" eb="11">
      <t>トクベツ</t>
    </rPh>
    <rPh sb="11" eb="13">
      <t>カイケイ</t>
    </rPh>
    <rPh sb="13" eb="15">
      <t>トウショ</t>
    </rPh>
    <rPh sb="15" eb="18">
      <t>ヨサンガク</t>
    </rPh>
    <phoneticPr fontId="3"/>
  </si>
  <si>
    <t>気象概況</t>
    <rPh sb="0" eb="2">
      <t>キショウ</t>
    </rPh>
    <rPh sb="2" eb="4">
      <t>ガイキョウ</t>
    </rPh>
    <phoneticPr fontId="3"/>
  </si>
  <si>
    <t>　区</t>
    <rPh sb="1" eb="2">
      <t>ク</t>
    </rPh>
    <phoneticPr fontId="3"/>
  </si>
  <si>
    <t>気温（℃）</t>
    <rPh sb="0" eb="2">
      <t>キオン</t>
    </rPh>
    <phoneticPr fontId="3"/>
  </si>
  <si>
    <t>湿度（％）</t>
    <phoneticPr fontId="3"/>
  </si>
  <si>
    <r>
      <t>風速（ｍ/</t>
    </r>
    <r>
      <rPr>
        <sz val="11"/>
        <rFont val="ＭＳ Ｐゴシック"/>
        <family val="3"/>
        <charset val="128"/>
      </rPr>
      <t>s</t>
    </r>
    <r>
      <rPr>
        <sz val="11"/>
        <rFont val="ＭＳ Ｐゴシック"/>
        <family val="3"/>
        <charset val="128"/>
      </rPr>
      <t>）</t>
    </r>
    <rPh sb="0" eb="2">
      <t>フウソク</t>
    </rPh>
    <phoneticPr fontId="3"/>
  </si>
  <si>
    <t>降水量（mm）</t>
    <rPh sb="0" eb="3">
      <t>コウスイリョウ</t>
    </rPh>
    <phoneticPr fontId="3"/>
  </si>
  <si>
    <t>日照時間
（ｈ）</t>
    <rPh sb="0" eb="2">
      <t>ニッショウ</t>
    </rPh>
    <rPh sb="2" eb="4">
      <t>ジカン</t>
    </rPh>
    <phoneticPr fontId="3"/>
  </si>
  <si>
    <t>分　</t>
    <rPh sb="0" eb="1">
      <t>ブン</t>
    </rPh>
    <phoneticPr fontId="3"/>
  </si>
  <si>
    <t>平均</t>
    <rPh sb="0" eb="2">
      <t>ヘイキン</t>
    </rPh>
    <phoneticPr fontId="3"/>
  </si>
  <si>
    <t>最高</t>
    <rPh sb="0" eb="2">
      <t>サイコウ</t>
    </rPh>
    <phoneticPr fontId="3"/>
  </si>
  <si>
    <t>最低</t>
    <rPh sb="0" eb="2">
      <t>サイテイ</t>
    </rPh>
    <phoneticPr fontId="3"/>
  </si>
  <si>
    <t>最小</t>
    <rPh sb="0" eb="2">
      <t>サイショウ</t>
    </rPh>
    <phoneticPr fontId="3"/>
  </si>
  <si>
    <t>平均
風速</t>
    <rPh sb="0" eb="2">
      <t>ヘイキン</t>
    </rPh>
    <rPh sb="3" eb="5">
      <t>フウソク</t>
    </rPh>
    <phoneticPr fontId="3"/>
  </si>
  <si>
    <t>年間
又は月間</t>
    <rPh sb="0" eb="2">
      <t>ネンカン</t>
    </rPh>
    <rPh sb="3" eb="4">
      <t>マタ</t>
    </rPh>
    <rPh sb="5" eb="7">
      <t>ゲッカン</t>
    </rPh>
    <phoneticPr fontId="3"/>
  </si>
  <si>
    <t>日平均</t>
    <rPh sb="0" eb="1">
      <t>ヒ</t>
    </rPh>
    <rPh sb="1" eb="3">
      <t>ヘイキン</t>
    </rPh>
    <phoneticPr fontId="3"/>
  </si>
  <si>
    <t>日最高</t>
    <rPh sb="0" eb="1">
      <t>ヒ</t>
    </rPh>
    <rPh sb="1" eb="3">
      <t>サイコウ</t>
    </rPh>
    <phoneticPr fontId="3"/>
  </si>
  <si>
    <t>日最低</t>
    <rPh sb="0" eb="1">
      <t>ヒ</t>
    </rPh>
    <rPh sb="1" eb="3">
      <t>サイテイ</t>
    </rPh>
    <phoneticPr fontId="3"/>
  </si>
  <si>
    <t>年ごとの値</t>
    <rPh sb="0" eb="1">
      <t>ネン</t>
    </rPh>
    <rPh sb="4" eb="5">
      <t>アタイ</t>
    </rPh>
    <phoneticPr fontId="3"/>
  </si>
  <si>
    <t>（年）</t>
    <rPh sb="1" eb="2">
      <t>ネン</t>
    </rPh>
    <phoneticPr fontId="3"/>
  </si>
  <si>
    <t>平成13</t>
    <rPh sb="0" eb="2">
      <t>ヘイセイ</t>
    </rPh>
    <phoneticPr fontId="3"/>
  </si>
  <si>
    <t>令和元</t>
    <rPh sb="0" eb="3">
      <t>レイワガン</t>
    </rPh>
    <phoneticPr fontId="3"/>
  </si>
  <si>
    <t>月ごとの値（令和元年）</t>
    <rPh sb="0" eb="1">
      <t>ツキ</t>
    </rPh>
    <rPh sb="4" eb="5">
      <t>アタイ</t>
    </rPh>
    <rPh sb="6" eb="7">
      <t>レイ</t>
    </rPh>
    <rPh sb="7" eb="8">
      <t>カズ</t>
    </rPh>
    <rPh sb="8" eb="10">
      <t>ガンネン</t>
    </rPh>
    <phoneticPr fontId="3"/>
  </si>
  <si>
    <t>（月）</t>
    <rPh sb="1" eb="2">
      <t>ツキ</t>
    </rPh>
    <phoneticPr fontId="3"/>
  </si>
  <si>
    <t>資料：気象庁気象統計情報</t>
    <rPh sb="0" eb="2">
      <t>シリョウ</t>
    </rPh>
    <rPh sb="3" eb="6">
      <t>キショウチョウ</t>
    </rPh>
    <rPh sb="6" eb="8">
      <t>キショウ</t>
    </rPh>
    <rPh sb="8" eb="10">
      <t>トウケイ</t>
    </rPh>
    <rPh sb="10" eb="12">
      <t>ジョウホウ</t>
    </rPh>
    <phoneticPr fontId="3"/>
  </si>
  <si>
    <t>平成29年</t>
    <phoneticPr fontId="3"/>
  </si>
  <si>
    <t>10位</t>
    <rPh sb="2" eb="3">
      <t>イ</t>
    </rPh>
    <phoneticPr fontId="3"/>
  </si>
  <si>
    <t>9.82（件）</t>
    <rPh sb="5" eb="6">
      <t>ケン</t>
    </rPh>
    <phoneticPr fontId="3"/>
  </si>
  <si>
    <t>刑法犯認知件数（千人当たり）</t>
    <rPh sb="0" eb="2">
      <t>ケイホウ</t>
    </rPh>
    <rPh sb="2" eb="3">
      <t>ハン</t>
    </rPh>
    <rPh sb="3" eb="5">
      <t>ニンチ</t>
    </rPh>
    <rPh sb="5" eb="7">
      <t>ケンスウ</t>
    </rPh>
    <rPh sb="8" eb="10">
      <t>センニン</t>
    </rPh>
    <phoneticPr fontId="3"/>
  </si>
  <si>
    <t>平成29年</t>
    <phoneticPr fontId="3"/>
  </si>
  <si>
    <t>14位</t>
    <rPh sb="2" eb="3">
      <t>イ</t>
    </rPh>
    <phoneticPr fontId="3"/>
  </si>
  <si>
    <t>429.9（人）</t>
    <rPh sb="6" eb="7">
      <t>ニン</t>
    </rPh>
    <phoneticPr fontId="3"/>
  </si>
  <si>
    <t>交通事故死傷者数（１０万人当たり）</t>
    <rPh sb="0" eb="2">
      <t>コウツウ</t>
    </rPh>
    <rPh sb="2" eb="4">
      <t>ジコ</t>
    </rPh>
    <rPh sb="4" eb="7">
      <t>シショウシャ</t>
    </rPh>
    <rPh sb="7" eb="8">
      <t>スウ</t>
    </rPh>
    <rPh sb="11" eb="13">
      <t>マンニン</t>
    </rPh>
    <phoneticPr fontId="3"/>
  </si>
  <si>
    <t>平成29年</t>
    <phoneticPr fontId="3"/>
  </si>
  <si>
    <t>15位</t>
    <rPh sb="2" eb="3">
      <t>イ</t>
    </rPh>
    <phoneticPr fontId="3"/>
  </si>
  <si>
    <t>3.35（件）</t>
    <rPh sb="5" eb="6">
      <t>ケン</t>
    </rPh>
    <phoneticPr fontId="3"/>
  </si>
  <si>
    <t>交通事故発生件数（千人当たり）</t>
    <rPh sb="0" eb="2">
      <t>コウツウ</t>
    </rPh>
    <rPh sb="2" eb="4">
      <t>ジコ</t>
    </rPh>
    <rPh sb="4" eb="6">
      <t>ハッセイ</t>
    </rPh>
    <rPh sb="6" eb="8">
      <t>ケンスウ</t>
    </rPh>
    <rPh sb="9" eb="11">
      <t>センニン</t>
    </rPh>
    <phoneticPr fontId="3"/>
  </si>
  <si>
    <t>平成28年</t>
    <phoneticPr fontId="3"/>
  </si>
  <si>
    <t>36位</t>
    <rPh sb="2" eb="3">
      <t>イ</t>
    </rPh>
    <phoneticPr fontId="3"/>
  </si>
  <si>
    <t>170（円）</t>
    <rPh sb="4" eb="5">
      <t>エン</t>
    </rPh>
    <phoneticPr fontId="3"/>
  </si>
  <si>
    <t>建物火災損害額（１人当たり）</t>
    <rPh sb="0" eb="2">
      <t>タテモノ</t>
    </rPh>
    <rPh sb="2" eb="4">
      <t>カサイ</t>
    </rPh>
    <rPh sb="4" eb="6">
      <t>ソンガイ</t>
    </rPh>
    <rPh sb="6" eb="7">
      <t>ガク</t>
    </rPh>
    <rPh sb="8" eb="10">
      <t>ヒトリ</t>
    </rPh>
    <phoneticPr fontId="3"/>
  </si>
  <si>
    <t>平成28年</t>
    <rPh sb="0" eb="2">
      <t>ヘイセイ</t>
    </rPh>
    <rPh sb="4" eb="5">
      <t>ネン</t>
    </rPh>
    <phoneticPr fontId="3"/>
  </si>
  <si>
    <t>33位</t>
    <rPh sb="2" eb="3">
      <t>イ</t>
    </rPh>
    <phoneticPr fontId="3"/>
  </si>
  <si>
    <t>28.21（件）</t>
    <rPh sb="6" eb="7">
      <t>ケン</t>
    </rPh>
    <phoneticPr fontId="3"/>
  </si>
  <si>
    <t>火災発生件数（１０万人当たり）</t>
    <rPh sb="0" eb="2">
      <t>カサイ</t>
    </rPh>
    <rPh sb="2" eb="4">
      <t>ハッセイ</t>
    </rPh>
    <rPh sb="4" eb="6">
      <t>ケンスウ</t>
    </rPh>
    <rPh sb="9" eb="11">
      <t>マンニン</t>
    </rPh>
    <phoneticPr fontId="3"/>
  </si>
  <si>
    <t>安　　全</t>
    <rPh sb="0" eb="4">
      <t>アンゼン</t>
    </rPh>
    <phoneticPr fontId="3"/>
  </si>
  <si>
    <t>平成29年度</t>
    <rPh sb="0" eb="2">
      <t>ヘイセイ</t>
    </rPh>
    <rPh sb="4" eb="5">
      <t>ネン</t>
    </rPh>
    <rPh sb="5" eb="6">
      <t>ド</t>
    </rPh>
    <phoneticPr fontId="3"/>
  </si>
  <si>
    <t>304,335（円）</t>
    <rPh sb="8" eb="9">
      <t>エン</t>
    </rPh>
    <phoneticPr fontId="3"/>
  </si>
  <si>
    <t>国民健康保険医療費（被保険者1人当たり）</t>
    <rPh sb="0" eb="2">
      <t>コクミン</t>
    </rPh>
    <rPh sb="2" eb="4">
      <t>ケンコウ</t>
    </rPh>
    <rPh sb="4" eb="6">
      <t>ホケン</t>
    </rPh>
    <rPh sb="6" eb="9">
      <t>イリョウヒ</t>
    </rPh>
    <rPh sb="10" eb="14">
      <t>ヒホケンシャ</t>
    </rPh>
    <rPh sb="15" eb="16">
      <t>ニン</t>
    </rPh>
    <phoneticPr fontId="3"/>
  </si>
  <si>
    <t>平成29年</t>
    <rPh sb="0" eb="2">
      <t>ヘイセイ</t>
    </rPh>
    <rPh sb="4" eb="5">
      <t>ネン</t>
    </rPh>
    <phoneticPr fontId="3"/>
  </si>
  <si>
    <t>44位</t>
    <rPh sb="2" eb="3">
      <t>イ</t>
    </rPh>
    <phoneticPr fontId="3"/>
  </si>
  <si>
    <t>405.8（人）</t>
    <phoneticPr fontId="3"/>
  </si>
  <si>
    <t>生活習慣病による死亡者数（１０万人当たり）</t>
    <rPh sb="0" eb="2">
      <t>セイカツ</t>
    </rPh>
    <rPh sb="2" eb="4">
      <t>シュウカン</t>
    </rPh>
    <rPh sb="4" eb="5">
      <t>ビョウ</t>
    </rPh>
    <rPh sb="8" eb="12">
      <t>シボウシャスウ</t>
    </rPh>
    <rPh sb="15" eb="17">
      <t>マンニン</t>
    </rPh>
    <phoneticPr fontId="3"/>
  </si>
  <si>
    <t>平成28年12月31日現在</t>
    <rPh sb="0" eb="2">
      <t>ヘイセイ</t>
    </rPh>
    <rPh sb="4" eb="5">
      <t>ネン</t>
    </rPh>
    <rPh sb="7" eb="8">
      <t>ガツ</t>
    </rPh>
    <rPh sb="10" eb="11">
      <t>ヒ</t>
    </rPh>
    <rPh sb="11" eb="13">
      <t>ゲンザイ</t>
    </rPh>
    <phoneticPr fontId="3"/>
  </si>
  <si>
    <t>3位</t>
    <rPh sb="1" eb="2">
      <t>イ</t>
    </rPh>
    <phoneticPr fontId="3"/>
  </si>
  <si>
    <t>91.1（人）</t>
    <phoneticPr fontId="3"/>
  </si>
  <si>
    <t>歯科医師数（１０万人当たり）</t>
    <rPh sb="0" eb="4">
      <t>シカイシ</t>
    </rPh>
    <rPh sb="4" eb="5">
      <t>スウ</t>
    </rPh>
    <rPh sb="8" eb="9">
      <t>マン</t>
    </rPh>
    <rPh sb="9" eb="10">
      <t>ニン</t>
    </rPh>
    <phoneticPr fontId="3"/>
  </si>
  <si>
    <t>平成29年10月1日現在</t>
    <rPh sb="0" eb="2">
      <t>ヘイセイ</t>
    </rPh>
    <rPh sb="4" eb="5">
      <t>ネン</t>
    </rPh>
    <rPh sb="7" eb="8">
      <t>ガツ</t>
    </rPh>
    <rPh sb="9" eb="10">
      <t>ヒ</t>
    </rPh>
    <rPh sb="10" eb="12">
      <t>ゲンザイ</t>
    </rPh>
    <phoneticPr fontId="3"/>
  </si>
  <si>
    <t>7位</t>
    <rPh sb="1" eb="2">
      <t>イ</t>
    </rPh>
    <phoneticPr fontId="3"/>
  </si>
  <si>
    <t>53.5（所）</t>
    <phoneticPr fontId="3"/>
  </si>
  <si>
    <t>歯科診療所数（１０万人当たり）</t>
    <rPh sb="0" eb="2">
      <t>シカ</t>
    </rPh>
    <rPh sb="2" eb="5">
      <t>シンリョウジョ</t>
    </rPh>
    <rPh sb="5" eb="6">
      <t>スウ</t>
    </rPh>
    <rPh sb="9" eb="10">
      <t>マン</t>
    </rPh>
    <rPh sb="10" eb="11">
      <t>ニン</t>
    </rPh>
    <phoneticPr fontId="3"/>
  </si>
  <si>
    <t>平成28年12月31日現在</t>
    <rPh sb="0" eb="2">
      <t>ヘイセイ</t>
    </rPh>
    <rPh sb="4" eb="5">
      <t>ネン</t>
    </rPh>
    <rPh sb="7" eb="8">
      <t>ガツ</t>
    </rPh>
    <rPh sb="10" eb="11">
      <t>ニチ</t>
    </rPh>
    <rPh sb="11" eb="13">
      <t>ゲンザイ</t>
    </rPh>
    <phoneticPr fontId="3"/>
  </si>
  <si>
    <t>5位</t>
    <rPh sb="1" eb="2">
      <t>イ</t>
    </rPh>
    <phoneticPr fontId="3"/>
  </si>
  <si>
    <t>1,353.7（人）</t>
    <phoneticPr fontId="3"/>
  </si>
  <si>
    <t>看護師・准看護師数（１０万人当たり）</t>
    <rPh sb="0" eb="2">
      <t>カンゴフ</t>
    </rPh>
    <rPh sb="2" eb="3">
      <t>シ</t>
    </rPh>
    <rPh sb="4" eb="7">
      <t>ジュンカンゴフ</t>
    </rPh>
    <rPh sb="7" eb="8">
      <t>シ</t>
    </rPh>
    <rPh sb="8" eb="9">
      <t>スウ</t>
    </rPh>
    <rPh sb="12" eb="14">
      <t>マンニン</t>
    </rPh>
    <phoneticPr fontId="3"/>
  </si>
  <si>
    <t>1位</t>
    <rPh sb="1" eb="2">
      <t>イ</t>
    </rPh>
    <phoneticPr fontId="3"/>
  </si>
  <si>
    <t>526.9（人）</t>
    <phoneticPr fontId="3"/>
  </si>
  <si>
    <t>医師数（１０万人当たり）</t>
    <rPh sb="0" eb="3">
      <t>イシスウ</t>
    </rPh>
    <rPh sb="6" eb="8">
      <t>マンニン</t>
    </rPh>
    <phoneticPr fontId="3"/>
  </si>
  <si>
    <t>2位</t>
    <rPh sb="1" eb="2">
      <t>イ</t>
    </rPh>
    <phoneticPr fontId="3"/>
  </si>
  <si>
    <t>78.8（所）</t>
    <phoneticPr fontId="3"/>
  </si>
  <si>
    <t>一般診療所数（１０万人当たり）</t>
    <rPh sb="0" eb="2">
      <t>イッパン</t>
    </rPh>
    <rPh sb="2" eb="4">
      <t>シンリョウ</t>
    </rPh>
    <rPh sb="4" eb="5">
      <t>ショ</t>
    </rPh>
    <rPh sb="5" eb="6">
      <t>スウ</t>
    </rPh>
    <rPh sb="9" eb="11">
      <t>マンニン</t>
    </rPh>
    <phoneticPr fontId="3"/>
  </si>
  <si>
    <t>25位</t>
    <rPh sb="2" eb="3">
      <t>イ</t>
    </rPh>
    <phoneticPr fontId="3"/>
  </si>
  <si>
    <t>4.7（所）</t>
    <phoneticPr fontId="3"/>
  </si>
  <si>
    <t>一般病院数（１０万人当たり）</t>
    <rPh sb="0" eb="2">
      <t>イッパン</t>
    </rPh>
    <rPh sb="2" eb="4">
      <t>ビョウイン</t>
    </rPh>
    <rPh sb="4" eb="5">
      <t>スウ</t>
    </rPh>
    <rPh sb="8" eb="10">
      <t>マンニン</t>
    </rPh>
    <phoneticPr fontId="3"/>
  </si>
  <si>
    <t>平成27年度</t>
    <rPh sb="0" eb="2">
      <t>ヘイセイ</t>
    </rPh>
    <rPh sb="4" eb="5">
      <t>ネン</t>
    </rPh>
    <rPh sb="5" eb="6">
      <t>ド</t>
    </rPh>
    <phoneticPr fontId="3"/>
  </si>
  <si>
    <t>40位</t>
    <rPh sb="2" eb="3">
      <t>イ</t>
    </rPh>
    <phoneticPr fontId="3"/>
  </si>
  <si>
    <t>4.4（人）</t>
    <phoneticPr fontId="3"/>
  </si>
  <si>
    <t>生活保護被保護実人員（千人当たり）</t>
    <rPh sb="0" eb="2">
      <t>セイカツ</t>
    </rPh>
    <rPh sb="2" eb="4">
      <t>ホゴ</t>
    </rPh>
    <rPh sb="4" eb="5">
      <t>ヒ</t>
    </rPh>
    <rPh sb="5" eb="7">
      <t>ホゴ</t>
    </rPh>
    <rPh sb="7" eb="10">
      <t>ジツジンイン</t>
    </rPh>
    <rPh sb="11" eb="13">
      <t>センニン</t>
    </rPh>
    <phoneticPr fontId="3"/>
  </si>
  <si>
    <t>平成30年3月31日現在</t>
    <rPh sb="0" eb="2">
      <t>ヘイセイ</t>
    </rPh>
    <rPh sb="4" eb="5">
      <t>ネン</t>
    </rPh>
    <rPh sb="6" eb="7">
      <t>ガツ</t>
    </rPh>
    <rPh sb="9" eb="10">
      <t>ニチ</t>
    </rPh>
    <rPh sb="10" eb="12">
      <t>ゲンザイ</t>
    </rPh>
    <phoneticPr fontId="3"/>
  </si>
  <si>
    <t>23位</t>
    <rPh sb="2" eb="3">
      <t>イ</t>
    </rPh>
    <phoneticPr fontId="3"/>
  </si>
  <si>
    <t>658.8（千円）</t>
    <phoneticPr fontId="3"/>
  </si>
  <si>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3"/>
  </si>
  <si>
    <t>社会保障・医療</t>
    <rPh sb="0" eb="2">
      <t>シャカイ</t>
    </rPh>
    <rPh sb="2" eb="4">
      <t>ホショウ</t>
    </rPh>
    <rPh sb="5" eb="7">
      <t>イリョウ</t>
    </rPh>
    <phoneticPr fontId="3"/>
  </si>
  <si>
    <t>平成30年3月31日現在</t>
    <phoneticPr fontId="3"/>
  </si>
  <si>
    <t>39位</t>
    <rPh sb="2" eb="3">
      <t>イ</t>
    </rPh>
    <phoneticPr fontId="3"/>
  </si>
  <si>
    <t>613.7(台)</t>
    <rPh sb="6" eb="7">
      <t>ダイ</t>
    </rPh>
    <phoneticPr fontId="3"/>
  </si>
  <si>
    <t>自家用乗用車保有台数（千人当たり）</t>
    <rPh sb="0" eb="2">
      <t>ジカヨウ</t>
    </rPh>
    <rPh sb="2" eb="3">
      <t>ヨウ</t>
    </rPh>
    <rPh sb="3" eb="6">
      <t>ジョウヨウシャ</t>
    </rPh>
    <rPh sb="6" eb="8">
      <t>ホユウ</t>
    </rPh>
    <rPh sb="8" eb="10">
      <t>ダイスウ</t>
    </rPh>
    <rPh sb="11" eb="13">
      <t>センニン</t>
    </rPh>
    <phoneticPr fontId="3"/>
  </si>
  <si>
    <t>平成29年4月1日現在</t>
    <rPh sb="0" eb="2">
      <t>ヘイセイ</t>
    </rPh>
    <rPh sb="4" eb="5">
      <t>ネン</t>
    </rPh>
    <rPh sb="6" eb="7">
      <t>ガツ</t>
    </rPh>
    <rPh sb="8" eb="9">
      <t>ヒ</t>
    </rPh>
    <rPh sb="9" eb="11">
      <t>ゲンザイ</t>
    </rPh>
    <phoneticPr fontId="3"/>
  </si>
  <si>
    <t>13位</t>
    <rPh sb="2" eb="3">
      <t>イ</t>
    </rPh>
    <phoneticPr fontId="3"/>
  </si>
  <si>
    <t>72.03（％）</t>
    <phoneticPr fontId="3"/>
  </si>
  <si>
    <t>市町村道舗装率</t>
    <rPh sb="0" eb="3">
      <t>シチョウソン</t>
    </rPh>
    <rPh sb="3" eb="4">
      <t>ミチ</t>
    </rPh>
    <rPh sb="4" eb="7">
      <t>ホソウリツ</t>
    </rPh>
    <phoneticPr fontId="3"/>
  </si>
  <si>
    <t>129.65（m）</t>
    <phoneticPr fontId="3"/>
  </si>
  <si>
    <t>道路実延長（総面積１万㎡当たり）</t>
    <rPh sb="0" eb="2">
      <t>ドウロ</t>
    </rPh>
    <rPh sb="2" eb="3">
      <t>ジツ</t>
    </rPh>
    <rPh sb="3" eb="5">
      <t>エンチョウ</t>
    </rPh>
    <rPh sb="6" eb="9">
      <t>ソウメンセキ</t>
    </rPh>
    <rPh sb="10" eb="11">
      <t>マン</t>
    </rPh>
    <phoneticPr fontId="3"/>
  </si>
  <si>
    <t>950（g）</t>
    <phoneticPr fontId="3"/>
  </si>
  <si>
    <t>ごみ収集量（1人１日当たり）</t>
    <rPh sb="2" eb="5">
      <t>シュウシュウリョウ</t>
    </rPh>
    <rPh sb="7" eb="8">
      <t>ニン</t>
    </rPh>
    <rPh sb="9" eb="10">
      <t>ニチ</t>
    </rPh>
    <rPh sb="10" eb="11">
      <t>ア</t>
    </rPh>
    <phoneticPr fontId="3"/>
  </si>
  <si>
    <t>平成30年3月31日現在</t>
    <phoneticPr fontId="3"/>
  </si>
  <si>
    <t>8位</t>
    <rPh sb="1" eb="2">
      <t>イ</t>
    </rPh>
    <phoneticPr fontId="3"/>
  </si>
  <si>
    <t>84.2（％）</t>
    <phoneticPr fontId="3"/>
  </si>
  <si>
    <t>下水道普及率</t>
    <rPh sb="0" eb="3">
      <t>ゲスイドウ</t>
    </rPh>
    <rPh sb="3" eb="6">
      <t>フキュウリツ</t>
    </rPh>
    <phoneticPr fontId="3"/>
  </si>
  <si>
    <t>平成30年3月31日現在</t>
    <phoneticPr fontId="3"/>
  </si>
  <si>
    <t>92.0（％）</t>
    <phoneticPr fontId="3"/>
  </si>
  <si>
    <t>汚水処理人口普及率</t>
    <rPh sb="0" eb="2">
      <t>オスイ</t>
    </rPh>
    <rPh sb="2" eb="4">
      <t>ショリ</t>
    </rPh>
    <rPh sb="4" eb="6">
      <t>ジンコウ</t>
    </rPh>
    <rPh sb="6" eb="8">
      <t>フキュウ</t>
    </rPh>
    <rPh sb="8" eb="9">
      <t>リツ</t>
    </rPh>
    <phoneticPr fontId="3"/>
  </si>
  <si>
    <t>平成29年3月31日現在</t>
    <rPh sb="0" eb="2">
      <t>ヘイセイ</t>
    </rPh>
    <rPh sb="4" eb="5">
      <t>ネン</t>
    </rPh>
    <rPh sb="6" eb="7">
      <t>ガツ</t>
    </rPh>
    <rPh sb="9" eb="10">
      <t>ニチ</t>
    </rPh>
    <rPh sb="10" eb="12">
      <t>ゲンザイ</t>
    </rPh>
    <phoneticPr fontId="3"/>
  </si>
  <si>
    <t>31位</t>
    <rPh sb="2" eb="3">
      <t>イ</t>
    </rPh>
    <phoneticPr fontId="3"/>
  </si>
  <si>
    <t>93.14（％）</t>
    <phoneticPr fontId="3"/>
  </si>
  <si>
    <t>水道普及率</t>
    <rPh sb="0" eb="2">
      <t>スイドウ</t>
    </rPh>
    <rPh sb="2" eb="5">
      <t>フキュウリツ</t>
    </rPh>
    <phoneticPr fontId="3"/>
  </si>
  <si>
    <t>居住・環境</t>
    <rPh sb="0" eb="2">
      <t>キョジュウ</t>
    </rPh>
    <rPh sb="3" eb="5">
      <t>カンキョウ</t>
    </rPh>
    <phoneticPr fontId="3"/>
  </si>
  <si>
    <t>8.56（所）</t>
    <phoneticPr fontId="3"/>
  </si>
  <si>
    <t>運動広場数（１０万人当たり）</t>
    <rPh sb="0" eb="2">
      <t>ウンドウ</t>
    </rPh>
    <rPh sb="2" eb="4">
      <t>ヒロバ</t>
    </rPh>
    <rPh sb="4" eb="5">
      <t>スウ</t>
    </rPh>
    <rPh sb="8" eb="10">
      <t>マンニン</t>
    </rPh>
    <phoneticPr fontId="3"/>
  </si>
  <si>
    <t>平成30年5月1日現在</t>
    <phoneticPr fontId="3"/>
  </si>
  <si>
    <t>14.16（人）</t>
    <phoneticPr fontId="3"/>
  </si>
  <si>
    <t>公立中学校生徒数（教員１人当たり）</t>
    <rPh sb="0" eb="2">
      <t>コウリツ</t>
    </rPh>
    <rPh sb="2" eb="5">
      <t>チュウガッコウ</t>
    </rPh>
    <rPh sb="5" eb="8">
      <t>セイトスウ</t>
    </rPh>
    <rPh sb="9" eb="11">
      <t>キョウイン</t>
    </rPh>
    <rPh sb="11" eb="13">
      <t>ヒトリ</t>
    </rPh>
    <phoneticPr fontId="3"/>
  </si>
  <si>
    <t>17.76（人）</t>
    <rPh sb="6" eb="7">
      <t>ニン</t>
    </rPh>
    <phoneticPr fontId="3"/>
  </si>
  <si>
    <t>公立小学校児童数（教員１人当たり）</t>
    <rPh sb="0" eb="2">
      <t>コウリツ</t>
    </rPh>
    <rPh sb="2" eb="5">
      <t>ショウガッコウ</t>
    </rPh>
    <rPh sb="5" eb="8">
      <t>ジドウスウ</t>
    </rPh>
    <rPh sb="9" eb="11">
      <t>キョウイン</t>
    </rPh>
    <rPh sb="11" eb="13">
      <t>ヒトリ</t>
    </rPh>
    <phoneticPr fontId="3"/>
  </si>
  <si>
    <t>平成30年5月1日現在</t>
    <phoneticPr fontId="3"/>
  </si>
  <si>
    <t>10.97（園）</t>
    <rPh sb="6" eb="7">
      <t>エン</t>
    </rPh>
    <phoneticPr fontId="3"/>
  </si>
  <si>
    <t>幼稚園数（１０万人当たり）</t>
    <rPh sb="0" eb="3">
      <t>ヨウチエン</t>
    </rPh>
    <rPh sb="3" eb="4">
      <t>スウ</t>
    </rPh>
    <rPh sb="7" eb="9">
      <t>マンニン</t>
    </rPh>
    <phoneticPr fontId="3"/>
  </si>
  <si>
    <t>平成30年4月1日現在</t>
    <rPh sb="0" eb="2">
      <t>ヘイセイ</t>
    </rPh>
    <rPh sb="4" eb="5">
      <t>ネン</t>
    </rPh>
    <rPh sb="6" eb="7">
      <t>ガツ</t>
    </rPh>
    <rPh sb="8" eb="9">
      <t>ヒ</t>
    </rPh>
    <rPh sb="9" eb="11">
      <t>ゲンザイ</t>
    </rPh>
    <phoneticPr fontId="3"/>
  </si>
  <si>
    <t>25.73（所）</t>
    <rPh sb="6" eb="7">
      <t>ショ</t>
    </rPh>
    <phoneticPr fontId="3"/>
  </si>
  <si>
    <t>保育所数（１０万人当たり）</t>
    <rPh sb="0" eb="3">
      <t>ホイクショ</t>
    </rPh>
    <rPh sb="3" eb="4">
      <t>スウ</t>
    </rPh>
    <rPh sb="7" eb="9">
      <t>マンニン</t>
    </rPh>
    <phoneticPr fontId="3"/>
  </si>
  <si>
    <t>教育・文化</t>
    <rPh sb="0" eb="2">
      <t>キョウイク</t>
    </rPh>
    <rPh sb="3" eb="5">
      <t>ブンカ</t>
    </rPh>
    <phoneticPr fontId="3"/>
  </si>
  <si>
    <t>平成28年度</t>
    <phoneticPr fontId="3"/>
  </si>
  <si>
    <t>345.31（千円）</t>
    <rPh sb="7" eb="9">
      <t>センエン</t>
    </rPh>
    <phoneticPr fontId="3"/>
  </si>
  <si>
    <t>歳出決算総額（住民１人当たり）</t>
    <rPh sb="0" eb="2">
      <t>サイシュツ</t>
    </rPh>
    <rPh sb="2" eb="4">
      <t>ケッサン</t>
    </rPh>
    <rPh sb="4" eb="6">
      <t>ソウガク</t>
    </rPh>
    <rPh sb="7" eb="9">
      <t>ジュウミン</t>
    </rPh>
    <rPh sb="9" eb="11">
      <t>ヒトリ</t>
    </rPh>
    <phoneticPr fontId="3"/>
  </si>
  <si>
    <t>6位</t>
    <rPh sb="1" eb="2">
      <t>イ</t>
    </rPh>
    <phoneticPr fontId="3"/>
  </si>
  <si>
    <t>85.24（千円）</t>
    <rPh sb="6" eb="8">
      <t>センエン</t>
    </rPh>
    <phoneticPr fontId="3"/>
  </si>
  <si>
    <t>固定資産税（住民１人当たり）</t>
    <rPh sb="0" eb="2">
      <t>コテイ</t>
    </rPh>
    <rPh sb="2" eb="5">
      <t>シサンゼイ</t>
    </rPh>
    <rPh sb="6" eb="8">
      <t>ジュウミン</t>
    </rPh>
    <rPh sb="8" eb="10">
      <t>ヒトリ</t>
    </rPh>
    <phoneticPr fontId="3"/>
  </si>
  <si>
    <t>平成28年度</t>
    <rPh sb="0" eb="2">
      <t>ヘイセイ</t>
    </rPh>
    <rPh sb="4" eb="5">
      <t>ネン</t>
    </rPh>
    <rPh sb="5" eb="6">
      <t>ド</t>
    </rPh>
    <phoneticPr fontId="3"/>
  </si>
  <si>
    <t>87.88（千円）</t>
    <rPh sb="6" eb="8">
      <t>センエン</t>
    </rPh>
    <phoneticPr fontId="3"/>
  </si>
  <si>
    <t>市町村民税（住民１人当たり）</t>
    <rPh sb="0" eb="5">
      <t>シチョウソンミンゼイ</t>
    </rPh>
    <rPh sb="6" eb="8">
      <t>ジュウミン</t>
    </rPh>
    <rPh sb="8" eb="10">
      <t>ヒトリ</t>
    </rPh>
    <phoneticPr fontId="3"/>
  </si>
  <si>
    <t>平成29年度</t>
    <rPh sb="0" eb="2">
      <t>ヘイセイ</t>
    </rPh>
    <rPh sb="4" eb="6">
      <t>ネンド</t>
    </rPh>
    <phoneticPr fontId="3"/>
  </si>
  <si>
    <t>30位</t>
    <rPh sb="2" eb="3">
      <t>イ</t>
    </rPh>
    <phoneticPr fontId="3"/>
  </si>
  <si>
    <t>6.5（％）</t>
    <phoneticPr fontId="3"/>
  </si>
  <si>
    <t>実質公債費比率</t>
    <rPh sb="0" eb="2">
      <t>ジッシツ</t>
    </rPh>
    <rPh sb="2" eb="5">
      <t>コウサイヒ</t>
    </rPh>
    <rPh sb="5" eb="7">
      <t>ヒリツ</t>
    </rPh>
    <phoneticPr fontId="3"/>
  </si>
  <si>
    <t>平成30年度</t>
    <rPh sb="0" eb="2">
      <t>ヘイセイ</t>
    </rPh>
    <rPh sb="4" eb="5">
      <t>ネン</t>
    </rPh>
    <rPh sb="5" eb="6">
      <t>ド</t>
    </rPh>
    <phoneticPr fontId="3"/>
  </si>
  <si>
    <t>1.033（－）</t>
    <phoneticPr fontId="3"/>
  </si>
  <si>
    <t>財政力指数</t>
    <rPh sb="0" eb="3">
      <t>ザイセイリョク</t>
    </rPh>
    <rPh sb="3" eb="5">
      <t>シスウ</t>
    </rPh>
    <phoneticPr fontId="3"/>
  </si>
  <si>
    <t>平成27年10月1日現在</t>
    <rPh sb="0" eb="2">
      <t>ヘイセイ</t>
    </rPh>
    <rPh sb="4" eb="5">
      <t>ネン</t>
    </rPh>
    <rPh sb="7" eb="8">
      <t>ガツ</t>
    </rPh>
    <rPh sb="9" eb="10">
      <t>ニチ</t>
    </rPh>
    <rPh sb="10" eb="12">
      <t>ゲンザイ</t>
    </rPh>
    <phoneticPr fontId="3"/>
  </si>
  <si>
    <t>76.06（％）</t>
    <phoneticPr fontId="3"/>
  </si>
  <si>
    <t>就業構造（第３次産業）</t>
    <rPh sb="0" eb="2">
      <t>シュウギョウ</t>
    </rPh>
    <rPh sb="2" eb="4">
      <t>コウゾウ</t>
    </rPh>
    <rPh sb="5" eb="6">
      <t>ダイ</t>
    </rPh>
    <rPh sb="7" eb="8">
      <t>ジ</t>
    </rPh>
    <rPh sb="8" eb="10">
      <t>サンギョウ</t>
    </rPh>
    <phoneticPr fontId="3"/>
  </si>
  <si>
    <t>43位</t>
    <rPh sb="2" eb="3">
      <t>イ</t>
    </rPh>
    <phoneticPr fontId="3"/>
  </si>
  <si>
    <t>20.76（％）</t>
    <phoneticPr fontId="3"/>
  </si>
  <si>
    <t>就業構造（第２次産業）</t>
    <rPh sb="0" eb="2">
      <t>シュウギョウ</t>
    </rPh>
    <rPh sb="2" eb="4">
      <t>コウゾウ</t>
    </rPh>
    <rPh sb="5" eb="6">
      <t>ダイ</t>
    </rPh>
    <rPh sb="7" eb="8">
      <t>ジ</t>
    </rPh>
    <rPh sb="8" eb="10">
      <t>サンギョウ</t>
    </rPh>
    <phoneticPr fontId="3"/>
  </si>
  <si>
    <t>3.１8（％）</t>
    <phoneticPr fontId="3"/>
  </si>
  <si>
    <t>就業構造（第１次産業）</t>
    <rPh sb="0" eb="2">
      <t>シュウギョウ</t>
    </rPh>
    <rPh sb="2" eb="4">
      <t>コウゾウ</t>
    </rPh>
    <rPh sb="5" eb="6">
      <t>ダイ</t>
    </rPh>
    <rPh sb="7" eb="8">
      <t>ジ</t>
    </rPh>
    <rPh sb="8" eb="10">
      <t>サンギョウ</t>
    </rPh>
    <phoneticPr fontId="3"/>
  </si>
  <si>
    <t>平成28年6月1日現在</t>
    <rPh sb="0" eb="2">
      <t>ヘイセイ</t>
    </rPh>
    <rPh sb="4" eb="5">
      <t>ネン</t>
    </rPh>
    <rPh sb="6" eb="7">
      <t>ガツ</t>
    </rPh>
    <rPh sb="8" eb="9">
      <t>ヒ</t>
    </rPh>
    <rPh sb="9" eb="11">
      <t>ゲンザイ</t>
    </rPh>
    <phoneticPr fontId="3"/>
  </si>
  <si>
    <t>356,286（㎡）</t>
    <phoneticPr fontId="3"/>
  </si>
  <si>
    <t>小売事業所売り場面積</t>
    <rPh sb="0" eb="2">
      <t>コウリ</t>
    </rPh>
    <rPh sb="2" eb="5">
      <t>ジギョウショ</t>
    </rPh>
    <rPh sb="5" eb="6">
      <t>ウ</t>
    </rPh>
    <rPh sb="7" eb="8">
      <t>バ</t>
    </rPh>
    <rPh sb="8" eb="10">
      <t>メンセキ</t>
    </rPh>
    <phoneticPr fontId="3"/>
  </si>
  <si>
    <t>平成27年</t>
    <rPh sb="0" eb="2">
      <t>ヘイセイ</t>
    </rPh>
    <rPh sb="4" eb="5">
      <t>ネン</t>
    </rPh>
    <phoneticPr fontId="3"/>
  </si>
  <si>
    <t>645,562（百万円）</t>
    <rPh sb="8" eb="10">
      <t>ヒャクマン</t>
    </rPh>
    <rPh sb="10" eb="11">
      <t>エン</t>
    </rPh>
    <phoneticPr fontId="3"/>
  </si>
  <si>
    <t>商品販売額</t>
    <rPh sb="0" eb="2">
      <t>ショウヒン</t>
    </rPh>
    <rPh sb="2" eb="5">
      <t>ハンバイガク</t>
    </rPh>
    <phoneticPr fontId="3"/>
  </si>
  <si>
    <t>11位</t>
    <rPh sb="2" eb="3">
      <t>イ</t>
    </rPh>
    <phoneticPr fontId="3"/>
  </si>
  <si>
    <t>310,034（百万円）</t>
    <rPh sb="8" eb="10">
      <t>ヒャクマン</t>
    </rPh>
    <rPh sb="10" eb="11">
      <t>エン</t>
    </rPh>
    <phoneticPr fontId="3"/>
  </si>
  <si>
    <t>製造品出荷額等〔4人以上の事業所〕</t>
    <rPh sb="0" eb="2">
      <t>セイゾウ</t>
    </rPh>
    <rPh sb="2" eb="3">
      <t>ヒン</t>
    </rPh>
    <rPh sb="3" eb="6">
      <t>シュッカガク</t>
    </rPh>
    <rPh sb="6" eb="7">
      <t>トウ</t>
    </rPh>
    <rPh sb="9" eb="12">
      <t>ニンイジョウ</t>
    </rPh>
    <rPh sb="13" eb="16">
      <t>ジギョウショ</t>
    </rPh>
    <phoneticPr fontId="3"/>
  </si>
  <si>
    <t>1,479,387（百万円）</t>
    <rPh sb="10" eb="12">
      <t>ヒャクマン</t>
    </rPh>
    <rPh sb="12" eb="13">
      <t>エン</t>
    </rPh>
    <phoneticPr fontId="3"/>
  </si>
  <si>
    <t>市町村内総生産（名目）</t>
    <rPh sb="0" eb="1">
      <t>シチョウソン</t>
    </rPh>
    <rPh sb="1" eb="3">
      <t>チョウソン</t>
    </rPh>
    <rPh sb="3" eb="4">
      <t>ナイ</t>
    </rPh>
    <rPh sb="4" eb="7">
      <t>ソウセイサン</t>
    </rPh>
    <rPh sb="8" eb="10">
      <t>メイモク</t>
    </rPh>
    <phoneticPr fontId="3"/>
  </si>
  <si>
    <t>経済・財政</t>
    <rPh sb="0" eb="2">
      <t>ケイザイ</t>
    </rPh>
    <rPh sb="3" eb="5">
      <t>ザイセイ</t>
    </rPh>
    <phoneticPr fontId="3"/>
  </si>
  <si>
    <t>平成30年6月30日現在</t>
    <rPh sb="0" eb="2">
      <t>ヘイセイ</t>
    </rPh>
    <rPh sb="4" eb="5">
      <t>ネン</t>
    </rPh>
    <rPh sb="6" eb="7">
      <t>ガツ</t>
    </rPh>
    <rPh sb="9" eb="10">
      <t>ニチ</t>
    </rPh>
    <rPh sb="10" eb="12">
      <t>ゲンザイ</t>
    </rPh>
    <phoneticPr fontId="3"/>
  </si>
  <si>
    <t>4.10（％）</t>
    <phoneticPr fontId="3"/>
  </si>
  <si>
    <t>外国人割合</t>
    <rPh sb="0" eb="2">
      <t>ガイコク</t>
    </rPh>
    <rPh sb="2" eb="3">
      <t>ジン</t>
    </rPh>
    <rPh sb="3" eb="5">
      <t>ワリアイ</t>
    </rPh>
    <phoneticPr fontId="3"/>
  </si>
  <si>
    <t>24.41（％）</t>
    <phoneticPr fontId="3"/>
  </si>
  <si>
    <t>未婚率</t>
    <rPh sb="0" eb="3">
      <t>ミコンリツ</t>
    </rPh>
    <phoneticPr fontId="3"/>
  </si>
  <si>
    <t>平成27年10月1日現在</t>
    <rPh sb="0" eb="2">
      <t>ヘイセイ</t>
    </rPh>
    <rPh sb="4" eb="5">
      <t>ネン</t>
    </rPh>
    <rPh sb="7" eb="8">
      <t>ガツ</t>
    </rPh>
    <rPh sb="9" eb="10">
      <t>ヒ</t>
    </rPh>
    <rPh sb="10" eb="12">
      <t>ゲンザイ</t>
    </rPh>
    <phoneticPr fontId="3"/>
  </si>
  <si>
    <t>27位</t>
    <rPh sb="2" eb="3">
      <t>イ</t>
    </rPh>
    <phoneticPr fontId="3"/>
  </si>
  <si>
    <t>1,095.6（人）</t>
    <rPh sb="8" eb="9">
      <t>ニン</t>
    </rPh>
    <phoneticPr fontId="3"/>
  </si>
  <si>
    <t>１人暮らし老人数（６５歳以上１万人当たり）</t>
    <rPh sb="0" eb="2">
      <t>ヒトリ</t>
    </rPh>
    <rPh sb="2" eb="3">
      <t>グ</t>
    </rPh>
    <rPh sb="5" eb="7">
      <t>ロウジン</t>
    </rPh>
    <rPh sb="7" eb="8">
      <t>スウ</t>
    </rPh>
    <rPh sb="11" eb="12">
      <t>サイ</t>
    </rPh>
    <rPh sb="12" eb="14">
      <t>イジョウ</t>
    </rPh>
    <rPh sb="15" eb="17">
      <t>マンニン</t>
    </rPh>
    <rPh sb="17" eb="18">
      <t>ア</t>
    </rPh>
    <phoneticPr fontId="3"/>
  </si>
  <si>
    <t>7.8（‰）</t>
    <phoneticPr fontId="3"/>
  </si>
  <si>
    <t>死亡率(千人当たり)</t>
    <rPh sb="0" eb="2">
      <t>シボウ</t>
    </rPh>
    <rPh sb="2" eb="3">
      <t>リツ</t>
    </rPh>
    <phoneticPr fontId="3"/>
  </si>
  <si>
    <t>9.9（‰）</t>
    <phoneticPr fontId="3"/>
  </si>
  <si>
    <t>出生率(千人当たり)</t>
    <rPh sb="0" eb="3">
      <t>シュッセイリツ</t>
    </rPh>
    <rPh sb="4" eb="6">
      <t>センニン</t>
    </rPh>
    <rPh sb="6" eb="7">
      <t>ア</t>
    </rPh>
    <phoneticPr fontId="3"/>
  </si>
  <si>
    <t>平成30年10月1日現在</t>
    <rPh sb="0" eb="2">
      <t>ヘイセイ</t>
    </rPh>
    <rPh sb="4" eb="5">
      <t>ネン</t>
    </rPh>
    <rPh sb="7" eb="8">
      <t>ガツ</t>
    </rPh>
    <rPh sb="9" eb="10">
      <t>ニチ</t>
    </rPh>
    <rPh sb="10" eb="12">
      <t>ゲンザイ</t>
    </rPh>
    <phoneticPr fontId="3"/>
  </si>
  <si>
    <t>20.1（％）</t>
    <phoneticPr fontId="3"/>
  </si>
  <si>
    <t>老年人口割合</t>
    <rPh sb="0" eb="2">
      <t>ロウネン</t>
    </rPh>
    <rPh sb="2" eb="4">
      <t>ジンコウ</t>
    </rPh>
    <rPh sb="4" eb="6">
      <t>ワリアイ</t>
    </rPh>
    <phoneticPr fontId="3"/>
  </si>
  <si>
    <t>64.7（％）</t>
    <phoneticPr fontId="3"/>
  </si>
  <si>
    <t>生産年齢人口割合</t>
    <rPh sb="0" eb="2">
      <t>セイサン</t>
    </rPh>
    <rPh sb="2" eb="4">
      <t>ネンレイ</t>
    </rPh>
    <rPh sb="4" eb="6">
      <t>ジンコウ</t>
    </rPh>
    <rPh sb="6" eb="8">
      <t>ワリアイ</t>
    </rPh>
    <phoneticPr fontId="3"/>
  </si>
  <si>
    <t>15.2（％）</t>
    <phoneticPr fontId="3"/>
  </si>
  <si>
    <t>年少人口割合</t>
    <rPh sb="0" eb="2">
      <t>ネンショウ</t>
    </rPh>
    <rPh sb="2" eb="4">
      <t>ジンコウ</t>
    </rPh>
    <rPh sb="4" eb="6">
      <t>ワリアイ</t>
    </rPh>
    <phoneticPr fontId="3"/>
  </si>
  <si>
    <t>835.0（人）</t>
    <rPh sb="6" eb="7">
      <t>ヒト</t>
    </rPh>
    <phoneticPr fontId="3"/>
  </si>
  <si>
    <t>人口密度（総面積１k㎡当たり）</t>
    <rPh sb="0" eb="2">
      <t>ジンコウ</t>
    </rPh>
    <rPh sb="2" eb="4">
      <t>ミツド</t>
    </rPh>
    <rPh sb="5" eb="8">
      <t>ソウメンセキ</t>
    </rPh>
    <phoneticPr fontId="3"/>
  </si>
  <si>
    <t>2.27（人）</t>
    <rPh sb="5" eb="6">
      <t>ヒト</t>
    </rPh>
    <phoneticPr fontId="3"/>
  </si>
  <si>
    <t>世帯人員（１世帯当たり人員）</t>
    <rPh sb="0" eb="2">
      <t>セタイ</t>
    </rPh>
    <rPh sb="2" eb="4">
      <t>ジンイン</t>
    </rPh>
    <rPh sb="6" eb="8">
      <t>セタイ</t>
    </rPh>
    <rPh sb="8" eb="9">
      <t>ア</t>
    </rPh>
    <rPh sb="11" eb="13">
      <t>ジンイン</t>
    </rPh>
    <phoneticPr fontId="3"/>
  </si>
  <si>
    <t>237,039（人）</t>
    <rPh sb="8" eb="9">
      <t>ヒト</t>
    </rPh>
    <phoneticPr fontId="3"/>
  </si>
  <si>
    <t>総人口</t>
    <rPh sb="0" eb="3">
      <t>ソウジンコウ</t>
    </rPh>
    <phoneticPr fontId="3"/>
  </si>
  <si>
    <t>243.37（ｋ㎡）</t>
    <phoneticPr fontId="3"/>
  </si>
  <si>
    <t>可住地面積</t>
    <rPh sb="0" eb="3">
      <t>カジュウチ</t>
    </rPh>
    <rPh sb="3" eb="5">
      <t>メンセキ</t>
    </rPh>
    <phoneticPr fontId="3"/>
  </si>
  <si>
    <t>4位</t>
    <rPh sb="1" eb="2">
      <t>イ</t>
    </rPh>
    <phoneticPr fontId="3"/>
  </si>
  <si>
    <t>283.72（ｋ㎡）</t>
    <phoneticPr fontId="3"/>
  </si>
  <si>
    <t>土地・人口</t>
    <rPh sb="0" eb="2">
      <t>トチ</t>
    </rPh>
    <rPh sb="3" eb="5">
      <t>ジンコウ</t>
    </rPh>
    <phoneticPr fontId="3"/>
  </si>
  <si>
    <t>基準日</t>
    <rPh sb="0" eb="3">
      <t>キジュンビ</t>
    </rPh>
    <phoneticPr fontId="3"/>
  </si>
  <si>
    <t>県内順位</t>
    <rPh sb="0" eb="2">
      <t>ケンナイ</t>
    </rPh>
    <rPh sb="2" eb="4">
      <t>ジュンイ</t>
    </rPh>
    <phoneticPr fontId="3"/>
  </si>
  <si>
    <t>指標値・実数値</t>
    <rPh sb="0" eb="2">
      <t>シヒョウ</t>
    </rPh>
    <rPh sb="2" eb="3">
      <t>チ</t>
    </rPh>
    <rPh sb="4" eb="6">
      <t>ジッスウ</t>
    </rPh>
    <rPh sb="6" eb="7">
      <t>チ</t>
    </rPh>
    <phoneticPr fontId="3"/>
  </si>
  <si>
    <t>　　　　　　　　　項　　　　　　　　　　　目　　　　　</t>
    <rPh sb="9" eb="22">
      <t>コウモク</t>
    </rPh>
    <phoneticPr fontId="3"/>
  </si>
  <si>
    <t>分類</t>
    <rPh sb="0" eb="2">
      <t>ブンルイ</t>
    </rPh>
    <phoneticPr fontId="3"/>
  </si>
  <si>
    <t>茨城県全体から見たつくば市早わかり表</t>
    <phoneticPr fontId="3"/>
  </si>
  <si>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</si>
  <si>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　　計 算 式 　　刑法犯認知件数÷総人口×１，０００</t>
    <rPh sb="10" eb="12">
      <t>ケイホウ</t>
    </rPh>
    <rPh sb="12" eb="13">
      <t>ハンニン</t>
    </rPh>
    <rPh sb="13" eb="15">
      <t>ニンチ</t>
    </rPh>
    <rPh sb="15" eb="17">
      <t>ケンスウ</t>
    </rPh>
    <rPh sb="18" eb="21">
      <t>ソウジンコウ</t>
    </rPh>
    <phoneticPr fontId="3"/>
  </si>
  <si>
    <t>刑法犯認知件数（千人当たり）</t>
    <rPh sb="0" eb="2">
      <t>ケイホウ</t>
    </rPh>
    <rPh sb="2" eb="3">
      <t>ハン</t>
    </rPh>
    <rPh sb="3" eb="5">
      <t>ニンチ</t>
    </rPh>
    <rPh sb="5" eb="7">
      <t>ケンスウ</t>
    </rPh>
    <rPh sb="8" eb="10">
      <t>センニン</t>
    </rPh>
    <rPh sb="10" eb="11">
      <t>ア</t>
    </rPh>
    <phoneticPr fontId="3"/>
  </si>
  <si>
    <t>　　計 算 式 　　交通事故死傷者数÷総人口×１００，０００</t>
    <rPh sb="10" eb="12">
      <t>コウツウ</t>
    </rPh>
    <rPh sb="12" eb="14">
      <t>ジコ</t>
    </rPh>
    <rPh sb="14" eb="16">
      <t>シショウ</t>
    </rPh>
    <rPh sb="16" eb="17">
      <t>モノ</t>
    </rPh>
    <rPh sb="17" eb="18">
      <t>スウ</t>
    </rPh>
    <rPh sb="19" eb="22">
      <t>ソウジンコウ</t>
    </rPh>
    <phoneticPr fontId="3"/>
  </si>
  <si>
    <t>交通事故死傷者数（１０万人当たり）</t>
    <rPh sb="0" eb="2">
      <t>コウツウ</t>
    </rPh>
    <rPh sb="2" eb="4">
      <t>ジコ</t>
    </rPh>
    <rPh sb="4" eb="7">
      <t>シショウシャ</t>
    </rPh>
    <rPh sb="7" eb="8">
      <t>スウ</t>
    </rPh>
    <rPh sb="11" eb="13">
      <t>マンニン</t>
    </rPh>
    <rPh sb="13" eb="14">
      <t>ア</t>
    </rPh>
    <phoneticPr fontId="3"/>
  </si>
  <si>
    <t>　　計 算 式 　　交通事故発生件数÷総人口×１，０００</t>
    <rPh sb="10" eb="12">
      <t>コウツウ</t>
    </rPh>
    <rPh sb="12" eb="14">
      <t>ジコ</t>
    </rPh>
    <rPh sb="14" eb="16">
      <t>ハッセイ</t>
    </rPh>
    <rPh sb="16" eb="18">
      <t>ケンスウ</t>
    </rPh>
    <rPh sb="19" eb="22">
      <t>ソウジンコウ</t>
    </rPh>
    <phoneticPr fontId="3"/>
  </si>
  <si>
    <t>交通事故発生件数（千人当たり）</t>
    <rPh sb="0" eb="2">
      <t>コウツウ</t>
    </rPh>
    <rPh sb="2" eb="4">
      <t>ジコ</t>
    </rPh>
    <rPh sb="4" eb="6">
      <t>ハッセイ</t>
    </rPh>
    <rPh sb="6" eb="8">
      <t>ケンスウ</t>
    </rPh>
    <rPh sb="9" eb="11">
      <t>センニン</t>
    </rPh>
    <rPh sb="11" eb="12">
      <t>ア</t>
    </rPh>
    <phoneticPr fontId="3"/>
  </si>
  <si>
    <t>　　計 算 式 　　建物火災損害額÷総人口</t>
    <rPh sb="10" eb="12">
      <t>タテモノ</t>
    </rPh>
    <rPh sb="12" eb="14">
      <t>カサイ</t>
    </rPh>
    <rPh sb="14" eb="16">
      <t>ソンガイ</t>
    </rPh>
    <rPh sb="16" eb="17">
      <t>ガク</t>
    </rPh>
    <rPh sb="18" eb="21">
      <t>ソウジンコウ</t>
    </rPh>
    <phoneticPr fontId="3"/>
  </si>
  <si>
    <t>建物火災損害額（１人当たり）</t>
    <rPh sb="0" eb="2">
      <t>タテモノ</t>
    </rPh>
    <rPh sb="2" eb="4">
      <t>カサイ</t>
    </rPh>
    <rPh sb="4" eb="6">
      <t>ソンガイ</t>
    </rPh>
    <rPh sb="6" eb="7">
      <t>ガク</t>
    </rPh>
    <rPh sb="8" eb="10">
      <t>ヒトリ</t>
    </rPh>
    <rPh sb="10" eb="11">
      <t>ア</t>
    </rPh>
    <phoneticPr fontId="3"/>
  </si>
  <si>
    <t>　　計 算 式 　　火災発生件数÷総人口×１００，０００</t>
    <rPh sb="10" eb="12">
      <t>カサイ</t>
    </rPh>
    <rPh sb="12" eb="14">
      <t>ハッセイ</t>
    </rPh>
    <rPh sb="14" eb="16">
      <t>ケンスウ</t>
    </rPh>
    <rPh sb="17" eb="20">
      <t>ソウジンコウ</t>
    </rPh>
    <phoneticPr fontId="3"/>
  </si>
  <si>
    <t>火災出火件数（１０万人当たり）</t>
    <rPh sb="0" eb="2">
      <t>カサイ</t>
    </rPh>
    <rPh sb="2" eb="4">
      <t>シュッカ</t>
    </rPh>
    <rPh sb="4" eb="6">
      <t>ケンスウ</t>
    </rPh>
    <rPh sb="9" eb="11">
      <t>マンニン</t>
    </rPh>
    <rPh sb="11" eb="12">
      <t>ア</t>
    </rPh>
    <phoneticPr fontId="3"/>
  </si>
  <si>
    <t>安   全</t>
    <rPh sb="0" eb="5">
      <t>アンゼン</t>
    </rPh>
    <phoneticPr fontId="3"/>
  </si>
  <si>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3"/>
  </si>
  <si>
    <t>　　　　　　　　　　療養諸費費用額は一般被保険者分と退職被保険者分である。</t>
    <rPh sb="18" eb="20">
      <t>イッパン</t>
    </rPh>
    <rPh sb="20" eb="21">
      <t>ヒ</t>
    </rPh>
    <rPh sb="21" eb="23">
      <t>ホケン</t>
    </rPh>
    <rPh sb="23" eb="24">
      <t>シャ</t>
    </rPh>
    <rPh sb="24" eb="25">
      <t>ブン</t>
    </rPh>
    <rPh sb="26" eb="28">
      <t>タイショク</t>
    </rPh>
    <rPh sb="28" eb="29">
      <t>ヒ</t>
    </rPh>
    <rPh sb="29" eb="31">
      <t>ホケン</t>
    </rPh>
    <rPh sb="31" eb="32">
      <t>シャ</t>
    </rPh>
    <rPh sb="32" eb="33">
      <t>ブン</t>
    </rPh>
    <phoneticPr fontId="3"/>
  </si>
  <si>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3"/>
  </si>
  <si>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3"/>
  </si>
  <si>
    <t>　　資料出所　　茨城県社会生活統計指標（県統計課）</t>
    <rPh sb="11" eb="13">
      <t>シャカイ</t>
    </rPh>
    <rPh sb="13" eb="15">
      <t>セイカツ</t>
    </rPh>
    <rPh sb="15" eb="17">
      <t>トウケイ</t>
    </rPh>
    <rPh sb="17" eb="19">
      <t>シヒョウ</t>
    </rPh>
    <rPh sb="21" eb="23">
      <t>トウケイ</t>
    </rPh>
    <phoneticPr fontId="3"/>
  </si>
  <si>
    <t>　　　　　　　　　　脳血管疾患。</t>
    <phoneticPr fontId="3"/>
  </si>
  <si>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3"/>
  </si>
  <si>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3"/>
  </si>
  <si>
    <t>生活習慣病による死亡者数（１０万人当たり）</t>
    <rPh sb="0" eb="2">
      <t>セイカツ</t>
    </rPh>
    <rPh sb="2" eb="4">
      <t>シュウカン</t>
    </rPh>
    <rPh sb="4" eb="5">
      <t>ビョウ</t>
    </rPh>
    <rPh sb="8" eb="12">
      <t>シボウシャスウ</t>
    </rPh>
    <rPh sb="15" eb="17">
      <t>マンニン</t>
    </rPh>
    <rPh sb="17" eb="18">
      <t>ア</t>
    </rPh>
    <phoneticPr fontId="3"/>
  </si>
  <si>
    <t>社会保障
・医療</t>
    <rPh sb="0" eb="2">
      <t>シャカイ</t>
    </rPh>
    <rPh sb="2" eb="4">
      <t>ホショウ</t>
    </rPh>
    <rPh sb="6" eb="8">
      <t>イリョウ</t>
    </rPh>
    <phoneticPr fontId="3"/>
  </si>
  <si>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3"/>
  </si>
  <si>
    <t>歯科医師数（１０万人当たり）</t>
    <rPh sb="0" eb="4">
      <t>シカイシ</t>
    </rPh>
    <rPh sb="4" eb="5">
      <t>スウ</t>
    </rPh>
    <rPh sb="8" eb="9">
      <t>マン</t>
    </rPh>
    <rPh sb="9" eb="10">
      <t>ニン</t>
    </rPh>
    <rPh sb="10" eb="11">
      <t>ア</t>
    </rPh>
    <phoneticPr fontId="3"/>
  </si>
  <si>
    <t>　　計 算 式 　　歯科診療所数÷総人口×１００，０００</t>
    <rPh sb="10" eb="12">
      <t>シカ</t>
    </rPh>
    <rPh sb="12" eb="14">
      <t>シンリョウ</t>
    </rPh>
    <rPh sb="14" eb="15">
      <t>トコロ</t>
    </rPh>
    <rPh sb="15" eb="16">
      <t>スウ</t>
    </rPh>
    <rPh sb="17" eb="20">
      <t>ソウジンコウ</t>
    </rPh>
    <phoneticPr fontId="3"/>
  </si>
  <si>
    <t>歯科診療所数（１０万人当たり）</t>
    <rPh sb="0" eb="2">
      <t>シカ</t>
    </rPh>
    <rPh sb="2" eb="5">
      <t>シンリョウジョ</t>
    </rPh>
    <rPh sb="5" eb="6">
      <t>スウ</t>
    </rPh>
    <rPh sb="9" eb="10">
      <t>マン</t>
    </rPh>
    <rPh sb="10" eb="11">
      <t>ニン</t>
    </rPh>
    <rPh sb="11" eb="12">
      <t>ア</t>
    </rPh>
    <phoneticPr fontId="3"/>
  </si>
  <si>
    <t>　　計 算 式 　　（就業看護師＋就業准看護師数（従業地別））÷総人口×１００，０００</t>
    <rPh sb="11" eb="13">
      <t>シュウギョウ</t>
    </rPh>
    <rPh sb="13" eb="16">
      <t>カンゴシ</t>
    </rPh>
    <rPh sb="17" eb="19">
      <t>シュウギョウ</t>
    </rPh>
    <rPh sb="19" eb="20">
      <t>ジュン</t>
    </rPh>
    <rPh sb="20" eb="22">
      <t>カンゴフ</t>
    </rPh>
    <rPh sb="22" eb="23">
      <t>シ</t>
    </rPh>
    <rPh sb="23" eb="24">
      <t>スウ</t>
    </rPh>
    <rPh sb="25" eb="27">
      <t>ジュウギョウ</t>
    </rPh>
    <rPh sb="27" eb="28">
      <t>チ</t>
    </rPh>
    <rPh sb="28" eb="29">
      <t>ベツ</t>
    </rPh>
    <rPh sb="32" eb="35">
      <t>ソウジンコウ</t>
    </rPh>
    <phoneticPr fontId="3"/>
  </si>
  <si>
    <t>看護師・准看護師数（１０万人当たり）</t>
    <rPh sb="0" eb="2">
      <t>カンゴフ</t>
    </rPh>
    <rPh sb="2" eb="3">
      <t>シ</t>
    </rPh>
    <rPh sb="4" eb="7">
      <t>ジュンカンゴフ</t>
    </rPh>
    <rPh sb="7" eb="8">
      <t>シ</t>
    </rPh>
    <rPh sb="8" eb="9">
      <t>スウ</t>
    </rPh>
    <rPh sb="12" eb="14">
      <t>マンニン</t>
    </rPh>
    <rPh sb="14" eb="15">
      <t>ア</t>
    </rPh>
    <phoneticPr fontId="3"/>
  </si>
  <si>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3"/>
  </si>
  <si>
    <t>医師数（１０万人当たり）</t>
    <rPh sb="0" eb="3">
      <t>イシスウ</t>
    </rPh>
    <rPh sb="6" eb="8">
      <t>マンニン</t>
    </rPh>
    <rPh sb="8" eb="9">
      <t>ア</t>
    </rPh>
    <phoneticPr fontId="3"/>
  </si>
  <si>
    <t>　　資料出所　　茨城県社会生活統計指標（県統計課）</t>
    <rPh sb="2" eb="4">
      <t>シリョウ</t>
    </rPh>
    <rPh sb="4" eb="5">
      <t>デ</t>
    </rPh>
    <rPh sb="5" eb="6">
      <t>トコロ</t>
    </rPh>
    <rPh sb="8" eb="11">
      <t>イバラキケン</t>
    </rPh>
    <rPh sb="11" eb="13">
      <t>シャカイ</t>
    </rPh>
    <rPh sb="13" eb="15">
      <t>セイカツ</t>
    </rPh>
    <rPh sb="15" eb="19">
      <t>トウケイシヒョウ</t>
    </rPh>
    <rPh sb="20" eb="21">
      <t>ケン</t>
    </rPh>
    <rPh sb="21" eb="23">
      <t>トウケイ</t>
    </rPh>
    <rPh sb="23" eb="24">
      <t>カ</t>
    </rPh>
    <phoneticPr fontId="3"/>
  </si>
  <si>
    <t>　　計 算 式 　　一般診療所数÷総人口×１００，０００　　</t>
    <rPh sb="10" eb="12">
      <t>イッパン</t>
    </rPh>
    <rPh sb="12" eb="15">
      <t>シンリョウジョ</t>
    </rPh>
    <rPh sb="15" eb="16">
      <t>スウ</t>
    </rPh>
    <rPh sb="17" eb="20">
      <t>ソウジンコウ</t>
    </rPh>
    <phoneticPr fontId="3"/>
  </si>
  <si>
    <t>一般診療所数（１０万人当たり）</t>
    <rPh sb="0" eb="2">
      <t>イッパン</t>
    </rPh>
    <rPh sb="2" eb="4">
      <t>シンリョウ</t>
    </rPh>
    <rPh sb="4" eb="5">
      <t>ショ</t>
    </rPh>
    <rPh sb="5" eb="6">
      <t>スウ</t>
    </rPh>
    <rPh sb="9" eb="11">
      <t>マンニン</t>
    </rPh>
    <rPh sb="11" eb="12">
      <t>ア</t>
    </rPh>
    <phoneticPr fontId="3"/>
  </si>
  <si>
    <t>　　計 算 式 　　一般病院数÷総人口×１００，０００</t>
    <rPh sb="10" eb="12">
      <t>イッパン</t>
    </rPh>
    <rPh sb="12" eb="15">
      <t>ビョウインスウ</t>
    </rPh>
    <rPh sb="16" eb="19">
      <t>ソウジンコウ</t>
    </rPh>
    <phoneticPr fontId="3"/>
  </si>
  <si>
    <t>一般病院数（１０万人当たり）</t>
    <rPh sb="0" eb="2">
      <t>イッパン</t>
    </rPh>
    <rPh sb="2" eb="4">
      <t>ビョウイン</t>
    </rPh>
    <rPh sb="4" eb="5">
      <t>スウ</t>
    </rPh>
    <rPh sb="8" eb="10">
      <t>マンニン</t>
    </rPh>
    <rPh sb="10" eb="11">
      <t>ア</t>
    </rPh>
    <phoneticPr fontId="3"/>
  </si>
  <si>
    <t>　　計 算 式 　　生活保護被保護実人員÷総人口×１，０００</t>
    <rPh sb="10" eb="12">
      <t>セイカツ</t>
    </rPh>
    <rPh sb="12" eb="14">
      <t>ホゴ</t>
    </rPh>
    <rPh sb="14" eb="15">
      <t>ヒ</t>
    </rPh>
    <rPh sb="15" eb="17">
      <t>ホゴ</t>
    </rPh>
    <rPh sb="17" eb="18">
      <t>ジツ</t>
    </rPh>
    <rPh sb="18" eb="20">
      <t>ジンイン</t>
    </rPh>
    <rPh sb="21" eb="24">
      <t>ソウジンコウ</t>
    </rPh>
    <phoneticPr fontId="3"/>
  </si>
  <si>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3"/>
  </si>
  <si>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3"/>
  </si>
  <si>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3"/>
  </si>
  <si>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3"/>
  </si>
  <si>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3"/>
  </si>
  <si>
    <t>　　計 算 式 　　（自家用乗用車台数＋軽自動車台数）÷総人口×１，０００</t>
    <rPh sb="11" eb="14">
      <t>ジカヨウ</t>
    </rPh>
    <rPh sb="14" eb="17">
      <t>ジョウヨウシャ</t>
    </rPh>
    <rPh sb="17" eb="19">
      <t>ダイスウ</t>
    </rPh>
    <rPh sb="20" eb="21">
      <t>ケイ</t>
    </rPh>
    <rPh sb="21" eb="24">
      <t>ジドウシャ</t>
    </rPh>
    <rPh sb="24" eb="26">
      <t>ダイスウ</t>
    </rPh>
    <rPh sb="28" eb="31">
      <t>ソウジンコウ</t>
    </rPh>
    <phoneticPr fontId="3"/>
  </si>
  <si>
    <t>自家用乗用車保有台数（千人当たり）</t>
    <rPh sb="0" eb="3">
      <t>ジカヨウ</t>
    </rPh>
    <rPh sb="3" eb="6">
      <t>ジョウヨウシャ</t>
    </rPh>
    <rPh sb="6" eb="8">
      <t>ホユウ</t>
    </rPh>
    <rPh sb="8" eb="10">
      <t>ダイスウ</t>
    </rPh>
    <rPh sb="11" eb="13">
      <t>センニン</t>
    </rPh>
    <rPh sb="13" eb="14">
      <t>ア</t>
    </rPh>
    <phoneticPr fontId="3"/>
  </si>
  <si>
    <t>　　計 算 式 　　舗装済市町村道実延長÷市町村道実延長×１００　　　</t>
    <rPh sb="10" eb="12">
      <t>ホソウ</t>
    </rPh>
    <rPh sb="12" eb="13">
      <t>ス</t>
    </rPh>
    <rPh sb="13" eb="16">
      <t>シチョウソン</t>
    </rPh>
    <rPh sb="16" eb="17">
      <t>ミチ</t>
    </rPh>
    <rPh sb="17" eb="18">
      <t>ジツ</t>
    </rPh>
    <rPh sb="18" eb="20">
      <t>エンチョウ</t>
    </rPh>
    <rPh sb="21" eb="24">
      <t>シチョウソン</t>
    </rPh>
    <rPh sb="24" eb="25">
      <t>ミチ</t>
    </rPh>
    <rPh sb="25" eb="26">
      <t>ジツ</t>
    </rPh>
    <rPh sb="26" eb="28">
      <t>エンチョウ</t>
    </rPh>
    <phoneticPr fontId="3"/>
  </si>
  <si>
    <t>市町村道舗装率</t>
    <rPh sb="0" eb="3">
      <t>シチョウソン</t>
    </rPh>
    <rPh sb="3" eb="4">
      <t>ミチ</t>
    </rPh>
    <rPh sb="4" eb="6">
      <t>ホソウ</t>
    </rPh>
    <rPh sb="6" eb="7">
      <t>リツ</t>
    </rPh>
    <phoneticPr fontId="3"/>
  </si>
  <si>
    <t>　　　　　　　　　　道路は、一般国道、主要地方道、一般県道及び市町村道の計</t>
    <rPh sb="29" eb="30">
      <t>オヨ</t>
    </rPh>
    <phoneticPr fontId="3"/>
  </si>
  <si>
    <t>　　計 算 式 　　道路実延長÷総面積</t>
    <rPh sb="10" eb="12">
      <t>ドウロ</t>
    </rPh>
    <rPh sb="12" eb="13">
      <t>ジツ</t>
    </rPh>
    <rPh sb="13" eb="15">
      <t>エンチョウ</t>
    </rPh>
    <rPh sb="16" eb="17">
      <t>ソウ</t>
    </rPh>
    <rPh sb="17" eb="19">
      <t>メンセキ</t>
    </rPh>
    <phoneticPr fontId="3"/>
  </si>
  <si>
    <t>道路実延長（総面積１万㎡当たり）</t>
    <rPh sb="0" eb="2">
      <t>ドウロ</t>
    </rPh>
    <rPh sb="2" eb="3">
      <t>ジツ</t>
    </rPh>
    <rPh sb="3" eb="5">
      <t>エンチョウ</t>
    </rPh>
    <rPh sb="6" eb="7">
      <t>ソウ</t>
    </rPh>
    <rPh sb="7" eb="9">
      <t>メンセキ</t>
    </rPh>
    <rPh sb="10" eb="11">
      <t>マン</t>
    </rPh>
    <rPh sb="12" eb="13">
      <t>ア</t>
    </rPh>
    <phoneticPr fontId="3"/>
  </si>
  <si>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3"/>
  </si>
  <si>
    <t>　　計 算 式 　　ごみ年間総収集量（ｇ）÷ごみ処理人口÷１年間</t>
    <rPh sb="12" eb="14">
      <t>ネンカン</t>
    </rPh>
    <rPh sb="14" eb="15">
      <t>ソウ</t>
    </rPh>
    <rPh sb="15" eb="17">
      <t>シュウシュウ</t>
    </rPh>
    <rPh sb="17" eb="18">
      <t>リョウ</t>
    </rPh>
    <rPh sb="24" eb="26">
      <t>ショリ</t>
    </rPh>
    <rPh sb="26" eb="28">
      <t>ジンコウ</t>
    </rPh>
    <rPh sb="30" eb="32">
      <t>ネンカン</t>
    </rPh>
    <phoneticPr fontId="3"/>
  </si>
  <si>
    <t>ごみ収集量（１人１日当たり）</t>
    <rPh sb="2" eb="5">
      <t>シュウシュウリョウ</t>
    </rPh>
    <rPh sb="7" eb="8">
      <t>ニン</t>
    </rPh>
    <rPh sb="9" eb="10">
      <t>ニチ</t>
    </rPh>
    <rPh sb="10" eb="11">
      <t>ア</t>
    </rPh>
    <phoneticPr fontId="3"/>
  </si>
  <si>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3"/>
  </si>
  <si>
    <t>　　※総人口は平成29年４月１日現在</t>
    <phoneticPr fontId="3"/>
  </si>
  <si>
    <t>　　資料出所　　茨城県社会生活統計指標（県統計課）　</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</si>
  <si>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　　　　　　　　　　給水人口は、上水道、簡易水道及び専用水道の計。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2">
      <t>ケイ</t>
    </rPh>
    <phoneticPr fontId="3"/>
  </si>
  <si>
    <t>　　計 算 式 　　現在給水人口÷総人口×１００</t>
    <rPh sb="10" eb="12">
      <t>ゲンザイ</t>
    </rPh>
    <rPh sb="12" eb="14">
      <t>キュウスイ</t>
    </rPh>
    <rPh sb="14" eb="16">
      <t>ジンコウ</t>
    </rPh>
    <rPh sb="17" eb="20">
      <t>ソウジンコウ</t>
    </rPh>
    <phoneticPr fontId="3"/>
  </si>
  <si>
    <t>水道普及率</t>
    <rPh sb="0" eb="2">
      <t>スイドウ</t>
    </rPh>
    <rPh sb="2" eb="4">
      <t>フキュウ</t>
    </rPh>
    <rPh sb="4" eb="5">
      <t>リツ</t>
    </rPh>
    <phoneticPr fontId="3"/>
  </si>
  <si>
    <t>　　計 算 式 　　運動広場数÷総人口数×１００，０００</t>
    <rPh sb="10" eb="12">
      <t>ウンドウ</t>
    </rPh>
    <rPh sb="12" eb="14">
      <t>ヒロバ</t>
    </rPh>
    <rPh sb="14" eb="15">
      <t>スウ</t>
    </rPh>
    <rPh sb="16" eb="19">
      <t>ソウジンコウ</t>
    </rPh>
    <rPh sb="19" eb="20">
      <t>ジドウスウ</t>
    </rPh>
    <phoneticPr fontId="3"/>
  </si>
  <si>
    <t>運動広場数（１０万人当たり）</t>
    <rPh sb="0" eb="2">
      <t>ウンドウ</t>
    </rPh>
    <rPh sb="2" eb="4">
      <t>ヒロバ</t>
    </rPh>
    <rPh sb="4" eb="5">
      <t>スウ</t>
    </rPh>
    <rPh sb="8" eb="10">
      <t>マンニン</t>
    </rPh>
    <rPh sb="10" eb="11">
      <t>ア</t>
    </rPh>
    <phoneticPr fontId="3"/>
  </si>
  <si>
    <t>　　資料出所　　茨城の学校統計（県統計課）　　</t>
    <rPh sb="2" eb="4">
      <t>シリョウ</t>
    </rPh>
    <rPh sb="4" eb="5">
      <t>デ</t>
    </rPh>
    <rPh sb="5" eb="6">
      <t>トコロ</t>
    </rPh>
    <rPh sb="8" eb="10">
      <t>イバラキ</t>
    </rPh>
    <rPh sb="11" eb="13">
      <t>ガッコウ</t>
    </rPh>
    <rPh sb="13" eb="15">
      <t>トウケイ</t>
    </rPh>
    <rPh sb="16" eb="17">
      <t>ケン</t>
    </rPh>
    <rPh sb="17" eb="19">
      <t>トウケイ</t>
    </rPh>
    <rPh sb="19" eb="20">
      <t>カ</t>
    </rPh>
    <phoneticPr fontId="3"/>
  </si>
  <si>
    <t>　　計 算 式 　　公立中学校生徒数÷公立中学校本務教員数</t>
    <rPh sb="10" eb="12">
      <t>コウリツ</t>
    </rPh>
    <rPh sb="12" eb="13">
      <t>ナカ</t>
    </rPh>
    <rPh sb="13" eb="15">
      <t>ショウガッコウ</t>
    </rPh>
    <rPh sb="15" eb="17">
      <t>セイト</t>
    </rPh>
    <rPh sb="17" eb="18">
      <t>スウ</t>
    </rPh>
    <rPh sb="19" eb="21">
      <t>コウリツ</t>
    </rPh>
    <rPh sb="21" eb="22">
      <t>ナカ</t>
    </rPh>
    <rPh sb="22" eb="24">
      <t>ショウガッコウ</t>
    </rPh>
    <rPh sb="24" eb="26">
      <t>ホンム</t>
    </rPh>
    <rPh sb="26" eb="28">
      <t>キョウイン</t>
    </rPh>
    <rPh sb="28" eb="29">
      <t>スウ</t>
    </rPh>
    <phoneticPr fontId="3"/>
  </si>
  <si>
    <t>公立中学校生徒数（教員１人当たり）</t>
    <rPh sb="0" eb="2">
      <t>コウリツ</t>
    </rPh>
    <rPh sb="2" eb="3">
      <t>ナカ</t>
    </rPh>
    <rPh sb="3" eb="5">
      <t>ショウガッコウ</t>
    </rPh>
    <rPh sb="5" eb="7">
      <t>セイト</t>
    </rPh>
    <rPh sb="7" eb="8">
      <t>スウ</t>
    </rPh>
    <rPh sb="9" eb="11">
      <t>キョウイン</t>
    </rPh>
    <rPh sb="11" eb="13">
      <t>ヒトリ</t>
    </rPh>
    <rPh sb="13" eb="14">
      <t>ア</t>
    </rPh>
    <phoneticPr fontId="3"/>
  </si>
  <si>
    <t>　　計 算 式 　　公立小学校児童数÷公立小学校本務教員数</t>
    <rPh sb="10" eb="12">
      <t>コウリツ</t>
    </rPh>
    <rPh sb="12" eb="15">
      <t>ショウガッコウ</t>
    </rPh>
    <rPh sb="15" eb="17">
      <t>ジドウ</t>
    </rPh>
    <rPh sb="17" eb="18">
      <t>スウ</t>
    </rPh>
    <rPh sb="19" eb="21">
      <t>コウリツ</t>
    </rPh>
    <rPh sb="21" eb="24">
      <t>ショウガッコウ</t>
    </rPh>
    <rPh sb="24" eb="26">
      <t>ホンム</t>
    </rPh>
    <rPh sb="26" eb="28">
      <t>キョウイン</t>
    </rPh>
    <rPh sb="28" eb="29">
      <t>スウ</t>
    </rPh>
    <phoneticPr fontId="3"/>
  </si>
  <si>
    <t>公立小学校児童数（教員１人当たり）</t>
    <rPh sb="0" eb="2">
      <t>コウリツ</t>
    </rPh>
    <rPh sb="2" eb="5">
      <t>ショウガッコウ</t>
    </rPh>
    <rPh sb="5" eb="7">
      <t>ジドウ</t>
    </rPh>
    <rPh sb="7" eb="8">
      <t>スウ</t>
    </rPh>
    <rPh sb="9" eb="11">
      <t>キョウイン</t>
    </rPh>
    <rPh sb="11" eb="13">
      <t>ヒトリ</t>
    </rPh>
    <rPh sb="13" eb="14">
      <t>ア</t>
    </rPh>
    <phoneticPr fontId="3"/>
  </si>
  <si>
    <t>　　資料出所　　茨城の学校統計（県統計課）、茨城県常住人口調査（県統計課）</t>
    <rPh sb="2" eb="4">
      <t>シリョウ</t>
    </rPh>
    <rPh sb="4" eb="5">
      <t>デ</t>
    </rPh>
    <rPh sb="5" eb="6">
      <t>トコロ</t>
    </rPh>
    <rPh sb="8" eb="10">
      <t>イバラキ</t>
    </rPh>
    <rPh sb="11" eb="13">
      <t>ガッコウ</t>
    </rPh>
    <rPh sb="13" eb="15">
      <t>トウケイ</t>
    </rPh>
    <rPh sb="16" eb="17">
      <t>ケン</t>
    </rPh>
    <rPh sb="17" eb="19">
      <t>トウケイ</t>
    </rPh>
    <rPh sb="19" eb="20">
      <t>カ</t>
    </rPh>
    <phoneticPr fontId="3"/>
  </si>
  <si>
    <t>　　計 算 式 　　幼稚園数÷総人口×１００，０００</t>
    <rPh sb="10" eb="13">
      <t>ヨウチエン</t>
    </rPh>
    <rPh sb="13" eb="14">
      <t>スウ</t>
    </rPh>
    <rPh sb="15" eb="16">
      <t>ソウ</t>
    </rPh>
    <rPh sb="16" eb="18">
      <t>ジンコウ</t>
    </rPh>
    <phoneticPr fontId="3"/>
  </si>
  <si>
    <t>幼稚園数（１０万人当たり）</t>
    <rPh sb="0" eb="3">
      <t>ヨウチエン</t>
    </rPh>
    <rPh sb="3" eb="4">
      <t>スウ</t>
    </rPh>
    <phoneticPr fontId="3"/>
  </si>
  <si>
    <t>　　資料出所　　県厚生総務課、茨城県常住人口調査（県統計課）</t>
    <rPh sb="2" eb="4">
      <t>シリョウ</t>
    </rPh>
    <rPh sb="4" eb="5">
      <t>デ</t>
    </rPh>
    <rPh sb="5" eb="6">
      <t>トコロ</t>
    </rPh>
    <rPh sb="8" eb="9">
      <t>ケン</t>
    </rPh>
    <rPh sb="9" eb="11">
      <t>コウセイ</t>
    </rPh>
    <rPh sb="11" eb="14">
      <t>ソウムカ</t>
    </rPh>
    <phoneticPr fontId="3"/>
  </si>
  <si>
    <t>　　　　　　　　　　保育所数には幼保連携型認定こども園を含む。</t>
    <phoneticPr fontId="3"/>
  </si>
  <si>
    <t>　　計 算 式 　　保育所数÷総人口×１００，０００</t>
    <rPh sb="10" eb="13">
      <t>ホイクショ</t>
    </rPh>
    <rPh sb="13" eb="14">
      <t>スウ</t>
    </rPh>
    <rPh sb="15" eb="16">
      <t>ソウ</t>
    </rPh>
    <rPh sb="16" eb="18">
      <t>ジンコウ</t>
    </rPh>
    <phoneticPr fontId="3"/>
  </si>
  <si>
    <t>保育所数（１０万人当たり）</t>
    <rPh sb="0" eb="3">
      <t>ホイクショ</t>
    </rPh>
    <rPh sb="3" eb="4">
      <t>スウ</t>
    </rPh>
    <rPh sb="7" eb="9">
      <t>マンニン</t>
    </rPh>
    <rPh sb="9" eb="10">
      <t>ア</t>
    </rPh>
    <phoneticPr fontId="3"/>
  </si>
  <si>
    <t>　　資料出所　　茨城県社会生活統計指標（県統計課）　　</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</si>
  <si>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　　計 算 式 　　歳出決算総額÷総人口</t>
    <rPh sb="10" eb="12">
      <t>サイシュツ</t>
    </rPh>
    <rPh sb="12" eb="14">
      <t>ケッサン</t>
    </rPh>
    <rPh sb="14" eb="16">
      <t>ソウガク</t>
    </rPh>
    <rPh sb="17" eb="18">
      <t>ソウ</t>
    </rPh>
    <rPh sb="18" eb="20">
      <t>ジンコウ</t>
    </rPh>
    <phoneticPr fontId="3"/>
  </si>
  <si>
    <t>歳出決算総額（住民１人当たり）</t>
    <rPh sb="0" eb="2">
      <t>サイシュツ</t>
    </rPh>
    <rPh sb="2" eb="4">
      <t>ケッサン</t>
    </rPh>
    <rPh sb="4" eb="6">
      <t>ソウガク</t>
    </rPh>
    <rPh sb="7" eb="9">
      <t>ジュウミン</t>
    </rPh>
    <rPh sb="10" eb="11">
      <t>ニン</t>
    </rPh>
    <rPh sb="11" eb="12">
      <t>ア</t>
    </rPh>
    <phoneticPr fontId="3"/>
  </si>
  <si>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3"/>
  </si>
  <si>
    <t>固定資産税（住民１人当たり）</t>
    <rPh sb="0" eb="2">
      <t>コテイ</t>
    </rPh>
    <rPh sb="2" eb="5">
      <t>シサンゼイ</t>
    </rPh>
    <phoneticPr fontId="3"/>
  </si>
  <si>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3"/>
  </si>
  <si>
    <t>市町村民税（住民１人当たり）</t>
    <rPh sb="0" eb="3">
      <t>シチョウソン</t>
    </rPh>
    <rPh sb="3" eb="4">
      <t>ミン</t>
    </rPh>
    <rPh sb="4" eb="5">
      <t>ゼイ</t>
    </rPh>
    <rPh sb="6" eb="8">
      <t>ジュウミン</t>
    </rPh>
    <rPh sb="8" eb="10">
      <t>ヒトリ</t>
    </rPh>
    <rPh sb="10" eb="11">
      <t>ア</t>
    </rPh>
    <phoneticPr fontId="3"/>
  </si>
  <si>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3"/>
  </si>
  <si>
    <t>　　資料出所　　市町村別普通交付税決定額・財政力指数一覧（県市町村課）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8">
      <t>イチラン</t>
    </rPh>
    <rPh sb="29" eb="30">
      <t>ケン</t>
    </rPh>
    <rPh sb="30" eb="33">
      <t>シチョウソン</t>
    </rPh>
    <rPh sb="33" eb="34">
      <t>カ</t>
    </rPh>
    <phoneticPr fontId="3"/>
  </si>
  <si>
    <t>　　資料出所　　国勢調査（総務省）</t>
    <rPh sb="2" eb="4">
      <t>シリョウ</t>
    </rPh>
    <rPh sb="4" eb="6">
      <t>デドコロ</t>
    </rPh>
    <phoneticPr fontId="3"/>
  </si>
  <si>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3"/>
  </si>
  <si>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3"/>
  </si>
  <si>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3"/>
  </si>
  <si>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3"/>
  </si>
  <si>
    <t>　　資料出所　　国勢調査（総務省）</t>
    <rPh sb="2" eb="4">
      <t>シリョウ</t>
    </rPh>
    <rPh sb="4" eb="6">
      <t>デドコロ</t>
    </rPh>
    <rPh sb="8" eb="10">
      <t>コクセイ</t>
    </rPh>
    <rPh sb="10" eb="12">
      <t>チョウサ</t>
    </rPh>
    <rPh sb="13" eb="16">
      <t>ソウムショウ</t>
    </rPh>
    <phoneticPr fontId="3"/>
  </si>
  <si>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3"/>
  </si>
  <si>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3"/>
  </si>
  <si>
    <t>　　資料出所　　平成28年経済センサス－活動調査（総務省・経済産業省）</t>
    <rPh sb="2" eb="4">
      <t>シリョウ</t>
    </rPh>
    <rPh sb="4" eb="5">
      <t>デ</t>
    </rPh>
    <rPh sb="5" eb="6">
      <t>トコロ</t>
    </rPh>
    <rPh sb="8" eb="10">
      <t>ヘイセイ</t>
    </rPh>
    <rPh sb="12" eb="13">
      <t>ネン</t>
    </rPh>
    <rPh sb="13" eb="15">
      <t>ケイザイ</t>
    </rPh>
    <rPh sb="20" eb="24">
      <t>カツドウチョウサ</t>
    </rPh>
    <rPh sb="25" eb="28">
      <t>ソウムショウ</t>
    </rPh>
    <rPh sb="29" eb="31">
      <t>ケイザイ</t>
    </rPh>
    <rPh sb="31" eb="34">
      <t>サンギョウショウ</t>
    </rPh>
    <phoneticPr fontId="3"/>
  </si>
  <si>
    <t>　　資料出所　　平成28年経済センサス－活動調査（総務省・経済産業省）</t>
    <rPh sb="2" eb="4">
      <t>シリョウ</t>
    </rPh>
    <rPh sb="4" eb="5">
      <t>デ</t>
    </rPh>
    <rPh sb="5" eb="6">
      <t>トコロ</t>
    </rPh>
    <rPh sb="8" eb="10">
      <t>ヘイセイ</t>
    </rPh>
    <rPh sb="12" eb="13">
      <t>ネン</t>
    </rPh>
    <rPh sb="13" eb="15">
      <t>ケイザイ</t>
    </rPh>
    <rPh sb="20" eb="22">
      <t>カツドウ</t>
    </rPh>
    <rPh sb="22" eb="24">
      <t>チョウサ</t>
    </rPh>
    <rPh sb="25" eb="28">
      <t>ソウムショウ</t>
    </rPh>
    <rPh sb="29" eb="31">
      <t>ケイザイ</t>
    </rPh>
    <rPh sb="31" eb="34">
      <t>サンギョウショウ</t>
    </rPh>
    <phoneticPr fontId="3"/>
  </si>
  <si>
    <t>　　計 算 式 　　卸売業、小売業の合計</t>
    <rPh sb="10" eb="13">
      <t>オロシウリギョウ</t>
    </rPh>
    <rPh sb="14" eb="17">
      <t>コウリギョウ</t>
    </rPh>
    <rPh sb="18" eb="20">
      <t>ゴウケイ</t>
    </rPh>
    <phoneticPr fontId="3"/>
  </si>
  <si>
    <t>商品販売額</t>
    <rPh sb="0" eb="2">
      <t>ショウヒン</t>
    </rPh>
    <rPh sb="2" eb="4">
      <t>ハンバイ</t>
    </rPh>
    <rPh sb="4" eb="5">
      <t>ガク</t>
    </rPh>
    <phoneticPr fontId="3"/>
  </si>
  <si>
    <t>　　資料出所　　茨城の工業（県統計課）</t>
    <rPh sb="2" eb="4">
      <t>シリョウ</t>
    </rPh>
    <rPh sb="4" eb="5">
      <t>デ</t>
    </rPh>
    <rPh sb="5" eb="6">
      <t>トコロ</t>
    </rPh>
    <rPh sb="8" eb="10">
      <t>イバラキ</t>
    </rPh>
    <rPh sb="11" eb="13">
      <t>コウギョウ</t>
    </rPh>
    <rPh sb="14" eb="15">
      <t>ケン</t>
    </rPh>
    <rPh sb="15" eb="17">
      <t>トウケイ</t>
    </rPh>
    <rPh sb="17" eb="18">
      <t>カ</t>
    </rPh>
    <phoneticPr fontId="3"/>
  </si>
  <si>
    <t>製造品出荷額等</t>
    <rPh sb="0" eb="2">
      <t>セイゾウ</t>
    </rPh>
    <rPh sb="2" eb="3">
      <t>ヒン</t>
    </rPh>
    <rPh sb="3" eb="5">
      <t>シュッカ</t>
    </rPh>
    <rPh sb="5" eb="6">
      <t>ガク</t>
    </rPh>
    <rPh sb="6" eb="7">
      <t>トウ</t>
    </rPh>
    <phoneticPr fontId="3"/>
  </si>
  <si>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3"/>
  </si>
  <si>
    <t>市町村内総生産（名目）</t>
    <rPh sb="0" eb="3">
      <t>シチョウソン</t>
    </rPh>
    <rPh sb="3" eb="4">
      <t>ナイ</t>
    </rPh>
    <rPh sb="4" eb="7">
      <t>ソウセイサン</t>
    </rPh>
    <rPh sb="8" eb="10">
      <t>メイモク</t>
    </rPh>
    <phoneticPr fontId="3"/>
  </si>
  <si>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3"/>
  </si>
  <si>
    <t>　　計 算 式 　　在留外国人数÷総人口×１００</t>
    <rPh sb="10" eb="12">
      <t>ザイリュウ</t>
    </rPh>
    <rPh sb="12" eb="14">
      <t>ガイコク</t>
    </rPh>
    <rPh sb="14" eb="15">
      <t>ジン</t>
    </rPh>
    <rPh sb="15" eb="16">
      <t>スウ</t>
    </rPh>
    <rPh sb="17" eb="20">
      <t>ソウジンコウ</t>
    </rPh>
    <phoneticPr fontId="3"/>
  </si>
  <si>
    <t>　　　　　　　　　　「未婚」とは、まだ結婚したことのない人を指す。</t>
    <rPh sb="11" eb="13">
      <t>ミコン</t>
    </rPh>
    <rPh sb="19" eb="21">
      <t>ケッコン</t>
    </rPh>
    <rPh sb="28" eb="29">
      <t>ヒト</t>
    </rPh>
    <rPh sb="30" eb="31">
      <t>サ</t>
    </rPh>
    <phoneticPr fontId="3"/>
  </si>
  <si>
    <t>　　計 算 式 　　２０歳以上未婚者÷２０歳以上人口×１００</t>
    <rPh sb="12" eb="15">
      <t>サイイジョウ</t>
    </rPh>
    <rPh sb="15" eb="18">
      <t>ミコンシャ</t>
    </rPh>
    <rPh sb="21" eb="24">
      <t>サイイジョウ</t>
    </rPh>
    <rPh sb="24" eb="26">
      <t>ジンコウ</t>
    </rPh>
    <phoneticPr fontId="3"/>
  </si>
  <si>
    <t>　　計 算 式 　　１人暮らし老人数÷６５歳以上人口×１０，０００</t>
    <rPh sb="11" eb="12">
      <t>ニン</t>
    </rPh>
    <rPh sb="12" eb="13">
      <t>ク</t>
    </rPh>
    <rPh sb="15" eb="17">
      <t>ロウジン</t>
    </rPh>
    <rPh sb="17" eb="18">
      <t>スウ</t>
    </rPh>
    <rPh sb="21" eb="22">
      <t>サイ</t>
    </rPh>
    <rPh sb="22" eb="24">
      <t>イジョウ</t>
    </rPh>
    <rPh sb="24" eb="26">
      <t>ジンコウ</t>
    </rPh>
    <phoneticPr fontId="3"/>
  </si>
  <si>
    <t>１人暮らし老人数（６５歳以上１万人当たり）</t>
    <rPh sb="1" eb="2">
      <t>ニン</t>
    </rPh>
    <rPh sb="2" eb="3">
      <t>ク</t>
    </rPh>
    <rPh sb="5" eb="7">
      <t>ロウジン</t>
    </rPh>
    <rPh sb="7" eb="8">
      <t>スウ</t>
    </rPh>
    <rPh sb="11" eb="12">
      <t>サイ</t>
    </rPh>
    <rPh sb="12" eb="14">
      <t>イジョウ</t>
    </rPh>
    <rPh sb="15" eb="17">
      <t>マンニン</t>
    </rPh>
    <rPh sb="17" eb="18">
      <t>ア</t>
    </rPh>
    <phoneticPr fontId="3"/>
  </si>
  <si>
    <t>　　計 算 式 　　死亡者数÷日本人人口×１，０００</t>
    <rPh sb="10" eb="13">
      <t>シボウシャ</t>
    </rPh>
    <rPh sb="13" eb="14">
      <t>スウ</t>
    </rPh>
    <rPh sb="15" eb="18">
      <t>ニホンジン</t>
    </rPh>
    <rPh sb="18" eb="20">
      <t>ジンコウ</t>
    </rPh>
    <phoneticPr fontId="3"/>
  </si>
  <si>
    <t>死亡率</t>
    <rPh sb="0" eb="3">
      <t>シボウリツ</t>
    </rPh>
    <phoneticPr fontId="3"/>
  </si>
  <si>
    <t>　　計 算 式 　　出生児数÷日本人人口×１，０００</t>
    <rPh sb="10" eb="12">
      <t>シュッショウジ</t>
    </rPh>
    <rPh sb="12" eb="13">
      <t>ジ</t>
    </rPh>
    <rPh sb="13" eb="14">
      <t>スウ</t>
    </rPh>
    <rPh sb="15" eb="18">
      <t>ニホンジン</t>
    </rPh>
    <rPh sb="18" eb="20">
      <t>ジンコウ</t>
    </rPh>
    <phoneticPr fontId="3"/>
  </si>
  <si>
    <t>出生率</t>
    <rPh sb="0" eb="3">
      <t>シュッショウリツ</t>
    </rPh>
    <phoneticPr fontId="3"/>
  </si>
  <si>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3"/>
  </si>
  <si>
    <t>　　計 算 式 　　老年人口（６５歳以上）÷総人口（年齢不詳を除く）×１００</t>
    <rPh sb="10" eb="12">
      <t>ロウネン</t>
    </rPh>
    <rPh sb="12" eb="14">
      <t>ジンコウ</t>
    </rPh>
    <rPh sb="17" eb="18">
      <t>サイ</t>
    </rPh>
    <rPh sb="18" eb="20">
      <t>イジョウ</t>
    </rPh>
    <rPh sb="22" eb="23">
      <t>ソウ</t>
    </rPh>
    <rPh sb="23" eb="25">
      <t>ジンコウ</t>
    </rPh>
    <rPh sb="26" eb="28">
      <t>ネンレイ</t>
    </rPh>
    <rPh sb="28" eb="30">
      <t>フショウ</t>
    </rPh>
    <rPh sb="31" eb="32">
      <t>ノゾ</t>
    </rPh>
    <phoneticPr fontId="3"/>
  </si>
  <si>
    <t>　　計 算 式 　　生産年齢人口（１５歳～６４歳）÷総人口（年齢不詳を除く）×１００</t>
    <rPh sb="10" eb="12">
      <t>セイサン</t>
    </rPh>
    <rPh sb="12" eb="14">
      <t>ネンレイ</t>
    </rPh>
    <rPh sb="14" eb="16">
      <t>ジンコウ</t>
    </rPh>
    <rPh sb="19" eb="20">
      <t>サイ</t>
    </rPh>
    <rPh sb="23" eb="24">
      <t>サイ</t>
    </rPh>
    <rPh sb="26" eb="27">
      <t>ソウ</t>
    </rPh>
    <rPh sb="27" eb="29">
      <t>ジンコウ</t>
    </rPh>
    <rPh sb="30" eb="32">
      <t>ネンレイ</t>
    </rPh>
    <rPh sb="32" eb="34">
      <t>フショウ</t>
    </rPh>
    <rPh sb="35" eb="36">
      <t>ノゾ</t>
    </rPh>
    <phoneticPr fontId="3"/>
  </si>
  <si>
    <t>　　計 算 式 　　年少人口（１５歳未満）÷総人口（年齢不詳を除く）×１００</t>
    <rPh sb="10" eb="12">
      <t>ネンショウ</t>
    </rPh>
    <rPh sb="12" eb="14">
      <t>ジンコウ</t>
    </rPh>
    <rPh sb="17" eb="20">
      <t>サイミマン</t>
    </rPh>
    <rPh sb="22" eb="23">
      <t>ソウ</t>
    </rPh>
    <rPh sb="23" eb="25">
      <t>ジンコウ</t>
    </rPh>
    <rPh sb="26" eb="28">
      <t>ネンレイ</t>
    </rPh>
    <rPh sb="28" eb="30">
      <t>フショウ</t>
    </rPh>
    <rPh sb="31" eb="32">
      <t>ノゾ</t>
    </rPh>
    <phoneticPr fontId="3"/>
  </si>
  <si>
    <t>年少人口割合</t>
    <rPh sb="0" eb="1">
      <t>ネン</t>
    </rPh>
    <rPh sb="1" eb="2">
      <t>ショウ</t>
    </rPh>
    <rPh sb="2" eb="4">
      <t>ジンコウ</t>
    </rPh>
    <rPh sb="4" eb="6">
      <t>ワリアイ</t>
    </rPh>
    <phoneticPr fontId="3"/>
  </si>
  <si>
    <t>　　計 算 式 　　総人口÷総面積</t>
    <rPh sb="10" eb="11">
      <t>ソウメンセキ</t>
    </rPh>
    <rPh sb="11" eb="13">
      <t>ジンコウ</t>
    </rPh>
    <rPh sb="14" eb="15">
      <t>ソウ</t>
    </rPh>
    <rPh sb="15" eb="17">
      <t>メンセキ</t>
    </rPh>
    <phoneticPr fontId="3"/>
  </si>
  <si>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3"/>
  </si>
  <si>
    <t>　　計 算 式 　　総人口÷総世帯数</t>
    <rPh sb="10" eb="11">
      <t>ソウメンセキ</t>
    </rPh>
    <rPh sb="11" eb="13">
      <t>ジンコウ</t>
    </rPh>
    <rPh sb="14" eb="15">
      <t>ソウ</t>
    </rPh>
    <rPh sb="15" eb="18">
      <t>セタイスウ</t>
    </rPh>
    <phoneticPr fontId="3"/>
  </si>
  <si>
    <t>世帯人員</t>
    <rPh sb="0" eb="2">
      <t>セタイ</t>
    </rPh>
    <rPh sb="2" eb="4">
      <t>ジンイン</t>
    </rPh>
    <phoneticPr fontId="3"/>
  </si>
  <si>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3"/>
  </si>
  <si>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3"/>
  </si>
  <si>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</si>
  <si>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統計数値の計算式</t>
    <rPh sb="0" eb="2">
      <t>トウケイ</t>
    </rPh>
    <rPh sb="2" eb="4">
      <t>スウチ</t>
    </rPh>
    <phoneticPr fontId="3"/>
  </si>
  <si>
    <t>資料：市民部市民窓口課</t>
    <rPh sb="0" eb="2">
      <t>シリョウ</t>
    </rPh>
    <rPh sb="3" eb="5">
      <t>シミン</t>
    </rPh>
    <rPh sb="5" eb="6">
      <t>ブ</t>
    </rPh>
    <rPh sb="6" eb="8">
      <t>シミン</t>
    </rPh>
    <rPh sb="8" eb="10">
      <t>マドグチ</t>
    </rPh>
    <rPh sb="10" eb="11">
      <t>カ</t>
    </rPh>
    <phoneticPr fontId="3"/>
  </si>
  <si>
    <t>平成３０年</t>
    <rPh sb="0" eb="2">
      <t>ヘイセイ</t>
    </rPh>
    <rPh sb="4" eb="5">
      <t>ネン</t>
    </rPh>
    <phoneticPr fontId="3"/>
  </si>
  <si>
    <t>平成２９年</t>
    <rPh sb="0" eb="2">
      <t>ヘイセイ</t>
    </rPh>
    <rPh sb="4" eb="5">
      <t>ネン</t>
    </rPh>
    <phoneticPr fontId="3"/>
  </si>
  <si>
    <t>平成２８年</t>
    <rPh sb="0" eb="2">
      <t>ヘイセイ</t>
    </rPh>
    <rPh sb="4" eb="5">
      <t>ネン</t>
    </rPh>
    <phoneticPr fontId="3"/>
  </si>
  <si>
    <t>平成２７年</t>
    <rPh sb="0" eb="2">
      <t>ヘイセイ</t>
    </rPh>
    <rPh sb="4" eb="5">
      <t>ネン</t>
    </rPh>
    <phoneticPr fontId="3"/>
  </si>
  <si>
    <t>平成２６年</t>
    <rPh sb="0" eb="2">
      <t>ヘイセイ</t>
    </rPh>
    <rPh sb="4" eb="5">
      <t>ネン</t>
    </rPh>
    <phoneticPr fontId="3"/>
  </si>
  <si>
    <t>平成２５年</t>
    <rPh sb="0" eb="2">
      <t>ヘイセイ</t>
    </rPh>
    <rPh sb="4" eb="5">
      <t>ネン</t>
    </rPh>
    <phoneticPr fontId="3"/>
  </si>
  <si>
    <t>平成２４年</t>
    <rPh sb="0" eb="2">
      <t>ヘイセイ</t>
    </rPh>
    <rPh sb="4" eb="5">
      <t>ネン</t>
    </rPh>
    <phoneticPr fontId="3"/>
  </si>
  <si>
    <t>平成２３年</t>
    <rPh sb="0" eb="2">
      <t>ヘイセイ</t>
    </rPh>
    <rPh sb="4" eb="5">
      <t>ネン</t>
    </rPh>
    <phoneticPr fontId="3"/>
  </si>
  <si>
    <t>平成２２年</t>
    <rPh sb="0" eb="2">
      <t>ヘイセイ</t>
    </rPh>
    <rPh sb="4" eb="5">
      <t>ネン</t>
    </rPh>
    <phoneticPr fontId="3"/>
  </si>
  <si>
    <t>平成２１年</t>
    <rPh sb="0" eb="2">
      <t>ヘイセイ</t>
    </rPh>
    <rPh sb="4" eb="5">
      <t>ネン</t>
    </rPh>
    <phoneticPr fontId="3"/>
  </si>
  <si>
    <t>平成２０年</t>
    <rPh sb="0" eb="2">
      <t>ヘイセイ</t>
    </rPh>
    <rPh sb="4" eb="5">
      <t>ネン</t>
    </rPh>
    <phoneticPr fontId="3"/>
  </si>
  <si>
    <t>平成１９年</t>
    <rPh sb="0" eb="2">
      <t>ヘイセイ</t>
    </rPh>
    <rPh sb="4" eb="5">
      <t>ネン</t>
    </rPh>
    <phoneticPr fontId="3"/>
  </si>
  <si>
    <t>平成１８年</t>
    <rPh sb="0" eb="2">
      <t>ヘイセイ</t>
    </rPh>
    <rPh sb="4" eb="5">
      <t>ネン</t>
    </rPh>
    <phoneticPr fontId="3"/>
  </si>
  <si>
    <t>平成１７年</t>
    <rPh sb="0" eb="2">
      <t>ヘイセイ</t>
    </rPh>
    <rPh sb="4" eb="5">
      <t>ネン</t>
    </rPh>
    <phoneticPr fontId="3"/>
  </si>
  <si>
    <t>平成１６年</t>
    <rPh sb="0" eb="2">
      <t>ヘイセイ</t>
    </rPh>
    <rPh sb="4" eb="5">
      <t>ネン</t>
    </rPh>
    <phoneticPr fontId="3"/>
  </si>
  <si>
    <t>平成１５年</t>
    <rPh sb="0" eb="2">
      <t>ヘイセイ</t>
    </rPh>
    <rPh sb="4" eb="5">
      <t>ネン</t>
    </rPh>
    <phoneticPr fontId="3"/>
  </si>
  <si>
    <t>平成１４年</t>
    <rPh sb="0" eb="2">
      <t>ヘイセイ</t>
    </rPh>
    <phoneticPr fontId="3"/>
  </si>
  <si>
    <t>平成１３年</t>
    <rPh sb="0" eb="2">
      <t>ヘイセイ</t>
    </rPh>
    <phoneticPr fontId="3"/>
  </si>
  <si>
    <t>平成１２年</t>
    <rPh sb="0" eb="2">
      <t>ヘイセイ</t>
    </rPh>
    <phoneticPr fontId="3"/>
  </si>
  <si>
    <t>平成１１年</t>
    <rPh sb="0" eb="2">
      <t>ヘイセイ</t>
    </rPh>
    <rPh sb="4" eb="5">
      <t>ネン</t>
    </rPh>
    <phoneticPr fontId="3"/>
  </si>
  <si>
    <t>平成１０年</t>
    <rPh sb="0" eb="2">
      <t>ヘイセイ</t>
    </rPh>
    <rPh sb="2" eb="5">
      <t>１０ネン</t>
    </rPh>
    <phoneticPr fontId="3"/>
  </si>
  <si>
    <t>世帯数　（戸）</t>
    <rPh sb="0" eb="3">
      <t>セタイスウ</t>
    </rPh>
    <rPh sb="5" eb="6">
      <t>コ</t>
    </rPh>
    <phoneticPr fontId="3"/>
  </si>
  <si>
    <t>総数　（人）</t>
    <rPh sb="0" eb="2">
      <t>ソウスウ</t>
    </rPh>
    <phoneticPr fontId="3"/>
  </si>
  <si>
    <t>女　（人）</t>
    <rPh sb="0" eb="1">
      <t>オンナ</t>
    </rPh>
    <rPh sb="3" eb="4">
      <t>ニン</t>
    </rPh>
    <phoneticPr fontId="3"/>
  </si>
  <si>
    <t>男　(人）</t>
    <rPh sb="0" eb="1">
      <t>オトコ</t>
    </rPh>
    <rPh sb="3" eb="4">
      <t>ニン</t>
    </rPh>
    <phoneticPr fontId="3"/>
  </si>
  <si>
    <t>年</t>
    <rPh sb="0" eb="1">
      <t>ネン</t>
    </rPh>
    <phoneticPr fontId="3"/>
  </si>
  <si>
    <t>各年10月１日現在</t>
    <rPh sb="0" eb="2">
      <t>カクネン</t>
    </rPh>
    <rPh sb="4" eb="5">
      <t>ガツ</t>
    </rPh>
    <rPh sb="6" eb="7">
      <t>ニチ</t>
    </rPh>
    <rPh sb="7" eb="9">
      <t>ゲンザイ</t>
    </rPh>
    <phoneticPr fontId="3"/>
  </si>
  <si>
    <t>表１　男女別人口及び世帯数の推移(住民基本台帳）</t>
    <rPh sb="0" eb="1">
      <t>ヒョウ</t>
    </rPh>
    <rPh sb="3" eb="5">
      <t>ダンジョ</t>
    </rPh>
    <rPh sb="5" eb="6">
      <t>ベツ</t>
    </rPh>
    <rPh sb="6" eb="8">
      <t>ジンコウ</t>
    </rPh>
    <rPh sb="8" eb="9">
      <t>オヨ</t>
    </rPh>
    <rPh sb="10" eb="12">
      <t>セタイ</t>
    </rPh>
    <rPh sb="12" eb="13">
      <t>スウ</t>
    </rPh>
    <rPh sb="14" eb="16">
      <t>スイイ</t>
    </rPh>
    <rPh sb="17" eb="19">
      <t>ジュウミン</t>
    </rPh>
    <rPh sb="19" eb="21">
      <t>キホン</t>
    </rPh>
    <rPh sb="21" eb="23">
      <t>ダイチョウ</t>
    </rPh>
    <phoneticPr fontId="3"/>
  </si>
  <si>
    <t>世帯</t>
    <rPh sb="0" eb="2">
      <t>セタイ</t>
    </rPh>
    <phoneticPr fontId="23"/>
  </si>
  <si>
    <t>10．みどりの１丁目</t>
    <rPh sb="8" eb="10">
      <t>チョウメ</t>
    </rPh>
    <phoneticPr fontId="3"/>
  </si>
  <si>
    <t>９．天久保２丁目</t>
    <phoneticPr fontId="3"/>
  </si>
  <si>
    <t>９．島名香取台</t>
    <rPh sb="2" eb="3">
      <t>シマ</t>
    </rPh>
    <rPh sb="3" eb="4">
      <t>ナ</t>
    </rPh>
    <rPh sb="4" eb="6">
      <t>カトリ</t>
    </rPh>
    <rPh sb="6" eb="7">
      <t>ダイ</t>
    </rPh>
    <phoneticPr fontId="3"/>
  </si>
  <si>
    <t>８．谷田部３　　　　　　</t>
    <rPh sb="2" eb="5">
      <t>ヤタベ</t>
    </rPh>
    <phoneticPr fontId="3"/>
  </si>
  <si>
    <t>７．森の里　　　　　　　　　</t>
    <phoneticPr fontId="3"/>
  </si>
  <si>
    <t>６．梅園２丁目　　　　　　　</t>
    <phoneticPr fontId="3"/>
  </si>
  <si>
    <t>６．梅園２丁目　　　　　　　</t>
    <phoneticPr fontId="3"/>
  </si>
  <si>
    <t>５．春日３丁目</t>
    <phoneticPr fontId="3"/>
  </si>
  <si>
    <t>４．上郷１</t>
    <phoneticPr fontId="3"/>
  </si>
  <si>
    <t>４．上郷１</t>
    <phoneticPr fontId="3"/>
  </si>
  <si>
    <t>３．春日２丁目　　　　　　　</t>
    <phoneticPr fontId="3"/>
  </si>
  <si>
    <t>３．春日２丁目　　　　　　　</t>
    <phoneticPr fontId="3"/>
  </si>
  <si>
    <t>２．春日４丁目　　　　　　　</t>
    <phoneticPr fontId="3"/>
  </si>
  <si>
    <t>１．筑波大学生宿舎　　　　　</t>
    <phoneticPr fontId="3"/>
  </si>
  <si>
    <t>H　30.　10.　1　現　在</t>
    <rPh sb="12" eb="13">
      <t>ゲン</t>
    </rPh>
    <rPh sb="14" eb="15">
      <t>ザイ</t>
    </rPh>
    <phoneticPr fontId="23"/>
  </si>
  <si>
    <t>R　1.　10.　1　現　在</t>
    <rPh sb="11" eb="12">
      <t>ゲン</t>
    </rPh>
    <rPh sb="13" eb="14">
      <t>ザイ</t>
    </rPh>
    <phoneticPr fontId="23"/>
  </si>
  <si>
    <t>※　世帯数の多い行政区ベスト10</t>
    <rPh sb="2" eb="5">
      <t>セタイスウ</t>
    </rPh>
    <rPh sb="6" eb="7">
      <t>オオ</t>
    </rPh>
    <rPh sb="8" eb="11">
      <t>ギョウセイク</t>
    </rPh>
    <phoneticPr fontId="25"/>
  </si>
  <si>
    <t>人</t>
    <rPh sb="0" eb="1">
      <t>ヒト</t>
    </rPh>
    <phoneticPr fontId="23"/>
  </si>
  <si>
    <t>10．みどりの１丁目</t>
    <phoneticPr fontId="3"/>
  </si>
  <si>
    <t>人</t>
  </si>
  <si>
    <t>10．みどりの中央</t>
    <rPh sb="7" eb="9">
      <t>チュウオウ</t>
    </rPh>
    <phoneticPr fontId="3"/>
  </si>
  <si>
    <t>９．竹園３丁目</t>
    <phoneticPr fontId="3"/>
  </si>
  <si>
    <t>９．森の里</t>
    <rPh sb="2" eb="3">
      <t>モリ</t>
    </rPh>
    <rPh sb="4" eb="5">
      <t>サト</t>
    </rPh>
    <phoneticPr fontId="3"/>
  </si>
  <si>
    <t>８．春日２丁目</t>
    <phoneticPr fontId="3"/>
  </si>
  <si>
    <t>８．北条</t>
    <rPh sb="2" eb="4">
      <t>ホウジョウ</t>
    </rPh>
    <phoneticPr fontId="3"/>
  </si>
  <si>
    <t>７．森の里</t>
    <phoneticPr fontId="3"/>
  </si>
  <si>
    <t>７．竹園１丁目</t>
    <rPh sb="2" eb="4">
      <t>タケゾノ</t>
    </rPh>
    <rPh sb="5" eb="7">
      <t>チョウメ</t>
    </rPh>
    <phoneticPr fontId="3"/>
  </si>
  <si>
    <t>６．竹園１丁目</t>
    <phoneticPr fontId="3"/>
  </si>
  <si>
    <t>６．春日２丁目</t>
    <rPh sb="2" eb="4">
      <t>カスガ</t>
    </rPh>
    <rPh sb="5" eb="7">
      <t>チョウメ</t>
    </rPh>
    <phoneticPr fontId="3"/>
  </si>
  <si>
    <t>５．北条</t>
    <phoneticPr fontId="3"/>
  </si>
  <si>
    <t>５．竹園３丁目</t>
    <rPh sb="2" eb="4">
      <t>タケゾノ</t>
    </rPh>
    <rPh sb="5" eb="7">
      <t>チョウメ</t>
    </rPh>
    <phoneticPr fontId="3"/>
  </si>
  <si>
    <t>４．谷田部３</t>
    <phoneticPr fontId="3"/>
  </si>
  <si>
    <t>４．谷田部３</t>
  </si>
  <si>
    <t>３．島名香取台</t>
    <rPh sb="2" eb="4">
      <t>シマナ</t>
    </rPh>
    <rPh sb="4" eb="6">
      <t>カトリ</t>
    </rPh>
    <rPh sb="6" eb="7">
      <t>ダイ</t>
    </rPh>
    <phoneticPr fontId="3"/>
  </si>
  <si>
    <t>３．梅園２丁目</t>
    <phoneticPr fontId="3"/>
  </si>
  <si>
    <t>２．梅園２丁目</t>
    <phoneticPr fontId="3"/>
  </si>
  <si>
    <t>２．島名香取台</t>
    <phoneticPr fontId="3"/>
  </si>
  <si>
    <t>１．上郷１</t>
    <rPh sb="2" eb="4">
      <t>カミゴウ</t>
    </rPh>
    <phoneticPr fontId="3"/>
  </si>
  <si>
    <t>※　人口の多い行政区ベスト10</t>
    <rPh sb="2" eb="4">
      <t>ジンコウ</t>
    </rPh>
    <rPh sb="5" eb="6">
      <t>オオ</t>
    </rPh>
    <rPh sb="7" eb="10">
      <t>ギョウセイク</t>
    </rPh>
    <phoneticPr fontId="25"/>
  </si>
  <si>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3"/>
  </si>
  <si>
    <t xml:space="preserve">　地域のコミュニティの分類等の理由から設定されています。 </t>
    <phoneticPr fontId="3"/>
  </si>
  <si>
    <t>　　 「行政区」は、選挙投票所の区分け、予防接種通知、小学校区の設定などの行政の事務処理の便宜と</t>
    <phoneticPr fontId="3"/>
  </si>
  <si>
    <t xml:space="preserve">
　「行政区」の区域は，住所の表示に使われている「大字」の区域とは必ずしも一致したものではなく，例えば，一つの大字の区域をいくつかの行政区に区分けしている場合などがあります。
</t>
    <phoneticPr fontId="3"/>
  </si>
  <si>
    <t>※　行政区別人口表は、住民基本台帳に基づき、行政区ごとに人口集計を行っているものです。</t>
    <phoneticPr fontId="3"/>
  </si>
  <si>
    <t>上岩崎　　　　　　　　　　　　　　　　　　　　　　　　　　　　　　　　　</t>
  </si>
  <si>
    <t>下岩崎　　　　　　　　　　　　　　　　　　　　　　　　　　　　　　　　　</t>
  </si>
  <si>
    <t>小茎　　　　　　　　　　　　　　　　　　　　　　　　　　　　　　　　　　</t>
  </si>
  <si>
    <t>〈茎崎地区〉</t>
    <rPh sb="1" eb="3">
      <t>クキザキマチ</t>
    </rPh>
    <rPh sb="3" eb="5">
      <t>チク</t>
    </rPh>
    <phoneticPr fontId="25"/>
  </si>
  <si>
    <t>安食　　　　　　　　　　</t>
  </si>
  <si>
    <t>寺具　　　　　　　　　　</t>
  </si>
  <si>
    <t>作谷　　　　　　　　　　</t>
  </si>
  <si>
    <t>水守　　　　　　　　　　</t>
  </si>
  <si>
    <t>山木　　　　　　　　　　</t>
  </si>
  <si>
    <t>君島　　　　　　　　　　</t>
  </si>
  <si>
    <t>北太田　　　　　　　　　</t>
  </si>
  <si>
    <t>下大島　　　　　　　　　</t>
  </si>
  <si>
    <t>大形</t>
    <rPh sb="0" eb="2">
      <t>オオガタ</t>
    </rPh>
    <phoneticPr fontId="3"/>
  </si>
  <si>
    <t xml:space="preserve">          資料：市民部市民窓口課</t>
    <rPh sb="10" eb="12">
      <t>シリョウ</t>
    </rPh>
    <rPh sb="13" eb="15">
      <t>シミン</t>
    </rPh>
    <rPh sb="15" eb="16">
      <t>ブ</t>
    </rPh>
    <rPh sb="16" eb="18">
      <t>シミン</t>
    </rPh>
    <rPh sb="18" eb="20">
      <t>マドグチ</t>
    </rPh>
    <rPh sb="20" eb="21">
      <t>カ</t>
    </rPh>
    <phoneticPr fontId="25"/>
  </si>
  <si>
    <t>小田　　　　　　　　　　</t>
  </si>
  <si>
    <t>総合計</t>
    <rPh sb="0" eb="3">
      <t>ソウゴウケイ</t>
    </rPh>
    <phoneticPr fontId="25"/>
  </si>
  <si>
    <t>小和田　　　　　　　　　</t>
  </si>
  <si>
    <t>池向　　　　　　　　　　　　　　　　　　　　　　　　　　　　　　　　　　</t>
  </si>
  <si>
    <t>山口　　　　　　　　　　</t>
  </si>
  <si>
    <t>西大井　　　　　　　　　　　　　　　　　　　　　　　　　　　　　　　　　</t>
  </si>
  <si>
    <t>平沢　　　　　　　　　　</t>
  </si>
  <si>
    <t>中山　　　　　　　　　　　　　　　　　　　　　　　　　　　　　　　　　　</t>
  </si>
  <si>
    <t>泉　　　　　　　　　　　</t>
  </si>
  <si>
    <t>稲荷原　　　　　　　　　　　　　　　　　　　　　　　　　　　　　　　　　</t>
  </si>
  <si>
    <t>小泉　　　　　　　　　　</t>
  </si>
  <si>
    <t>明神　　　　　　　　　　　　　　　　　　　　　　　　　　　　　　　　　　</t>
  </si>
  <si>
    <t>北条　　　　　　　　　　</t>
  </si>
  <si>
    <t>六斗　　　　　　　　　　　　　　　　　　　　　　　　　　　　　　　　　　</t>
  </si>
  <si>
    <t>小沢　　　　　　　　　　</t>
  </si>
  <si>
    <t>九万坪　　　　　　　　　　　　　　　　　　　　　　　　　　　　　　　　　</t>
  </si>
  <si>
    <t>田中　　　　　　　　　　</t>
  </si>
  <si>
    <t>泊崎　　　　　　　　　　　　　　　　　　　　　　　　　　　　　　　　　　</t>
  </si>
  <si>
    <t>明石　　　　　　　　　　</t>
  </si>
  <si>
    <t>細見　　　　　　　　　　　　　　　　　　　　　　　　　　　　　　　　　　</t>
  </si>
  <si>
    <t>池田　　　　　　　　　　</t>
  </si>
  <si>
    <t>大舟戸　　　　　　　　　　　　　　　　　　　　　　　　　　　　　　　　　</t>
  </si>
  <si>
    <t>磯部　　　　　　　　　　</t>
  </si>
  <si>
    <t>茎崎　　　　　　　　　　　　　　　　　　　　　　　　　　　　　　　　　　</t>
  </si>
  <si>
    <t>高野原新田　　　　　　　</t>
  </si>
  <si>
    <t>小山　　　　　　　　　　　　　　　　　　　　　　　　　　　　　　　　　　</t>
  </si>
  <si>
    <t>洞下　　　　　　　　　　</t>
  </si>
  <si>
    <t>駒込　　　　　　　　　　　　　　　　　　　　　　　　　　　　　　　　　　</t>
  </si>
  <si>
    <t>中菅間　　　　　　　　　</t>
  </si>
  <si>
    <t>梅ケ丘　　　　　　　　　　　　　　　　　　　　　　　　　　　　　　　　　</t>
  </si>
  <si>
    <t>上菅間　　　　　　　　　</t>
  </si>
  <si>
    <t>自由ケ丘　　　　　　　　　　　　　　　　　　　　　　　　　　　　　　　　</t>
  </si>
  <si>
    <t>杉木　　　　　　　　　　</t>
  </si>
  <si>
    <t>富士見台　　　　　　　　　　　　　　　　　　　　　　　　　　　　　　　　</t>
  </si>
  <si>
    <t>大貫　　　　　　　　　　</t>
  </si>
  <si>
    <t>高見原５丁目　　　　　　　　　　　　　　　　　　　　　　　　　　　　　　</t>
  </si>
  <si>
    <t>漆所　　　　　　　　　　</t>
  </si>
  <si>
    <t>高見原４丁目　　　　　　　　　　　　　　　　　　　　　　　　　　　　　　</t>
  </si>
  <si>
    <t>神郡　　　　　　　　　　</t>
  </si>
  <si>
    <t>高見原３丁目　　　　　　　　　　　　　　　　　　　　　　　　　　　　　　</t>
  </si>
  <si>
    <t>臼井　　　　　　　　　　</t>
  </si>
  <si>
    <t>高見原２丁目　　　　　　　　　　　　　　　　　　　　　　　　　　　　　　</t>
  </si>
  <si>
    <t>沼田　　　　　　　　　　</t>
  </si>
  <si>
    <t>高見原１丁目　　　　　　　　　　　　　　　　　　　　　　　　　　　　　　</t>
  </si>
  <si>
    <t>国松　　　　　　　　　　</t>
  </si>
  <si>
    <t>あしび野　　　　　　　　　　　　　　　　　　　　　　　　　　　　　　　　</t>
  </si>
  <si>
    <t>上大島　　　　　　　　　</t>
  </si>
  <si>
    <t>若葉　　　　　　　　　　　　　　　　　　　　　　　　　　　　　　　　　　</t>
  </si>
  <si>
    <t>筑波　　　　　　　　　　</t>
  </si>
  <si>
    <t>森の里　　　　　　　　　　　　　　　　　　　　　　　　　　　　　　　　　</t>
  </si>
  <si>
    <t>〈筑　波　地　区〉</t>
    <rPh sb="1" eb="4">
      <t>ツクバ</t>
    </rPh>
    <rPh sb="5" eb="8">
      <t>チク</t>
    </rPh>
    <phoneticPr fontId="25"/>
  </si>
  <si>
    <t>桜が丘　　　　　　　　　　　　　　　　　　　　　　　　　　　　　　　　　</t>
  </si>
  <si>
    <t>中東　　　　　　　　　　　　　　　　　　　　　　　　　　　　　　　</t>
    <phoneticPr fontId="3"/>
  </si>
  <si>
    <t>城山　　　　　　　　　　　　　　　　　　　　　　　　　　　　　　　　　　</t>
  </si>
  <si>
    <t>豊里の杜２丁目　　　　　　　　　　　　　　　　　　　　　　　　　　　　　</t>
  </si>
  <si>
    <t>宝陽台　　　　　　　　　　　　　　　　　　　　　　　　　　　　　　　　　</t>
  </si>
  <si>
    <t>豊里の杜１丁目　　　　　　　　　　　　　　　　　　　　　　　　　　　　　</t>
  </si>
  <si>
    <t>牧園　　　　　　　　　　　　　　　　　　　　　　　　　　　　　　　　　　</t>
  </si>
  <si>
    <t>遠東　　　　　　　　　　　　　　　　　　　　　　　　　　　　　　　　　　</t>
  </si>
  <si>
    <t>天宝喜　　　　　　　　　　　　　　　　　　　　　　　　　　　　　　　　　</t>
  </si>
  <si>
    <t>中東原新田　　　　　　　　　　　　　　　　　　　　　　　　　　　　　　　</t>
  </si>
  <si>
    <t>高崎　　　　　　　　　　　　　　　　　　　　　　　　　　　　　　　　　　</t>
  </si>
  <si>
    <t>東光台５丁目　　　　　　　　　　　　　　　　　　　　　　　　　　　　　　</t>
  </si>
  <si>
    <t>大井　　　　　　　　　　　　　　　　　　　　　　　　　　　　　　　　　　</t>
  </si>
  <si>
    <t>東光台４丁目　　　　　　　　　　　　　　　　　　　　　　　　　　　　　　</t>
  </si>
  <si>
    <t>樋の沢　　　　　　　　　　　　　　　　　　　　　　　　　　　　　　　　　</t>
    <rPh sb="0" eb="1">
      <t>トイ</t>
    </rPh>
    <phoneticPr fontId="3"/>
  </si>
  <si>
    <t>東光台３丁目　　　　　　　　　　　　　　　　　　　　　　　　　　　　　　</t>
  </si>
  <si>
    <t>菅間　　　　　　　　　　　　　　　　　　　　　　　　　　　　　　　　　　</t>
  </si>
  <si>
    <t>東光台２丁目　　　　　　　　　　　　　　　　　　　　　　　　　　　　　　</t>
  </si>
  <si>
    <t>若栗　　　　　　　　　　　　　　　　　　　　　　　　　　　　　　　　　　</t>
  </si>
  <si>
    <t>東光台１丁目　　　　　　　　　　　　　　　　　　　　　　　　　　　　　　</t>
  </si>
  <si>
    <t>房内　　　　　　　　　　　　　　　　　　　　　　　　　　　　　　　　　　</t>
  </si>
  <si>
    <t>土田　　　　　　　　　　　　　　　　　　　　　　　　　　　　　　　　　　</t>
  </si>
  <si>
    <t>計</t>
  </si>
  <si>
    <t>女</t>
  </si>
  <si>
    <t>男</t>
  </si>
  <si>
    <t>世帯数（戸）</t>
    <rPh sb="4" eb="5">
      <t>コ</t>
    </rPh>
    <phoneticPr fontId="25"/>
  </si>
  <si>
    <t>人      口　(人）</t>
    <rPh sb="10" eb="11">
      <t>ニン</t>
    </rPh>
    <phoneticPr fontId="25"/>
  </si>
  <si>
    <t>行 政 区 名</t>
    <phoneticPr fontId="25"/>
  </si>
  <si>
    <t>人      口　（人）</t>
    <rPh sb="10" eb="11">
      <t>ニン</t>
    </rPh>
    <phoneticPr fontId="25"/>
  </si>
  <si>
    <t>酒丸　　　　　　　　　　　　　　　　　　　　　　　　　　　　　　　　　　</t>
  </si>
  <si>
    <t>天久保４丁目　　　　　　　　　　　　　　　　　　　　　　　　　　　　　　</t>
  </si>
  <si>
    <t>百家　　　　　　　　　　　　　　　　　　　　　　　　　　　　　　　　　　</t>
  </si>
  <si>
    <t>天久保３丁目　　　　　　　　　　　　　　　　　　　　　　　　　　　　　　</t>
  </si>
  <si>
    <t>高野　　　　　　　　　　　　　　　　　　　　　　　　　　　　　　　　　　</t>
  </si>
  <si>
    <t>天久保２丁目　　　　　　　　　　　　　　　　　　　　　　　　　　　　　　</t>
  </si>
  <si>
    <t>野畑　　　　　　　　　　　　　　　　　　　　　　　　　　　　　　　　　　</t>
  </si>
  <si>
    <t>天久保１丁目　　　　　　　　　　　　　　　　　　　　　　　　　　　　　　</t>
  </si>
  <si>
    <t>豊里グリーンタウン　　　　　　　　　　　　　　　　　　　　　　　　　　　</t>
  </si>
  <si>
    <t>天王台２丁目　　　　　　　　　　　　　　　　　　　　　　　　　　　　　　</t>
  </si>
  <si>
    <t>上郷２　　　　　　　　　　　　　　　　　　　　　　　　　　　　　　　　　</t>
  </si>
  <si>
    <t>天王台１丁目　　　　　　　　　　　　　　　　　　　　　　　　　　　　　　</t>
    <phoneticPr fontId="3"/>
  </si>
  <si>
    <t>木俣　　　　　　　　　　　　　　　　　　　　　　　　　　　　　　　　　　</t>
  </si>
  <si>
    <t>妻木　　　　　　　　　　　　　　　　　　　　　　　　　　　　　　　　　　</t>
  </si>
  <si>
    <t>手子生　　　　　　　　　　　　　　　　　　　　　　　　　　　　　　　　　</t>
  </si>
  <si>
    <t>大角豆３　　　　　　　　　　　　　　　　　　　　　　　　　　　　　　　　</t>
  </si>
  <si>
    <t>上郷１　　　　　　　　　　　　　　　　　　　　　　　　　　　　　　　　　</t>
  </si>
  <si>
    <t>大角豆２　　　　　　　　　　　　　　　　　　　　　　　　　　　　　　　　</t>
  </si>
  <si>
    <t>田倉　　　　　　　　　　　　　　　　　　　　　　　　　　　　　　　　　　</t>
  </si>
  <si>
    <t>大角豆１　　　　　　　　　　　　　　　　　　　　　　　　　　　　　　　　</t>
  </si>
  <si>
    <t>上里　　　　　　　　　　　　　　　　　　　　　　　　　　　　　　　　　　</t>
  </si>
  <si>
    <t>桜ニユータウン　　　　　　　　　　　　　　　　　　　　　　　　　　　　　</t>
  </si>
  <si>
    <t>今鹿島　　　　　　　　　　　　　　　　　　　　　　　　　　　　　　　　　</t>
  </si>
  <si>
    <t>下広岡２　　　　　　　　　　　　　　　　　　　　　　　　　　　　　　　　</t>
  </si>
  <si>
    <t>沼崎　　　　　　　　　　　　　　　　　　　　　　　　　　　　　　　　　　</t>
  </si>
  <si>
    <t>下広岡１　　　　　　　　　　　　　　　　　　　　　　　　　　　　　　　　</t>
  </si>
  <si>
    <t>〈豊　里　地　区〉</t>
    <rPh sb="1" eb="4">
      <t>トヨサト</t>
    </rPh>
    <rPh sb="5" eb="8">
      <t>チク</t>
    </rPh>
    <phoneticPr fontId="25"/>
  </si>
  <si>
    <t>野田団地　　　　　　　　　　　　　　　　　　　　　　　　　　　　　　　　</t>
  </si>
  <si>
    <t>筑穂３丁目　　　　　　　　　　　　　　　　　　　　　　　　　　　　　　　</t>
  </si>
  <si>
    <t>上広岡　　　　　　　　　　　　　　　　　　　　　　　　　　　　　　　　　</t>
  </si>
  <si>
    <t>筑穂２丁目　　　　　　　　　　　　　　　　　　　　　　　　　　　　　　　</t>
  </si>
  <si>
    <t>倉掛　　　　　　　　　　　　　　　　　　　　　　　　　　　　　　　　　　</t>
  </si>
  <si>
    <t>筑穂１丁目　　　　　　　　　　　　　　　　　　　　　　　　　　　　　　　</t>
  </si>
  <si>
    <t>上ノ室２　　　　　　　　　　　　　　　　　　　　　　　　　　　　　　　　</t>
  </si>
  <si>
    <t>西沢</t>
    <rPh sb="0" eb="2">
      <t>ニシザワ</t>
    </rPh>
    <phoneticPr fontId="3"/>
  </si>
  <si>
    <t>上ノ室１　　　　　　　　　　　　　　　　　　　　　　　　　　　　　　　　</t>
  </si>
  <si>
    <t>要　　　　　　　　　　　　　　　　　　　　　　　　　　　　　　　　　　　</t>
  </si>
  <si>
    <t>花室　　　　　　　　　　　　　　　　　　　　　　　　　　　　　　　　　　</t>
  </si>
  <si>
    <t>花畑３丁目　　　　　　　　　　　　　　　　　　　　　　　　　　　　　　　</t>
  </si>
  <si>
    <t>吉瀬　　　　　　　　　　　　　　　　　　　　　　　　　　　　　　　　　　</t>
  </si>
  <si>
    <t>花畑２丁目　　　　　　　　　　　　　　　　　　　　　　　　　　　　　　　</t>
  </si>
  <si>
    <t>古来　　　　　　　　　　　　　　　　　　　　　　　　　　　　　　　　　　</t>
  </si>
  <si>
    <t>花畑１丁目　　　　　　　　　　　　　　　　　　　　　　　　　　　　　　　</t>
  </si>
  <si>
    <t>大　　　　　　　　　　　　　　　　　　　　　　　　　　　　　　　　　　　</t>
  </si>
  <si>
    <t>蓮沼　　　　　　　　　　　　　　　　　　　　　　　　　　　　　　　　　　</t>
  </si>
  <si>
    <t>横町　　　　　　　　　　　　　　　　　　　　　　　　　　　　　　　　　　</t>
  </si>
  <si>
    <t>篠崎　　　　　　　　　　　　　　　　　　　　　　　　　　　　　　　　　　</t>
  </si>
  <si>
    <t>松塚　　　　　　　　　　　　　　　　　　　　　　　　　　　　　　　　　　</t>
  </si>
  <si>
    <t>吉沼２　　　　　　　　　　　　　　　　　　　　　　　　　　　　　　　　　</t>
  </si>
  <si>
    <t>松栄　　　　　　　　　　　　　　　　　　　　　　　　　　　　　　　　　　</t>
  </si>
  <si>
    <t>吉沼１</t>
    <phoneticPr fontId="3"/>
  </si>
  <si>
    <t>栄　　　　　　　　　　　　　　　　　　　　　　　　　　　　　　　　　　　</t>
  </si>
  <si>
    <t>西高野</t>
    <phoneticPr fontId="3"/>
  </si>
  <si>
    <t>中根　　　　　　　　　　　　　　　　　　　　　　　　　　　　　　　　　　</t>
  </si>
  <si>
    <t>大砂</t>
    <phoneticPr fontId="3"/>
  </si>
  <si>
    <t>金田２</t>
    <phoneticPr fontId="3"/>
  </si>
  <si>
    <t>長高野</t>
    <phoneticPr fontId="3"/>
  </si>
  <si>
    <t>金田１</t>
    <phoneticPr fontId="3"/>
  </si>
  <si>
    <t>前野</t>
    <phoneticPr fontId="3"/>
  </si>
  <si>
    <t>東岡</t>
    <phoneticPr fontId="3"/>
  </si>
  <si>
    <t>大穂</t>
    <phoneticPr fontId="3"/>
  </si>
  <si>
    <t>セントラルタウン</t>
    <phoneticPr fontId="3"/>
  </si>
  <si>
    <t>玉取</t>
    <phoneticPr fontId="3"/>
  </si>
  <si>
    <t>柴崎</t>
    <phoneticPr fontId="3"/>
  </si>
  <si>
    <t>鹿島台</t>
    <phoneticPr fontId="3"/>
  </si>
  <si>
    <t>上境</t>
    <phoneticPr fontId="3"/>
  </si>
  <si>
    <t>大曽根２</t>
    <phoneticPr fontId="3"/>
  </si>
  <si>
    <t>上野</t>
    <phoneticPr fontId="3"/>
  </si>
  <si>
    <t>大曽根１</t>
    <phoneticPr fontId="3"/>
  </si>
  <si>
    <t>栗原２</t>
    <phoneticPr fontId="3"/>
  </si>
  <si>
    <t>若森</t>
    <phoneticPr fontId="3"/>
  </si>
  <si>
    <t>栗原１</t>
    <phoneticPr fontId="3"/>
  </si>
  <si>
    <t>佐</t>
    <phoneticPr fontId="3"/>
  </si>
  <si>
    <t>桜３丁目</t>
    <phoneticPr fontId="3"/>
  </si>
  <si>
    <t>〈大　穂　地　区〉</t>
    <rPh sb="1" eb="4">
      <t>オオホ</t>
    </rPh>
    <rPh sb="5" eb="8">
      <t>チク</t>
    </rPh>
    <phoneticPr fontId="25"/>
  </si>
  <si>
    <t>桜２丁目</t>
    <phoneticPr fontId="3"/>
  </si>
  <si>
    <t>流星台　　　　　　　　　　　　　　　　　　　　　　　　　　　　　　　　　</t>
  </si>
  <si>
    <t>桜１丁目　　</t>
    <phoneticPr fontId="3"/>
  </si>
  <si>
    <t>さくらの森　　　　　　　　　　　　　　　　　　　　　　　　　　　　　　　</t>
  </si>
  <si>
    <t>〈　桜　地　区　〉</t>
    <rPh sb="2" eb="3">
      <t>サクラ</t>
    </rPh>
    <rPh sb="4" eb="7">
      <t>チク</t>
    </rPh>
    <phoneticPr fontId="25"/>
  </si>
  <si>
    <t>春風台　　　　　　　　　　　　　　　　　　　　　　　　　　　　　　　　　</t>
  </si>
  <si>
    <t>みどりの南</t>
    <rPh sb="4" eb="5">
      <t>ミナミ</t>
    </rPh>
    <phoneticPr fontId="3"/>
  </si>
  <si>
    <t>花園　　　　　　　　　　　　　　　　　　　　　　　　　　　　　　　　　　</t>
  </si>
  <si>
    <t>みどりの東</t>
    <rPh sb="4" eb="5">
      <t>ヒガシ</t>
    </rPh>
    <phoneticPr fontId="3"/>
  </si>
  <si>
    <t>筑波大看護師宿舎　　　　　　　　　　　　　　　　　　　　　　　　　　　　</t>
    <rPh sb="5" eb="6">
      <t>シ</t>
    </rPh>
    <phoneticPr fontId="3"/>
  </si>
  <si>
    <t>みどりの中央</t>
    <rPh sb="4" eb="6">
      <t>チュウオウ</t>
    </rPh>
    <phoneticPr fontId="3"/>
  </si>
  <si>
    <t>筑波大学生宿舎　　　　　　　　　　　　　　　　　　　　　　　　　　　　　</t>
  </si>
  <si>
    <t>みどりの２丁目</t>
    <rPh sb="5" eb="7">
      <t>チョウメ</t>
    </rPh>
    <phoneticPr fontId="3"/>
  </si>
  <si>
    <t>梅園２丁目　　　　　　　　　　　　　　　　　　　　　　　　　　　　　　　</t>
  </si>
  <si>
    <t>みどりの１丁目</t>
    <rPh sb="5" eb="7">
      <t>チョウメ</t>
    </rPh>
    <phoneticPr fontId="3"/>
  </si>
  <si>
    <t>並木４丁目　　　　　　　　　　　　　　　　　　　　　　　　　　　　　　　</t>
  </si>
  <si>
    <t>学園南３丁目　　　　　　　　　　　　　　　　　　　　　　　　　　　　　　</t>
  </si>
  <si>
    <t>並木３丁目　　　　　　　　　　　　　　　　　　　　　　　　　　　　　　　</t>
  </si>
  <si>
    <t>学園南２丁目　　　　　　　　　　　　　　　　　　　　　　　　　　　　　　</t>
  </si>
  <si>
    <t>並木２丁目　　　　　　　　　　　　　　　　　　　　　　　　　　　　　　　</t>
  </si>
  <si>
    <t>学園南１丁目　　　　　　　　　　　　　　　　　　　　　　　　　　　　　　</t>
  </si>
  <si>
    <t>並木１丁目　　　　　　　　　　　　　　　　　　　　　　　　　　　　　　　</t>
    <phoneticPr fontId="3"/>
  </si>
  <si>
    <t>研究学園７丁目３番地から１４番地まで</t>
    <phoneticPr fontId="3"/>
  </si>
  <si>
    <t>千現２丁目　　　　　　　　　　　　　　　　　　　　　　　　　　　　　　　</t>
  </si>
  <si>
    <t>研究学園７丁目　　　　　　　　　　　　　　　　　　　　　　　　　　　　　</t>
  </si>
  <si>
    <t>千現１丁目　　　　　　　　　　　　　　　　　　　　　　　　　　　　　　　</t>
  </si>
  <si>
    <t>研究学園６丁目　　　　　　　　　　　　　　　　　　　　　　　　　　　　　</t>
  </si>
  <si>
    <t>竹園３丁目　　　　　　　　　　　　　　　　　　　　　　　　　　　　　　　</t>
  </si>
  <si>
    <t>研究学園５丁目　　　　　　　　　　　　　　　　　　　　　　　　　　　　　</t>
  </si>
  <si>
    <t>竹園２丁目　　　　　　　　　　　　　　　　　　　　　　　　　　　　　　　</t>
  </si>
  <si>
    <t>研究学園４丁目　　　　　　　　　　　　　　　　　　　　　　　　　　　　　</t>
  </si>
  <si>
    <t>竹園１丁目　　　　　　　　　　　　　　　　　　　　　　　　　　　　　　　</t>
  </si>
  <si>
    <t>研究学園３丁目　　　　　　　　　　　　　　　　　　　　　　　　　　　　　</t>
  </si>
  <si>
    <t>吾妻４丁目　　　　　　　　　　　　　　　　　　　　　　　　　　　　　　　</t>
  </si>
  <si>
    <t>研究学園２丁目　　　　　　　　　　　　　　　　　　　　　　　　　　　　　</t>
  </si>
  <si>
    <t>吾妻３丁目　　　　　　　　　　　　　　　　　　　　　　　　　　　　　　　</t>
  </si>
  <si>
    <t>研究学園１丁目　　　　　　　　　　　　　　　　　　　　　　　　　　　　　</t>
  </si>
  <si>
    <t>吾妻２丁目　　　　　　　　　　　　　　　　　　　　　　　　　　　　　　　</t>
  </si>
  <si>
    <t>学園の森３丁目　　　　　　　　　　　　　　　　　　　　　　　　　　　　　</t>
  </si>
  <si>
    <t>吾妻１丁目　　　　　　　　　　　　　　　　　　　　　　　　　　　　　　　</t>
  </si>
  <si>
    <t>学園の森２丁目　　　　　　　　　　　　　　　　　　　　　　　　　　　　　</t>
  </si>
  <si>
    <t>行 政 区 名</t>
    <phoneticPr fontId="25"/>
  </si>
  <si>
    <t>学園の森１丁目　　　　　　　　　　　　　　　　　　　　　　　　　　　　　</t>
  </si>
  <si>
    <t>手代木　　　　　　　　　</t>
  </si>
  <si>
    <t>台町３丁目　　　　　　　　　　　　　　　　　　　　　　　　　　　　　　　</t>
  </si>
  <si>
    <t>松代５丁目　　　　　　　</t>
  </si>
  <si>
    <t>台町２丁目　　　　　　　　　　　　　　　　　　　　　　　　　　　　　　　</t>
  </si>
  <si>
    <t>松代４丁目　　　　　　　</t>
  </si>
  <si>
    <t>台町１丁目　　　　　　　　　　　　　　　　　　　　　　　　　　　　　　　</t>
  </si>
  <si>
    <t>松代３丁目　　　　　　　</t>
  </si>
  <si>
    <t>万博公園西島名　　　　　　　　　　　　　　　　　　　　　　　　　　　　　</t>
  </si>
  <si>
    <t>松代２丁目　　　　　　　</t>
  </si>
  <si>
    <t>万博公園西下河原崎　　　　　　　　　　　　　　　　　　　　　　　　　　　</t>
  </si>
  <si>
    <t>松代１丁目　　　　　　　</t>
  </si>
  <si>
    <t>高山下河原崎　　　　　　　　　　　　　　　　　　　　　　　　　　　　　　</t>
  </si>
  <si>
    <t>中内　　　　　　　　　　</t>
  </si>
  <si>
    <t>高山上河原崎　　　　　　　　　　　　　　　　　　　　　　　　　　　　　　</t>
  </si>
  <si>
    <t>西大沼　　　　　　　　　</t>
  </si>
  <si>
    <t>かみかわ下河原崎　　　　　　　　　　　　　　　　　　　　　　　　　　　　</t>
  </si>
  <si>
    <t>小野川　　　　　　　　　</t>
  </si>
  <si>
    <t>上河原崎・中西地区　　　　　　　　　　　　　　　　</t>
    <phoneticPr fontId="3"/>
  </si>
  <si>
    <t>上原　　　　　　　　　　</t>
  </si>
  <si>
    <t>谷田部陣場　　　　　　　　　　　　　　　　　　　　　　　　　　　　　　　</t>
  </si>
  <si>
    <t>松野木　　　　　　　　　</t>
  </si>
  <si>
    <t>島名諏訪　　　　　　　　　　　　　　　　　　　　　　　　　　　　　　　　</t>
  </si>
  <si>
    <t>二の宮４丁目　　　　　　</t>
  </si>
  <si>
    <t>島名香取台　　　　　　　　　　　　　　　　　　　　　　　　　　　　　　　</t>
  </si>
  <si>
    <t>二の宮３丁目　　　　　　</t>
  </si>
  <si>
    <t>鷹野原　　　　　　　　　　　　　　　　　　　　　　　　　　　　　　　　　</t>
  </si>
  <si>
    <t>二の宮２丁目　　　　　　</t>
  </si>
  <si>
    <t>茗渓学園寮　　　　　　　　　　　　　　　　　　　　　　　　　　　　　　　</t>
  </si>
  <si>
    <t>二の宮１丁目　　　　　　</t>
  </si>
  <si>
    <t>高野台３丁目　　　　　　　　　　　　　　　　　　　　　　　　　　　　　　</t>
  </si>
  <si>
    <t>小野崎　　　　　　　　　</t>
  </si>
  <si>
    <t>高野台２丁目　　　　　　　　　　　　　　　　　　　　　　　　　　　　　　</t>
  </si>
  <si>
    <t>東新井　　　　　　　　　</t>
  </si>
  <si>
    <t>下横場　　　　　　　　　　　　　　　　　　　　　　　　　　　　　　　　　</t>
  </si>
  <si>
    <t>春日４丁目　　　　　　　</t>
  </si>
  <si>
    <t>市之台　　　　　　　　　　　　　　　　　　　　　　　　　　　　　　　　　</t>
  </si>
  <si>
    <t>春日３丁目　　　　　　　</t>
  </si>
  <si>
    <t>北中島　　　　　　　　　　　　　　　　　　　　　　　　　　　　　　　　　</t>
  </si>
  <si>
    <t>春日２丁目　　　　　　　</t>
  </si>
  <si>
    <t>稲岡　　　　　　　　　　　　　　　　　　　　　　　　　　　　　　　　　　</t>
  </si>
  <si>
    <t>春日１丁目　　　　　　　</t>
  </si>
  <si>
    <t>新牧田　　　　　　　　　　　　　　　　　　　　　　　　　　　　　　　　　</t>
  </si>
  <si>
    <t>西郷　　　　　　　　　　</t>
  </si>
  <si>
    <t>梶内　　　　　　　　　　　　　　　　　　　　　　　　　　　　　　　　　　</t>
  </si>
  <si>
    <t>島　　　　　　　　　　　</t>
  </si>
  <si>
    <t>下原　　　　　　　　　　　　　　　　　　　　　　　　　　　　　　　　　　</t>
  </si>
  <si>
    <t>西岡　　　　　　　　　　</t>
  </si>
  <si>
    <t>赤塚　　　　　　　　　　　　　　　　　　　　　　　　　　　　　　　　　　</t>
  </si>
  <si>
    <t>西大橋　　　　　　　　　</t>
  </si>
  <si>
    <t>稲荷前　　　　　　　　　　　　　　　　　　　　　　　　　　　　　　　　　</t>
  </si>
  <si>
    <t>山中　　　　　　　　　　</t>
  </si>
  <si>
    <t>東２丁目　　　　　　　　　　　　　　　　　　　　　　　　　　　　　　　　</t>
  </si>
  <si>
    <t>新井　　　　　　　　　　</t>
  </si>
  <si>
    <t>東１丁目　　　　　　　　　　　　　　　　　　　　　　　　　　　　　　　　</t>
  </si>
  <si>
    <t>柳橋　　　　　　　　　　</t>
  </si>
  <si>
    <t>館野　　　　　　　　　　　　　　　　　　　　　　　　　　　　　　　　　　</t>
  </si>
  <si>
    <t>八幡台</t>
    <rPh sb="0" eb="3">
      <t>ハチマンダイ</t>
    </rPh>
    <phoneticPr fontId="3"/>
  </si>
  <si>
    <t>南中妻　　　　　　　　　　　　　　　　　　　　　　　　　　　　　　　　　</t>
  </si>
  <si>
    <t>平　　　　　　　　　　　</t>
  </si>
  <si>
    <t>北中妻　　　　　　　　　　　　　　　　　　　　　　　　　　　　　　　　　</t>
  </si>
  <si>
    <t>小白硲　　　　　　　　　</t>
  </si>
  <si>
    <t>榎戸　　　　　　　　　　　　　　　　　　　　　　　　　　　　　　　　　　</t>
  </si>
  <si>
    <t>大白硲　　　　　　　　　</t>
  </si>
  <si>
    <t>観音台２丁目　　　　　　　　　　　　　　　　　　　　　　　　　　　　　　</t>
  </si>
  <si>
    <t>水堀　　　　　　　　　　</t>
  </si>
  <si>
    <t>観音台１丁目　　　　　　　　　　　　　　　　　　　　　　　　　　　　　　</t>
  </si>
  <si>
    <t>島名　　　　　　　　　　</t>
  </si>
  <si>
    <t>羽成　　　　　　　　　　　　　　　　　　　　　　　　　　　　　　　　　　</t>
  </si>
  <si>
    <t>富士見ケ丘団地　　　　　</t>
  </si>
  <si>
    <t>東丸山　　　　　　　　　　　　　　　　　　　　　　　　　　　　　　　　　</t>
  </si>
  <si>
    <t>真瀬２　　　　　　　　　</t>
  </si>
  <si>
    <t>緑が丘　　　　　　　　　　　　　　　　　　　　　　　　　　　　　　　　　</t>
  </si>
  <si>
    <t>真瀬１　　　　　　　　　</t>
  </si>
  <si>
    <t>境田　　　　　　　　　　　　　　　　　　　　　　　　　　　　　　　　　　</t>
  </si>
  <si>
    <t>鍋沼新田　　　　　　　　</t>
  </si>
  <si>
    <t>境松　　　　　　　　　　　　　　　　　　　　　　　　　　　　　　　　　　</t>
  </si>
  <si>
    <t>高良田　　　　　　　　　</t>
  </si>
  <si>
    <t>根崎　　　　　　　　　　　　　　　　　　　　　　　　　　　　　　　　　　</t>
  </si>
  <si>
    <t>高須賀　　　　　　　　　</t>
  </si>
  <si>
    <t>古館　　　　　　　　　　　　　　　　　　　　　　　　　　　　　　　　　　</t>
  </si>
  <si>
    <t>下別府　　　　　　　　　</t>
  </si>
  <si>
    <t>飯田　　　　　　　　　　　　　　　　　　　　　　　　　　　　　　　　　　</t>
  </si>
  <si>
    <t>中別府　　　　　　　　　</t>
  </si>
  <si>
    <t>片田　　　　　　　　　　　　　　　　　　　　　　　　　　　　　　　　　　</t>
  </si>
  <si>
    <t>下河原崎　　　　　　　　</t>
  </si>
  <si>
    <t>西栗山　　　　　　　　　　　　　　　　　　　　　　　　　　　　　　　　　</t>
  </si>
  <si>
    <t>上河原崎　　　　　　　　</t>
  </si>
  <si>
    <t>花島新田　　　　　　　　　　　　　　　　　　　　　　　　　　　　　　　　</t>
  </si>
  <si>
    <t>鬼ケ窪　　　　　　　　　</t>
  </si>
  <si>
    <t>中野　　　　　　　　　　　　　　　　　　　　　　　　　　　　　　　　　　</t>
  </si>
  <si>
    <t>高田　　　　　　　　　　</t>
  </si>
  <si>
    <t>下萱丸　　　　　　　　　　　　　　　　　　　　　　　　　　　　　　　　　</t>
  </si>
  <si>
    <t>面野井　　　　　　　　　</t>
  </si>
  <si>
    <t>上萱丸　　　　　　　　　　　　　　　　　　　　　　　　　　　　　　　　　</t>
  </si>
  <si>
    <t>原　　　　　　　　　　　</t>
  </si>
  <si>
    <t>瑞穂団地　　　　　　　　　　　　　　　　　　　　　　　　　　　　　　　　</t>
  </si>
  <si>
    <t>苅間　　　　　　　　　　</t>
  </si>
  <si>
    <t>谷田部３　　　　　　　　　　　　　　　　　　　　　　　　　　　　　　　　</t>
  </si>
  <si>
    <t>葛城根崎　　　　　　　　</t>
    <phoneticPr fontId="3"/>
  </si>
  <si>
    <t>谷田部２　　　　　　　　　　　　　　　　　　　　　　　　　　　　　　　　</t>
  </si>
  <si>
    <t>下平塚　　　　　　　　　</t>
  </si>
  <si>
    <t>谷田部１　　　　　　　　　　　　　　　　　　　　　　　　　　　　　　　　</t>
  </si>
  <si>
    <t>東平塚　　　　　　　　　</t>
  </si>
  <si>
    <t>今泉</t>
    <phoneticPr fontId="3"/>
  </si>
  <si>
    <t>西平塚　　　　　　　　　</t>
    <phoneticPr fontId="23"/>
  </si>
  <si>
    <t>上横場　　　　　　　　　</t>
  </si>
  <si>
    <t>〈谷田部地区〉</t>
    <rPh sb="1" eb="4">
      <t>ヤタベ</t>
    </rPh>
    <rPh sb="4" eb="6">
      <t>チク</t>
    </rPh>
    <phoneticPr fontId="25"/>
  </si>
  <si>
    <t>令和元年10月1日現在</t>
    <rPh sb="0" eb="1">
      <t>レイ</t>
    </rPh>
    <rPh sb="1" eb="2">
      <t>カズ</t>
    </rPh>
    <rPh sb="2" eb="4">
      <t>ガンネン</t>
    </rPh>
    <rPh sb="4" eb="5">
      <t>ヘイネン</t>
    </rPh>
    <rPh sb="6" eb="7">
      <t>ガツ</t>
    </rPh>
    <rPh sb="8" eb="9">
      <t>ニチ</t>
    </rPh>
    <rPh sb="9" eb="11">
      <t>ゲンザイ</t>
    </rPh>
    <phoneticPr fontId="25"/>
  </si>
  <si>
    <t>表２　行政区別人口と世帯(住民基本台帳）</t>
    <rPh sb="0" eb="1">
      <t>ヒョウ</t>
    </rPh>
    <rPh sb="13" eb="15">
      <t>ジュウミン</t>
    </rPh>
    <rPh sb="15" eb="17">
      <t>キホン</t>
    </rPh>
    <rPh sb="17" eb="19">
      <t>ダイチョウ</t>
    </rPh>
    <phoneticPr fontId="25"/>
  </si>
  <si>
    <t>住民基本台帳制度一部改正により、平成24年以降外国人人口を含む  資料：市民部市民窓口課</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rPh sb="33" eb="35">
      <t>シリョウ</t>
    </rPh>
    <rPh sb="36" eb="38">
      <t>シミン</t>
    </rPh>
    <rPh sb="38" eb="39">
      <t>ブ</t>
    </rPh>
    <rPh sb="39" eb="41">
      <t>シミン</t>
    </rPh>
    <rPh sb="41" eb="43">
      <t>マドグチ</t>
    </rPh>
    <rPh sb="43" eb="44">
      <t>カ</t>
    </rPh>
    <phoneticPr fontId="3"/>
  </si>
  <si>
    <t>令和　元年</t>
    <phoneticPr fontId="3"/>
  </si>
  <si>
    <t>平成１９年</t>
    <rPh sb="0" eb="2">
      <t>ヘイセイ</t>
    </rPh>
    <phoneticPr fontId="3"/>
  </si>
  <si>
    <t>平成１８年</t>
    <rPh sb="0" eb="2">
      <t>ヘイセイ</t>
    </rPh>
    <phoneticPr fontId="3"/>
  </si>
  <si>
    <t>平成１７年</t>
    <rPh sb="0" eb="2">
      <t>ヘイセイ</t>
    </rPh>
    <phoneticPr fontId="3"/>
  </si>
  <si>
    <t>平成１６年</t>
    <rPh sb="0" eb="2">
      <t>ヘイセイ</t>
    </rPh>
    <phoneticPr fontId="3"/>
  </si>
  <si>
    <t>平成１５年</t>
    <rPh sb="0" eb="2">
      <t>ヘイセイ</t>
    </rPh>
    <phoneticPr fontId="3"/>
  </si>
  <si>
    <t>平成１３年</t>
    <rPh sb="0" eb="2">
      <t>ヘイセイ</t>
    </rPh>
    <rPh sb="4" eb="5">
      <t>９ネン</t>
    </rPh>
    <phoneticPr fontId="3"/>
  </si>
  <si>
    <t>平成１２年</t>
    <rPh sb="0" eb="2">
      <t>ヘイセイ</t>
    </rPh>
    <rPh sb="4" eb="5">
      <t>８ネン</t>
    </rPh>
    <phoneticPr fontId="3"/>
  </si>
  <si>
    <t>平成１１年</t>
    <rPh sb="0" eb="2">
      <t>ヘイセイ</t>
    </rPh>
    <rPh sb="4" eb="5">
      <t>７ネン</t>
    </rPh>
    <phoneticPr fontId="3"/>
  </si>
  <si>
    <t>平成　９年</t>
    <rPh sb="0" eb="2">
      <t>ヘイセイ</t>
    </rPh>
    <rPh sb="3" eb="5">
      <t>９ネン</t>
    </rPh>
    <phoneticPr fontId="3"/>
  </si>
  <si>
    <t>平成　８年</t>
    <rPh sb="0" eb="2">
      <t>ヘイセイ</t>
    </rPh>
    <rPh sb="3" eb="5">
      <t>８ネン</t>
    </rPh>
    <phoneticPr fontId="3"/>
  </si>
  <si>
    <t>平成　７年</t>
    <rPh sb="0" eb="2">
      <t>ヘイセイ</t>
    </rPh>
    <rPh sb="3" eb="5">
      <t>７ネン</t>
    </rPh>
    <phoneticPr fontId="3"/>
  </si>
  <si>
    <t>平成　６年</t>
    <rPh sb="0" eb="2">
      <t>ヘイセイ</t>
    </rPh>
    <rPh sb="3" eb="5">
      <t>６ネン</t>
    </rPh>
    <phoneticPr fontId="3"/>
  </si>
  <si>
    <t>平成　５年</t>
    <rPh sb="0" eb="2">
      <t>ヘイセイ</t>
    </rPh>
    <rPh sb="3" eb="5">
      <t>５ネン</t>
    </rPh>
    <phoneticPr fontId="3"/>
  </si>
  <si>
    <t>平成　４年</t>
    <rPh sb="0" eb="2">
      <t>ヘイセイ</t>
    </rPh>
    <rPh sb="3" eb="5">
      <t>４ネン</t>
    </rPh>
    <phoneticPr fontId="3"/>
  </si>
  <si>
    <t>平成　３年</t>
    <rPh sb="0" eb="2">
      <t>ヘイセイ</t>
    </rPh>
    <rPh sb="3" eb="5">
      <t>３ネン</t>
    </rPh>
    <phoneticPr fontId="3"/>
  </si>
  <si>
    <t>平成　２年</t>
    <rPh sb="0" eb="2">
      <t>ヘイセイ</t>
    </rPh>
    <rPh sb="3" eb="5">
      <t>２ネン</t>
    </rPh>
    <phoneticPr fontId="3"/>
  </si>
  <si>
    <t>平成　元年</t>
    <rPh sb="0" eb="2">
      <t>ヘイセイ</t>
    </rPh>
    <rPh sb="3" eb="5">
      <t>ガンネン</t>
    </rPh>
    <phoneticPr fontId="3"/>
  </si>
  <si>
    <t>社会増加数</t>
    <rPh sb="0" eb="2">
      <t>シャカイ</t>
    </rPh>
    <rPh sb="2" eb="5">
      <t>ゾウカスウ</t>
    </rPh>
    <phoneticPr fontId="3"/>
  </si>
  <si>
    <t>転出</t>
    <rPh sb="0" eb="2">
      <t>テンシュツ</t>
    </rPh>
    <phoneticPr fontId="3"/>
  </si>
  <si>
    <t>転入</t>
    <rPh sb="0" eb="2">
      <t>テンニュウ</t>
    </rPh>
    <phoneticPr fontId="3"/>
  </si>
  <si>
    <t>自然増加数</t>
    <rPh sb="0" eb="2">
      <t>シゼン</t>
    </rPh>
    <rPh sb="2" eb="5">
      <t>ゾウカスウ</t>
    </rPh>
    <phoneticPr fontId="3"/>
  </si>
  <si>
    <t>死  亡</t>
    <phoneticPr fontId="3"/>
  </si>
  <si>
    <t>出  生</t>
    <phoneticPr fontId="3"/>
  </si>
  <si>
    <t>年</t>
  </si>
  <si>
    <t>各年間累計（単位 ： 人）</t>
    <rPh sb="6" eb="8">
      <t>タンイ</t>
    </rPh>
    <rPh sb="11" eb="12">
      <t>ニン</t>
    </rPh>
    <phoneticPr fontId="3"/>
  </si>
  <si>
    <t>表３　社会・自然動態の推移(住民基本台帳）</t>
    <rPh sb="0" eb="1">
      <t>ヒョウ</t>
    </rPh>
    <rPh sb="14" eb="16">
      <t>ジュウミン</t>
    </rPh>
    <rPh sb="16" eb="18">
      <t>キホン</t>
    </rPh>
    <rPh sb="18" eb="20">
      <t>ダイチョウ</t>
    </rPh>
    <phoneticPr fontId="3"/>
  </si>
  <si>
    <t>５月末日</t>
    <rPh sb="3" eb="4">
      <t>ニチ</t>
    </rPh>
    <phoneticPr fontId="3"/>
  </si>
  <si>
    <t>４月末日</t>
    <rPh sb="3" eb="4">
      <t>ニチ</t>
    </rPh>
    <phoneticPr fontId="3"/>
  </si>
  <si>
    <t>３月末日</t>
    <rPh sb="3" eb="4">
      <t>ニチ</t>
    </rPh>
    <phoneticPr fontId="3"/>
  </si>
  <si>
    <t>２月末日</t>
    <rPh sb="3" eb="4">
      <t>ニチ</t>
    </rPh>
    <phoneticPr fontId="3"/>
  </si>
  <si>
    <t>１月末日</t>
    <rPh sb="1" eb="2">
      <t>ガツ</t>
    </rPh>
    <rPh sb="2" eb="3">
      <t>スエ</t>
    </rPh>
    <rPh sb="3" eb="4">
      <t>ニチ</t>
    </rPh>
    <phoneticPr fontId="3"/>
  </si>
  <si>
    <t>平成１９年度</t>
    <rPh sb="0" eb="2">
      <t>ヘイセイ</t>
    </rPh>
    <rPh sb="4" eb="5">
      <t>ネン</t>
    </rPh>
    <rPh sb="5" eb="6">
      <t>ド</t>
    </rPh>
    <phoneticPr fontId="3"/>
  </si>
  <si>
    <t>平成１８年度</t>
    <rPh sb="0" eb="2">
      <t>ヘイセイ</t>
    </rPh>
    <rPh sb="4" eb="5">
      <t>ネン</t>
    </rPh>
    <rPh sb="5" eb="6">
      <t>ド</t>
    </rPh>
    <phoneticPr fontId="3"/>
  </si>
  <si>
    <t>平成１７年度</t>
    <rPh sb="0" eb="2">
      <t>ヘイセイ</t>
    </rPh>
    <rPh sb="4" eb="5">
      <t>ネン</t>
    </rPh>
    <rPh sb="5" eb="6">
      <t>ド</t>
    </rPh>
    <phoneticPr fontId="3"/>
  </si>
  <si>
    <t>平成１６年度</t>
    <rPh sb="0" eb="2">
      <t>ヘイセイ</t>
    </rPh>
    <rPh sb="4" eb="5">
      <t>ネン</t>
    </rPh>
    <rPh sb="5" eb="6">
      <t>ド</t>
    </rPh>
    <phoneticPr fontId="3"/>
  </si>
  <si>
    <t>平成１５年度</t>
    <rPh sb="0" eb="2">
      <t>ヘイセイ</t>
    </rPh>
    <rPh sb="4" eb="5">
      <t>ネン</t>
    </rPh>
    <rPh sb="5" eb="6">
      <t>ド</t>
    </rPh>
    <phoneticPr fontId="3"/>
  </si>
  <si>
    <t>平成１４年度</t>
    <rPh sb="0" eb="2">
      <t>ヘイセイ</t>
    </rPh>
    <rPh sb="4" eb="5">
      <t>ネン</t>
    </rPh>
    <rPh sb="5" eb="6">
      <t>ド</t>
    </rPh>
    <phoneticPr fontId="3"/>
  </si>
  <si>
    <t>平成１３年度</t>
    <rPh sb="0" eb="2">
      <t>ヘイセイ</t>
    </rPh>
    <rPh sb="4" eb="5">
      <t>ネン</t>
    </rPh>
    <rPh sb="5" eb="6">
      <t>ド</t>
    </rPh>
    <phoneticPr fontId="3"/>
  </si>
  <si>
    <t xml:space="preserve">      移すために、元のつくば市の人口に戻ります。</t>
    <rPh sb="6" eb="7">
      <t>ウツ</t>
    </rPh>
    <rPh sb="12" eb="13">
      <t>モト</t>
    </rPh>
    <rPh sb="14" eb="18">
      <t>ツクバシ</t>
    </rPh>
    <rPh sb="19" eb="21">
      <t>ジンコウ</t>
    </rPh>
    <rPh sb="22" eb="23">
      <t>モド</t>
    </rPh>
    <phoneticPr fontId="3"/>
  </si>
  <si>
    <t xml:space="preserve">         ４月になると、新しい赴任者や大学等の入学生が転入し、住民票をつくば市に　</t>
    <rPh sb="10" eb="11">
      <t>ガツ</t>
    </rPh>
    <rPh sb="16" eb="17">
      <t>アタラ</t>
    </rPh>
    <rPh sb="19" eb="22">
      <t>フニンシャ</t>
    </rPh>
    <rPh sb="23" eb="25">
      <t>ダイガク</t>
    </rPh>
    <rPh sb="25" eb="26">
      <t>トウ</t>
    </rPh>
    <rPh sb="27" eb="30">
      <t>ニュウガクセイ</t>
    </rPh>
    <rPh sb="31" eb="33">
      <t>テンニュウ</t>
    </rPh>
    <rPh sb="35" eb="38">
      <t>ジュウミンヒョウ</t>
    </rPh>
    <rPh sb="39" eb="43">
      <t>ツクバシ</t>
    </rPh>
    <phoneticPr fontId="3"/>
  </si>
  <si>
    <t xml:space="preserve">     ３月末の人口が一時的に減少します。</t>
    <rPh sb="7" eb="8">
      <t>スエ</t>
    </rPh>
    <rPh sb="9" eb="11">
      <t>ジンコウ</t>
    </rPh>
    <rPh sb="12" eb="15">
      <t>イチジテキ</t>
    </rPh>
    <rPh sb="16" eb="18">
      <t>ゲンショウ</t>
    </rPh>
    <phoneticPr fontId="3"/>
  </si>
  <si>
    <t>　   ３月末に転勤や卒業のためにつくば市から転出する人たちが相当数います。このため、</t>
    <rPh sb="5" eb="6">
      <t>ツキ</t>
    </rPh>
    <rPh sb="6" eb="7">
      <t>マツ</t>
    </rPh>
    <rPh sb="8" eb="10">
      <t>テンキン</t>
    </rPh>
    <rPh sb="11" eb="13">
      <t>ソツギョウ</t>
    </rPh>
    <rPh sb="17" eb="21">
      <t>ツクバシ</t>
    </rPh>
    <rPh sb="23" eb="25">
      <t>テンシュツ</t>
    </rPh>
    <rPh sb="27" eb="28">
      <t>ヒト</t>
    </rPh>
    <rPh sb="31" eb="34">
      <t>ソウトウスウ</t>
    </rPh>
    <phoneticPr fontId="3"/>
  </si>
  <si>
    <t>　　     つくば市内には、研究者や大学生などが多く住んでいます。この人たちの中には、　　</t>
    <rPh sb="10" eb="12">
      <t>シナイ</t>
    </rPh>
    <rPh sb="15" eb="18">
      <t>ケンキュウシャ</t>
    </rPh>
    <rPh sb="19" eb="22">
      <t>ダイガクセイ</t>
    </rPh>
    <rPh sb="25" eb="26">
      <t>オオ</t>
    </rPh>
    <rPh sb="27" eb="28">
      <t>ス</t>
    </rPh>
    <rPh sb="36" eb="37">
      <t>ヒト</t>
    </rPh>
    <rPh sb="40" eb="41">
      <t>ナカ</t>
    </rPh>
    <phoneticPr fontId="3"/>
  </si>
  <si>
    <t>一口メモ ： ３月に人口の減るつくば市　　　　</t>
    <rPh sb="0" eb="2">
      <t>ヒトクチ</t>
    </rPh>
    <rPh sb="8" eb="9">
      <t>ガツ</t>
    </rPh>
    <rPh sb="10" eb="12">
      <t>ジンコウ</t>
    </rPh>
    <rPh sb="13" eb="14">
      <t>ヘ</t>
    </rPh>
    <rPh sb="15" eb="19">
      <t>ツクバシ</t>
    </rPh>
    <phoneticPr fontId="3"/>
  </si>
  <si>
    <t>５月末日</t>
    <rPh sb="1" eb="2">
      <t>ガツ</t>
    </rPh>
    <rPh sb="2" eb="4">
      <t>マツジツ</t>
    </rPh>
    <phoneticPr fontId="3"/>
  </si>
  <si>
    <t>４月末日</t>
    <rPh sb="1" eb="2">
      <t>ガツ</t>
    </rPh>
    <rPh sb="2" eb="4">
      <t>マツジツ</t>
    </rPh>
    <phoneticPr fontId="3"/>
  </si>
  <si>
    <t>３月末日</t>
    <rPh sb="1" eb="2">
      <t>ガツ</t>
    </rPh>
    <rPh sb="2" eb="4">
      <t>マツジツ</t>
    </rPh>
    <phoneticPr fontId="3"/>
  </si>
  <si>
    <t>２月末日</t>
    <rPh sb="1" eb="2">
      <t>ガツ</t>
    </rPh>
    <rPh sb="2" eb="4">
      <t>マツジツ</t>
    </rPh>
    <phoneticPr fontId="3"/>
  </si>
  <si>
    <t>１月末日</t>
    <rPh sb="1" eb="2">
      <t>ガツ</t>
    </rPh>
    <rPh sb="2" eb="4">
      <t>マツジツ</t>
    </rPh>
    <phoneticPr fontId="3"/>
  </si>
  <si>
    <t>令和元年</t>
    <rPh sb="0" eb="2">
      <t>レイワ</t>
    </rPh>
    <rPh sb="2" eb="4">
      <t>ガンネン</t>
    </rPh>
    <phoneticPr fontId="3"/>
  </si>
  <si>
    <t>平成30年</t>
    <rPh sb="0" eb="2">
      <t>ヘイセイ</t>
    </rPh>
    <rPh sb="4" eb="5">
      <t>ネン</t>
    </rPh>
    <phoneticPr fontId="3"/>
  </si>
  <si>
    <t>平成26年</t>
    <rPh sb="0" eb="2">
      <t>ヘイセイ</t>
    </rPh>
    <rPh sb="4" eb="5">
      <t>ネン</t>
    </rPh>
    <phoneticPr fontId="3"/>
  </si>
  <si>
    <t>平成25年</t>
    <rPh sb="0" eb="2">
      <t>ヘイセイ</t>
    </rPh>
    <rPh sb="4" eb="5">
      <t>ネン</t>
    </rPh>
    <phoneticPr fontId="3"/>
  </si>
  <si>
    <t>平成24年</t>
    <rPh sb="0" eb="2">
      <t>ヘイセイ</t>
    </rPh>
    <rPh sb="4" eb="5">
      <t>ネン</t>
    </rPh>
    <phoneticPr fontId="3"/>
  </si>
  <si>
    <t>平成23年</t>
    <rPh sb="0" eb="2">
      <t>ヘイセイ</t>
    </rPh>
    <rPh sb="4" eb="5">
      <t>ネン</t>
    </rPh>
    <phoneticPr fontId="3"/>
  </si>
  <si>
    <t>平成22年</t>
    <rPh sb="0" eb="2">
      <t>ヘイセイ</t>
    </rPh>
    <rPh sb="4" eb="5">
      <t>ネン</t>
    </rPh>
    <phoneticPr fontId="3"/>
  </si>
  <si>
    <t>平成21年</t>
    <rPh sb="0" eb="2">
      <t>ヘイセイ</t>
    </rPh>
    <rPh sb="4" eb="5">
      <t>ネン</t>
    </rPh>
    <phoneticPr fontId="3"/>
  </si>
  <si>
    <t>平成20年</t>
    <rPh sb="0" eb="2">
      <t>ヘイセイ</t>
    </rPh>
    <rPh sb="4" eb="5">
      <t>ネン</t>
    </rPh>
    <phoneticPr fontId="3"/>
  </si>
  <si>
    <t>資料：政策イノベーション部企画経営課</t>
    <rPh sb="0" eb="2">
      <t>シリョウ</t>
    </rPh>
    <rPh sb="3" eb="5">
      <t>セイサク</t>
    </rPh>
    <rPh sb="12" eb="18">
      <t>ブキカクケイエイカ</t>
    </rPh>
    <phoneticPr fontId="3"/>
  </si>
  <si>
    <t>平成１３年</t>
    <rPh sb="0" eb="2">
      <t>ヘイセイ</t>
    </rPh>
    <rPh sb="4" eb="5">
      <t>ネン</t>
    </rPh>
    <phoneticPr fontId="3"/>
  </si>
  <si>
    <t>平成１２年</t>
    <rPh sb="0" eb="2">
      <t>ヘイセイ</t>
    </rPh>
    <rPh sb="4" eb="5">
      <t>ネン</t>
    </rPh>
    <phoneticPr fontId="3"/>
  </si>
  <si>
    <t>平成１０年</t>
    <rPh sb="0" eb="2">
      <t>ヘイセイ</t>
    </rPh>
    <rPh sb="4" eb="5">
      <t>ネン</t>
    </rPh>
    <phoneticPr fontId="3"/>
  </si>
  <si>
    <t>平成　９年</t>
    <rPh sb="0" eb="2">
      <t>ヘイセイ</t>
    </rPh>
    <phoneticPr fontId="3"/>
  </si>
  <si>
    <t>平成　８年</t>
    <rPh sb="0" eb="2">
      <t>ヘイセイ</t>
    </rPh>
    <rPh sb="4" eb="5">
      <t>ネン</t>
    </rPh>
    <phoneticPr fontId="3"/>
  </si>
  <si>
    <t>平成　７年</t>
    <rPh sb="0" eb="2">
      <t>ヘイセイ</t>
    </rPh>
    <rPh sb="4" eb="5">
      <t>ネン</t>
    </rPh>
    <phoneticPr fontId="3"/>
  </si>
  <si>
    <t>平成　６年</t>
    <rPh sb="0" eb="2">
      <t>ヘイセイ</t>
    </rPh>
    <rPh sb="4" eb="5">
      <t>ネン</t>
    </rPh>
    <phoneticPr fontId="3"/>
  </si>
  <si>
    <t>平成　５年</t>
    <rPh sb="0" eb="2">
      <t>ヘイセイ</t>
    </rPh>
    <rPh sb="4" eb="5">
      <t>ネン</t>
    </rPh>
    <phoneticPr fontId="3"/>
  </si>
  <si>
    <t>平成　４年</t>
    <rPh sb="0" eb="2">
      <t>ヘイセイ</t>
    </rPh>
    <rPh sb="4" eb="5">
      <t>ネン</t>
    </rPh>
    <phoneticPr fontId="3"/>
  </si>
  <si>
    <t>平成　３年</t>
    <rPh sb="0" eb="2">
      <t>ヘイセイ</t>
    </rPh>
    <rPh sb="4" eb="5">
      <t>ネン</t>
    </rPh>
    <phoneticPr fontId="3"/>
  </si>
  <si>
    <t>平成　２年</t>
    <rPh sb="0" eb="2">
      <t>ヘイセイ</t>
    </rPh>
    <rPh sb="4" eb="5">
      <t>ネン</t>
    </rPh>
    <phoneticPr fontId="3"/>
  </si>
  <si>
    <t>平成　元年</t>
    <rPh sb="0" eb="2">
      <t>ヘイセイ</t>
    </rPh>
    <rPh sb="3" eb="4">
      <t>ゲン</t>
    </rPh>
    <rPh sb="4" eb="5">
      <t>ネン</t>
    </rPh>
    <phoneticPr fontId="3"/>
  </si>
  <si>
    <t>平成　元年</t>
    <rPh sb="0" eb="2">
      <t>ヘイセイ</t>
    </rPh>
    <rPh sb="3" eb="4">
      <t>モト</t>
    </rPh>
    <rPh sb="4" eb="5">
      <t>ネン</t>
    </rPh>
    <phoneticPr fontId="3"/>
  </si>
  <si>
    <t>市制施行</t>
    <rPh sb="0" eb="2">
      <t>シセイ</t>
    </rPh>
    <rPh sb="2" eb="4">
      <t>シコウ</t>
    </rPh>
    <phoneticPr fontId="3"/>
  </si>
  <si>
    <t>昭和６３年</t>
    <rPh sb="0" eb="2">
      <t>ショウワ</t>
    </rPh>
    <rPh sb="4" eb="5">
      <t>ネン</t>
    </rPh>
    <phoneticPr fontId="3"/>
  </si>
  <si>
    <t>昭和６２年</t>
    <rPh sb="0" eb="2">
      <t>ショウワ</t>
    </rPh>
    <rPh sb="4" eb="5">
      <t>ネン</t>
    </rPh>
    <phoneticPr fontId="3"/>
  </si>
  <si>
    <t>昭和６１年</t>
    <rPh sb="0" eb="2">
      <t>ショウワ</t>
    </rPh>
    <rPh sb="4" eb="5">
      <t>ネン</t>
    </rPh>
    <phoneticPr fontId="3"/>
  </si>
  <si>
    <t>昭和６０年</t>
    <rPh sb="0" eb="2">
      <t>ショウワ</t>
    </rPh>
    <rPh sb="4" eb="5">
      <t>ネン</t>
    </rPh>
    <phoneticPr fontId="3"/>
  </si>
  <si>
    <t>昭和５９年</t>
    <rPh sb="0" eb="2">
      <t>ショウワ</t>
    </rPh>
    <rPh sb="4" eb="5">
      <t>ネン</t>
    </rPh>
    <phoneticPr fontId="3"/>
  </si>
  <si>
    <t>昭和５８年</t>
    <rPh sb="0" eb="2">
      <t>ショウワ</t>
    </rPh>
    <rPh sb="4" eb="5">
      <t>ネン</t>
    </rPh>
    <phoneticPr fontId="3"/>
  </si>
  <si>
    <t>昭和５７年</t>
    <rPh sb="0" eb="2">
      <t>ショウワ</t>
    </rPh>
    <rPh sb="4" eb="5">
      <t>ネン</t>
    </rPh>
    <phoneticPr fontId="3"/>
  </si>
  <si>
    <t>昭和５６年</t>
    <rPh sb="0" eb="2">
      <t>ショウワ</t>
    </rPh>
    <rPh sb="4" eb="5">
      <t>ネン</t>
    </rPh>
    <phoneticPr fontId="3"/>
  </si>
  <si>
    <t>昭和５５年</t>
    <rPh sb="0" eb="2">
      <t>ショウワ</t>
    </rPh>
    <rPh sb="4" eb="5">
      <t>ネン</t>
    </rPh>
    <phoneticPr fontId="3"/>
  </si>
  <si>
    <t>昭和５４年</t>
    <rPh sb="0" eb="2">
      <t>ショウワ</t>
    </rPh>
    <rPh sb="4" eb="5">
      <t>ネン</t>
    </rPh>
    <phoneticPr fontId="3"/>
  </si>
  <si>
    <t>昭和５３年</t>
    <rPh sb="0" eb="2">
      <t>ショウワ</t>
    </rPh>
    <rPh sb="4" eb="5">
      <t>ネン</t>
    </rPh>
    <phoneticPr fontId="3"/>
  </si>
  <si>
    <t>昭和５２年</t>
    <rPh sb="0" eb="2">
      <t>ショウワ</t>
    </rPh>
    <rPh sb="4" eb="5">
      <t>ネン</t>
    </rPh>
    <phoneticPr fontId="3"/>
  </si>
  <si>
    <t>つくば市域の変遷を参照</t>
  </si>
  <si>
    <t>昭和５１年</t>
    <rPh sb="0" eb="2">
      <t>ショウワ</t>
    </rPh>
    <rPh sb="4" eb="5">
      <t>ネン</t>
    </rPh>
    <phoneticPr fontId="3"/>
  </si>
  <si>
    <t>町村合併についての詳細は、</t>
    <phoneticPr fontId="3"/>
  </si>
  <si>
    <t>※</t>
    <phoneticPr fontId="3"/>
  </si>
  <si>
    <t>昭和５０年</t>
    <rPh sb="0" eb="2">
      <t>ショウワ</t>
    </rPh>
    <rPh sb="4" eb="5">
      <t>ネン</t>
    </rPh>
    <phoneticPr fontId="3"/>
  </si>
  <si>
    <t>昭和４９年</t>
    <rPh sb="0" eb="2">
      <t>ショウワ</t>
    </rPh>
    <rPh sb="4" eb="5">
      <t>ネン</t>
    </rPh>
    <phoneticPr fontId="3"/>
  </si>
  <si>
    <t>旧茎崎町</t>
    <rPh sb="0" eb="1">
      <t>キュウ</t>
    </rPh>
    <rPh sb="1" eb="4">
      <t>クキザキマチ</t>
    </rPh>
    <phoneticPr fontId="3"/>
  </si>
  <si>
    <t>：</t>
    <phoneticPr fontId="3"/>
  </si>
  <si>
    <t>茎崎地区</t>
    <rPh sb="0" eb="2">
      <t>クキザキ</t>
    </rPh>
    <rPh sb="2" eb="4">
      <t>チク</t>
    </rPh>
    <phoneticPr fontId="3"/>
  </si>
  <si>
    <t>昭和４８年</t>
    <rPh sb="0" eb="2">
      <t>ショウワ</t>
    </rPh>
    <rPh sb="4" eb="5">
      <t>ネン</t>
    </rPh>
    <phoneticPr fontId="3"/>
  </si>
  <si>
    <t>旧筑波町</t>
    <rPh sb="0" eb="1">
      <t>キュウ</t>
    </rPh>
    <rPh sb="1" eb="3">
      <t>ツクバ</t>
    </rPh>
    <rPh sb="3" eb="4">
      <t>マチ</t>
    </rPh>
    <phoneticPr fontId="3"/>
  </si>
  <si>
    <t>筑波地区</t>
    <rPh sb="0" eb="2">
      <t>ツクバ</t>
    </rPh>
    <rPh sb="2" eb="4">
      <t>チク</t>
    </rPh>
    <phoneticPr fontId="3"/>
  </si>
  <si>
    <t>昭和４７年</t>
    <rPh sb="0" eb="2">
      <t>ショウワ</t>
    </rPh>
    <rPh sb="4" eb="5">
      <t>ネン</t>
    </rPh>
    <phoneticPr fontId="3"/>
  </si>
  <si>
    <t>旧桜村</t>
  </si>
  <si>
    <t>桜地区</t>
    <rPh sb="0" eb="1">
      <t>サクラ</t>
    </rPh>
    <rPh sb="1" eb="3">
      <t>チク</t>
    </rPh>
    <phoneticPr fontId="3"/>
  </si>
  <si>
    <t>昭和４６年</t>
    <rPh sb="0" eb="2">
      <t>ショウワ</t>
    </rPh>
    <rPh sb="4" eb="5">
      <t>ネン</t>
    </rPh>
    <phoneticPr fontId="3"/>
  </si>
  <si>
    <t>旧谷田部町</t>
  </si>
  <si>
    <t>谷田部地区</t>
    <rPh sb="0" eb="3">
      <t>ヤタベ</t>
    </rPh>
    <rPh sb="3" eb="5">
      <t>チク</t>
    </rPh>
    <phoneticPr fontId="3"/>
  </si>
  <si>
    <t>昭和４５年</t>
    <rPh sb="0" eb="2">
      <t>ショウワ</t>
    </rPh>
    <rPh sb="4" eb="5">
      <t>ネン</t>
    </rPh>
    <phoneticPr fontId="3"/>
  </si>
  <si>
    <t>旧豊里町</t>
  </si>
  <si>
    <t>豊里地区</t>
    <rPh sb="0" eb="2">
      <t>トヨサト</t>
    </rPh>
    <rPh sb="2" eb="4">
      <t>チク</t>
    </rPh>
    <phoneticPr fontId="3"/>
  </si>
  <si>
    <t>世帯</t>
  </si>
  <si>
    <t>人口</t>
  </si>
  <si>
    <t>旧大穂町</t>
  </si>
  <si>
    <t>大穂地区</t>
    <rPh sb="0" eb="2">
      <t>オオホ</t>
    </rPh>
    <rPh sb="2" eb="4">
      <t>チク</t>
    </rPh>
    <phoneticPr fontId="3"/>
  </si>
  <si>
    <t>合     計</t>
    <phoneticPr fontId="3"/>
  </si>
  <si>
    <t>茎崎地区</t>
    <rPh sb="2" eb="4">
      <t>チク</t>
    </rPh>
    <phoneticPr fontId="3"/>
  </si>
  <si>
    <t>筑波地区</t>
  </si>
  <si>
    <t>桜地区</t>
  </si>
  <si>
    <t>谷田部地区</t>
  </si>
  <si>
    <t>豊里地区</t>
  </si>
  <si>
    <t>大穂地区</t>
  </si>
  <si>
    <t>各年１０月１日現在　　単位　：　人口（人）、世帯（戸）</t>
    <rPh sb="0" eb="2">
      <t>カクネン</t>
    </rPh>
    <rPh sb="4" eb="5">
      <t>ガツ</t>
    </rPh>
    <rPh sb="6" eb="7">
      <t>ニチ</t>
    </rPh>
    <rPh sb="7" eb="9">
      <t>ゲンザイ</t>
    </rPh>
    <rPh sb="11" eb="13">
      <t>タンイ</t>
    </rPh>
    <rPh sb="16" eb="18">
      <t>ジンコウ</t>
    </rPh>
    <rPh sb="19" eb="20">
      <t>ニン</t>
    </rPh>
    <rPh sb="22" eb="24">
      <t>セタイ</t>
    </rPh>
    <rPh sb="25" eb="26">
      <t>コ</t>
    </rPh>
    <phoneticPr fontId="3"/>
  </si>
  <si>
    <t>表４　地区別人口の推移（常住人口）</t>
    <rPh sb="0" eb="1">
      <t>ヒョウ</t>
    </rPh>
    <rPh sb="3" eb="6">
      <t>チクベツ</t>
    </rPh>
    <rPh sb="12" eb="14">
      <t>ジョウジュウ</t>
    </rPh>
    <rPh sb="14" eb="16">
      <t>ジンコウ</t>
    </rPh>
    <phoneticPr fontId="3"/>
  </si>
  <si>
    <t>上記以外</t>
    <rPh sb="0" eb="2">
      <t>ジョウキ</t>
    </rPh>
    <rPh sb="2" eb="4">
      <t>イガイ</t>
    </rPh>
    <phoneticPr fontId="3"/>
  </si>
  <si>
    <t>（地区外）</t>
    <rPh sb="1" eb="4">
      <t>チクガイ</t>
    </rPh>
    <phoneticPr fontId="3"/>
  </si>
  <si>
    <t>梅園１・２丁目、立原、南原、花畑１～３丁目、西沢、旭、大穂、上沢、牧園、池の台、松の里、若葉</t>
  </si>
  <si>
    <t>天久保１～４丁目、吾妻１～４丁目、竹園１～３丁目、千現１・２丁目、並木１～４丁目</t>
  </si>
  <si>
    <t>藤本、観音台１～３丁目、長峰、東１・２丁目、稲荷前、高野台１～３丁目、西原、天王台１～３丁目</t>
    <rPh sb="0" eb="2">
      <t>フジモト</t>
    </rPh>
    <rPh sb="3" eb="6">
      <t>カンノンダイ</t>
    </rPh>
    <rPh sb="9" eb="11">
      <t>チョウメ</t>
    </rPh>
    <rPh sb="12" eb="14">
      <t>ナガミネ</t>
    </rPh>
    <rPh sb="15" eb="16">
      <t>ヒガシ</t>
    </rPh>
    <rPh sb="19" eb="21">
      <t>チョウメ</t>
    </rPh>
    <phoneticPr fontId="3"/>
  </si>
  <si>
    <t>北郷、八幡台、春日１～４丁目、東新井、二の宮１～４丁目、小野川、松代１～５丁目、大わし</t>
    <rPh sb="0" eb="2">
      <t>キタサト</t>
    </rPh>
    <rPh sb="3" eb="4">
      <t>ハチ</t>
    </rPh>
    <rPh sb="4" eb="5">
      <t>ハタ</t>
    </rPh>
    <rPh sb="5" eb="6">
      <t>ダイ</t>
    </rPh>
    <rPh sb="7" eb="9">
      <t>カスガ</t>
    </rPh>
    <rPh sb="12" eb="14">
      <t>チョウメ</t>
    </rPh>
    <rPh sb="15" eb="18">
      <t>ヒガシアライ</t>
    </rPh>
    <rPh sb="19" eb="22">
      <t>ニノミヤ</t>
    </rPh>
    <rPh sb="25" eb="27">
      <t>チョウメ</t>
    </rPh>
    <rPh sb="28" eb="31">
      <t>オノガワ</t>
    </rPh>
    <phoneticPr fontId="3"/>
  </si>
  <si>
    <t>（地区内）</t>
  </si>
  <si>
    <t>資料：政策イノベーション部企画経営課　つくば市人口調</t>
    <phoneticPr fontId="3"/>
  </si>
  <si>
    <t>世帯数（戸）</t>
    <rPh sb="0" eb="1">
      <t>ヨ</t>
    </rPh>
    <rPh sb="1" eb="2">
      <t>オビ</t>
    </rPh>
    <rPh sb="2" eb="3">
      <t>スウ</t>
    </rPh>
    <rPh sb="4" eb="5">
      <t>ト</t>
    </rPh>
    <phoneticPr fontId="3"/>
  </si>
  <si>
    <r>
      <t xml:space="preserve">人 </t>
    </r>
    <r>
      <rPr>
        <sz val="11"/>
        <rFont val="ＭＳ Ｐゴシック"/>
        <family val="3"/>
        <charset val="128"/>
      </rPr>
      <t>口（人）</t>
    </r>
    <rPh sb="0" eb="1">
      <t>ヒト</t>
    </rPh>
    <rPh sb="2" eb="3">
      <t>クチ</t>
    </rPh>
    <rPh sb="4" eb="5">
      <t>ヒト</t>
    </rPh>
    <phoneticPr fontId="3"/>
  </si>
  <si>
    <r>
      <t>世帯</t>
    </r>
    <r>
      <rPr>
        <sz val="11"/>
        <rFont val="ＭＳ Ｐゴシック"/>
        <family val="3"/>
        <charset val="128"/>
      </rPr>
      <t>数</t>
    </r>
    <r>
      <rPr>
        <sz val="11"/>
        <rFont val="ＭＳ Ｐゴシック"/>
        <family val="3"/>
        <charset val="128"/>
      </rPr>
      <t>（戸）</t>
    </r>
    <rPh sb="0" eb="1">
      <t>ヨ</t>
    </rPh>
    <rPh sb="1" eb="2">
      <t>オビ</t>
    </rPh>
    <rPh sb="2" eb="3">
      <t>スウ</t>
    </rPh>
    <rPh sb="4" eb="5">
      <t>ト</t>
    </rPh>
    <phoneticPr fontId="3"/>
  </si>
  <si>
    <r>
      <t>人 口</t>
    </r>
    <r>
      <rPr>
        <sz val="11"/>
        <rFont val="ＭＳ Ｐゴシック"/>
        <family val="3"/>
        <charset val="128"/>
      </rPr>
      <t xml:space="preserve"> </t>
    </r>
    <r>
      <rPr>
        <sz val="11"/>
        <rFont val="ＭＳ Ｐゴシック"/>
        <family val="3"/>
        <charset val="128"/>
      </rPr>
      <t>（人）</t>
    </r>
    <rPh sb="0" eb="1">
      <t>ヒト</t>
    </rPh>
    <rPh sb="2" eb="3">
      <t>クチ</t>
    </rPh>
    <rPh sb="5" eb="6">
      <t>ニン</t>
    </rPh>
    <phoneticPr fontId="3"/>
  </si>
  <si>
    <t>平成１０年</t>
    <rPh sb="0" eb="2">
      <t>ヘイセイ</t>
    </rPh>
    <phoneticPr fontId="3"/>
  </si>
  <si>
    <t>平成　８年</t>
    <rPh sb="0" eb="2">
      <t>ヘイセイ</t>
    </rPh>
    <phoneticPr fontId="3"/>
  </si>
  <si>
    <t>平成　７年</t>
    <rPh sb="0" eb="2">
      <t>ヘイセイ</t>
    </rPh>
    <phoneticPr fontId="3"/>
  </si>
  <si>
    <t>平成　６年</t>
    <rPh sb="0" eb="2">
      <t>ヘイセイ</t>
    </rPh>
    <phoneticPr fontId="3"/>
  </si>
  <si>
    <t>平成　５年</t>
    <rPh sb="0" eb="2">
      <t>ヘイセイ</t>
    </rPh>
    <phoneticPr fontId="3"/>
  </si>
  <si>
    <t>平成　４年</t>
    <rPh sb="0" eb="2">
      <t>ヘイセイ</t>
    </rPh>
    <phoneticPr fontId="3"/>
  </si>
  <si>
    <t>合　　　　　計</t>
    <rPh sb="0" eb="1">
      <t>ゴウ</t>
    </rPh>
    <phoneticPr fontId="3"/>
  </si>
  <si>
    <t>地　　区　　外</t>
    <phoneticPr fontId="3"/>
  </si>
  <si>
    <t>地　　区　　内</t>
    <phoneticPr fontId="3"/>
  </si>
  <si>
    <t>各年１０月１日現在（単位：人）</t>
    <rPh sb="0" eb="2">
      <t>カクネン</t>
    </rPh>
    <rPh sb="4" eb="5">
      <t>ガツ</t>
    </rPh>
    <rPh sb="6" eb="7">
      <t>ヒ</t>
    </rPh>
    <rPh sb="7" eb="9">
      <t>ゲンザイ</t>
    </rPh>
    <rPh sb="10" eb="12">
      <t>タンイ</t>
    </rPh>
    <rPh sb="13" eb="14">
      <t>ヒト</t>
    </rPh>
    <phoneticPr fontId="3"/>
  </si>
  <si>
    <t>表５　研究学園地区内外別人口・世帯数の推移（常住人口）</t>
    <rPh sb="0" eb="1">
      <t>ヒョウ</t>
    </rPh>
    <rPh sb="3" eb="5">
      <t>ケンキュウ</t>
    </rPh>
    <rPh sb="5" eb="7">
      <t>ガクエン</t>
    </rPh>
    <rPh sb="7" eb="9">
      <t>チク</t>
    </rPh>
    <rPh sb="9" eb="11">
      <t>ウチソト</t>
    </rPh>
    <rPh sb="11" eb="12">
      <t>ベツ</t>
    </rPh>
    <rPh sb="12" eb="14">
      <t>ジンコウ</t>
    </rPh>
    <rPh sb="15" eb="18">
      <t>セタイスウ</t>
    </rPh>
    <rPh sb="19" eb="21">
      <t>スイイ</t>
    </rPh>
    <rPh sb="22" eb="24">
      <t>ジョウジュウ</t>
    </rPh>
    <rPh sb="24" eb="26">
      <t>ジンコウ</t>
    </rPh>
    <phoneticPr fontId="3"/>
  </si>
  <si>
    <t>　※総数には、労働力状態「不詳」を含む。</t>
  </si>
  <si>
    <t>資料 ： 国勢調査結果報告書</t>
    <phoneticPr fontId="3"/>
  </si>
  <si>
    <t>平成２２年</t>
    <phoneticPr fontId="3"/>
  </si>
  <si>
    <t>平成１２年</t>
  </si>
  <si>
    <t>平成　７年</t>
  </si>
  <si>
    <t>平成　２年</t>
  </si>
  <si>
    <t>昭和６０年</t>
  </si>
  <si>
    <t>その他</t>
    <rPh sb="2" eb="3">
      <t>タ</t>
    </rPh>
    <phoneticPr fontId="3"/>
  </si>
  <si>
    <t>通学</t>
    <rPh sb="0" eb="2">
      <t>ツウガク</t>
    </rPh>
    <phoneticPr fontId="3"/>
  </si>
  <si>
    <t>家事</t>
    <rPh sb="0" eb="2">
      <t>カジ</t>
    </rPh>
    <phoneticPr fontId="3"/>
  </si>
  <si>
    <t>総数</t>
    <rPh sb="0" eb="2">
      <t>ソウスウ</t>
    </rPh>
    <phoneticPr fontId="3"/>
  </si>
  <si>
    <t>完全失業者</t>
  </si>
  <si>
    <t>就 業 者</t>
  </si>
  <si>
    <t>非労働力人口</t>
  </si>
  <si>
    <t>労働力人口</t>
    <rPh sb="0" eb="3">
      <t>ロウドウリョク</t>
    </rPh>
    <rPh sb="3" eb="5">
      <t>ジンコウ</t>
    </rPh>
    <phoneticPr fontId="3"/>
  </si>
  <si>
    <t>総　　数</t>
  </si>
  <si>
    <t>各年１０月１日現在(単位：人）</t>
    <phoneticPr fontId="3"/>
  </si>
  <si>
    <t>表７　１５歳以上労働力人口の推移</t>
    <phoneticPr fontId="3"/>
  </si>
  <si>
    <t>資料：国勢調査結果報告書</t>
    <phoneticPr fontId="3"/>
  </si>
  <si>
    <t>平成２７年</t>
    <phoneticPr fontId="3"/>
  </si>
  <si>
    <t>平成２２年</t>
    <phoneticPr fontId="3"/>
  </si>
  <si>
    <t>平成１７年</t>
    <phoneticPr fontId="3"/>
  </si>
  <si>
    <t>平成１２年</t>
    <phoneticPr fontId="3"/>
  </si>
  <si>
    <t>平成　７年</t>
    <phoneticPr fontId="3"/>
  </si>
  <si>
    <t>平成　２年</t>
    <phoneticPr fontId="3"/>
  </si>
  <si>
    <t>昭和６０年</t>
    <phoneticPr fontId="3"/>
  </si>
  <si>
    <t>昼夜間人口比率</t>
  </si>
  <si>
    <t>夜間人口</t>
    <rPh sb="0" eb="2">
      <t>ヤカン</t>
    </rPh>
    <rPh sb="2" eb="4">
      <t>ジンコウ</t>
    </rPh>
    <phoneticPr fontId="3"/>
  </si>
  <si>
    <t>昼間人口</t>
    <rPh sb="0" eb="2">
      <t>チュウカン</t>
    </rPh>
    <rPh sb="2" eb="4">
      <t>ジンコウ</t>
    </rPh>
    <phoneticPr fontId="3"/>
  </si>
  <si>
    <t>各年１０月１日現在  （単位：人、％）</t>
    <rPh sb="12" eb="14">
      <t>タンイ</t>
    </rPh>
    <rPh sb="15" eb="16">
      <t>ニン</t>
    </rPh>
    <phoneticPr fontId="3"/>
  </si>
  <si>
    <t>表６　昼間人口と夜間人口の推移</t>
    <rPh sb="0" eb="1">
      <t>ヒョウ</t>
    </rPh>
    <phoneticPr fontId="3"/>
  </si>
  <si>
    <t>65～69</t>
    <phoneticPr fontId="3"/>
  </si>
  <si>
    <t>30～34</t>
    <phoneticPr fontId="3"/>
  </si>
  <si>
    <t>60～64</t>
    <phoneticPr fontId="3"/>
  </si>
  <si>
    <t>25～29</t>
    <phoneticPr fontId="3"/>
  </si>
  <si>
    <t>55～59</t>
    <phoneticPr fontId="3"/>
  </si>
  <si>
    <t>20～24</t>
    <phoneticPr fontId="3"/>
  </si>
  <si>
    <t>85～89</t>
    <phoneticPr fontId="3"/>
  </si>
  <si>
    <t>50～54</t>
    <phoneticPr fontId="3"/>
  </si>
  <si>
    <t>15～19</t>
    <phoneticPr fontId="3"/>
  </si>
  <si>
    <t>提供資料の総数とは異なる</t>
    <rPh sb="0" eb="2">
      <t>テイキョウ</t>
    </rPh>
    <rPh sb="2" eb="4">
      <t>シリョウ</t>
    </rPh>
    <rPh sb="5" eb="7">
      <t>ソウスウ</t>
    </rPh>
    <rPh sb="9" eb="10">
      <t>コト</t>
    </rPh>
    <phoneticPr fontId="3"/>
  </si>
  <si>
    <t>※　年齢不詳を除外しているため、</t>
    <rPh sb="2" eb="4">
      <t>ネンレイ</t>
    </rPh>
    <rPh sb="4" eb="6">
      <t>フショウ</t>
    </rPh>
    <rPh sb="7" eb="9">
      <t>ジョガイ</t>
    </rPh>
    <phoneticPr fontId="3"/>
  </si>
  <si>
    <t>資料：茨城県常住人口調査</t>
    <rPh sb="0" eb="2">
      <t>シリョウ</t>
    </rPh>
    <rPh sb="3" eb="6">
      <t>イバラキケン</t>
    </rPh>
    <rPh sb="6" eb="8">
      <t>ジョウジュウ</t>
    </rPh>
    <rPh sb="8" eb="10">
      <t>ジンコウ</t>
    </rPh>
    <rPh sb="10" eb="12">
      <t>チョウサ</t>
    </rPh>
    <phoneticPr fontId="3"/>
  </si>
  <si>
    <t>80～84</t>
    <phoneticPr fontId="3"/>
  </si>
  <si>
    <t>45～49</t>
    <phoneticPr fontId="3"/>
  </si>
  <si>
    <t>10～14</t>
    <phoneticPr fontId="3"/>
  </si>
  <si>
    <t>95～99</t>
    <phoneticPr fontId="3"/>
  </si>
  <si>
    <t>75～79</t>
    <phoneticPr fontId="3"/>
  </si>
  <si>
    <t>40～44</t>
    <phoneticPr fontId="3"/>
  </si>
  <si>
    <t>5～9</t>
    <phoneticPr fontId="3"/>
  </si>
  <si>
    <t>90～94</t>
    <phoneticPr fontId="3"/>
  </si>
  <si>
    <t>70～74</t>
    <phoneticPr fontId="3"/>
  </si>
  <si>
    <t>35～39</t>
    <phoneticPr fontId="3"/>
  </si>
  <si>
    <t>0～4</t>
    <phoneticPr fontId="3"/>
  </si>
  <si>
    <t>女（人）</t>
    <rPh sb="0" eb="1">
      <t>オンナ</t>
    </rPh>
    <rPh sb="2" eb="3">
      <t>ニン</t>
    </rPh>
    <phoneticPr fontId="3"/>
  </si>
  <si>
    <t>男（人）</t>
    <rPh sb="0" eb="1">
      <t>オトコ</t>
    </rPh>
    <rPh sb="2" eb="3">
      <t>ニン</t>
    </rPh>
    <phoneticPr fontId="3"/>
  </si>
  <si>
    <t>総数（人）</t>
    <rPh sb="0" eb="2">
      <t>ソウスウ</t>
    </rPh>
    <rPh sb="3" eb="4">
      <t>ニン</t>
    </rPh>
    <phoneticPr fontId="3"/>
  </si>
  <si>
    <t>年齢</t>
    <rPh sb="0" eb="2">
      <t>ネンレイ</t>
    </rPh>
    <phoneticPr fontId="3"/>
  </si>
  <si>
    <t>令和元年10月１日現在</t>
    <rPh sb="0" eb="1">
      <t>レイ</t>
    </rPh>
    <rPh sb="1" eb="2">
      <t>カズ</t>
    </rPh>
    <rPh sb="2" eb="4">
      <t>ガンネン</t>
    </rPh>
    <rPh sb="4" eb="5">
      <t>ヘイネン</t>
    </rPh>
    <rPh sb="6" eb="7">
      <t>ガツ</t>
    </rPh>
    <rPh sb="8" eb="9">
      <t>ニチ</t>
    </rPh>
    <rPh sb="9" eb="11">
      <t>ゲンザイ</t>
    </rPh>
    <phoneticPr fontId="3"/>
  </si>
  <si>
    <t>表８　年齢別（各歳）人口</t>
    <rPh sb="0" eb="1">
      <t>ヒョウ</t>
    </rPh>
    <rPh sb="3" eb="6">
      <t>ネンレイベツ</t>
    </rPh>
    <rPh sb="7" eb="8">
      <t>カク</t>
    </rPh>
    <rPh sb="8" eb="9">
      <t>サイ</t>
    </rPh>
    <rPh sb="10" eb="12">
      <t>ジンコウ</t>
    </rPh>
    <phoneticPr fontId="3"/>
  </si>
  <si>
    <t>　　 常住人口が、現在の居住人口に近い数値といえる。</t>
    <phoneticPr fontId="3"/>
  </si>
  <si>
    <t>　 いる日本人及び外国人の総数。</t>
    <phoneticPr fontId="3"/>
  </si>
  <si>
    <t>※　国勢調査は、住民票の有無にかかわらず、市内に居住して</t>
    <phoneticPr fontId="3"/>
  </si>
  <si>
    <t xml:space="preserve">
※常住人口が，現在の居住人口に近い数値といえます。
</t>
    <phoneticPr fontId="3"/>
  </si>
  <si>
    <t>算出した人口をいう。</t>
    <rPh sb="0" eb="2">
      <t>サンシュツ</t>
    </rPh>
    <phoneticPr fontId="3"/>
  </si>
  <si>
    <t>　　　　　　　　　　　　　　　　</t>
    <phoneticPr fontId="3"/>
  </si>
  <si>
    <t>本台帳人口の増減数（出生・死亡・転入・転出等）を加減して</t>
    <rPh sb="0" eb="1">
      <t>ホン</t>
    </rPh>
    <rPh sb="3" eb="5">
      <t>ジンコウ</t>
    </rPh>
    <phoneticPr fontId="3"/>
  </si>
  <si>
    <t>５年ごとに実施される国勢調査の結果に基づき、毎月の住民基</t>
    <phoneticPr fontId="3"/>
  </si>
  <si>
    <t>　・　常住人口</t>
    <rPh sb="3" eb="5">
      <t>ジョウジュウ</t>
    </rPh>
    <rPh sb="5" eb="7">
      <t>ジンコウ</t>
    </rPh>
    <phoneticPr fontId="3"/>
  </si>
  <si>
    <t>「住民基本台帳」に記載された人口をいう。</t>
    <phoneticPr fontId="3"/>
  </si>
  <si>
    <t>　・　住民基本台帳人口　</t>
    <rPh sb="3" eb="5">
      <t>ジュウミン</t>
    </rPh>
    <rPh sb="5" eb="7">
      <t>キホン</t>
    </rPh>
    <rPh sb="7" eb="9">
      <t>ダイチョウ</t>
    </rPh>
    <rPh sb="9" eb="11">
      <t>ジンコウ</t>
    </rPh>
    <phoneticPr fontId="3"/>
  </si>
  <si>
    <t>※住民基本台帳人口と常住人口の違い</t>
    <rPh sb="1" eb="3">
      <t>ジュウミン</t>
    </rPh>
    <rPh sb="3" eb="5">
      <t>キホン</t>
    </rPh>
    <rPh sb="5" eb="7">
      <t>ダイチョウ</t>
    </rPh>
    <rPh sb="7" eb="9">
      <t>ジンコウ</t>
    </rPh>
    <rPh sb="10" eb="12">
      <t>ジョウジュウ</t>
    </rPh>
    <rPh sb="12" eb="14">
      <t>ジンコウ</t>
    </rPh>
    <rPh sb="15" eb="16">
      <t>チガ</t>
    </rPh>
    <phoneticPr fontId="3"/>
  </si>
  <si>
    <t>　一方、つくば市から県外へ流出する人口は、東京都へ8,586人と最も多く、次いで千葉県2,416人、埼玉県874人、神奈川県466人、栃木県230人の順となっている。</t>
    <rPh sb="11" eb="12">
      <t>ガイ</t>
    </rPh>
    <phoneticPr fontId="3"/>
  </si>
  <si>
    <t>　また、県外からつくば市へ流入する人口は、千葉県からが4,512人と最も多く、次いで東京都2,555人、埼玉県1,769人、神奈川県598人、栃木県413人の順となっている。</t>
    <rPh sb="4" eb="6">
      <t>ケンガイ</t>
    </rPh>
    <rPh sb="11" eb="12">
      <t>シ</t>
    </rPh>
    <rPh sb="13" eb="15">
      <t>リュウニュウ</t>
    </rPh>
    <rPh sb="17" eb="19">
      <t>ジンコウ</t>
    </rPh>
    <rPh sb="21" eb="24">
      <t>チバケン</t>
    </rPh>
    <rPh sb="42" eb="45">
      <t>トウキョウト</t>
    </rPh>
    <rPh sb="52" eb="55">
      <t>サイタマケン</t>
    </rPh>
    <rPh sb="62" eb="66">
      <t>カナガワケン</t>
    </rPh>
    <rPh sb="71" eb="74">
      <t>トチギケン</t>
    </rPh>
    <phoneticPr fontId="3"/>
  </si>
  <si>
    <t>　一方、つくば市から県内の他市町村へ流出する人口は、流入人口も多い土浦市へ8,473人と最も多く、次いで牛久市2,805人、常総市2,383人、つくばみらい市2,121人、下妻市1,482人の順となっている。</t>
    <rPh sb="1" eb="3">
      <t>イッポウ</t>
    </rPh>
    <rPh sb="7" eb="8">
      <t>シ</t>
    </rPh>
    <rPh sb="10" eb="12">
      <t>ケンナイ</t>
    </rPh>
    <rPh sb="13" eb="14">
      <t>タ</t>
    </rPh>
    <rPh sb="14" eb="17">
      <t>シチョウソン</t>
    </rPh>
    <rPh sb="18" eb="20">
      <t>リュウシュツ</t>
    </rPh>
    <rPh sb="22" eb="24">
      <t>ジンコウ</t>
    </rPh>
    <rPh sb="26" eb="28">
      <t>リュウニュウ</t>
    </rPh>
    <rPh sb="28" eb="30">
      <t>ジンコウ</t>
    </rPh>
    <rPh sb="31" eb="32">
      <t>オオ</t>
    </rPh>
    <rPh sb="33" eb="36">
      <t>ツチウラシ</t>
    </rPh>
    <rPh sb="42" eb="43">
      <t>ニン</t>
    </rPh>
    <rPh sb="49" eb="50">
      <t>ツ</t>
    </rPh>
    <rPh sb="52" eb="55">
      <t>ウシクシ</t>
    </rPh>
    <rPh sb="60" eb="61">
      <t>ニン</t>
    </rPh>
    <rPh sb="70" eb="71">
      <t>ニン</t>
    </rPh>
    <rPh sb="78" eb="79">
      <t>シ</t>
    </rPh>
    <rPh sb="84" eb="85">
      <t>ニン</t>
    </rPh>
    <rPh sb="86" eb="88">
      <t>シモツマ</t>
    </rPh>
    <rPh sb="88" eb="89">
      <t>シ</t>
    </rPh>
    <rPh sb="94" eb="95">
      <t>ニン</t>
    </rPh>
    <rPh sb="96" eb="97">
      <t>ジュン</t>
    </rPh>
    <phoneticPr fontId="3"/>
  </si>
  <si>
    <t>　県内の市町村からつくば市に流入する人口は、土浦市からが9,957人と最も多く、次いで牛久市6,327人、つくばみらい市3,190人、常総市2,963人、阿見町2,656人の順となっている。</t>
    <rPh sb="1" eb="3">
      <t>ケンナイ</t>
    </rPh>
    <rPh sb="4" eb="7">
      <t>シチョウソン</t>
    </rPh>
    <rPh sb="12" eb="13">
      <t>シ</t>
    </rPh>
    <rPh sb="14" eb="16">
      <t>リュウニュウ</t>
    </rPh>
    <rPh sb="18" eb="20">
      <t>ジンコウ</t>
    </rPh>
    <rPh sb="22" eb="25">
      <t>ツチウラシ</t>
    </rPh>
    <rPh sb="33" eb="34">
      <t>ニン</t>
    </rPh>
    <rPh sb="35" eb="36">
      <t>モット</t>
    </rPh>
    <rPh sb="37" eb="38">
      <t>オオ</t>
    </rPh>
    <rPh sb="40" eb="41">
      <t>ツ</t>
    </rPh>
    <rPh sb="43" eb="46">
      <t>ウシクシ</t>
    </rPh>
    <rPh sb="51" eb="52">
      <t>ニン</t>
    </rPh>
    <rPh sb="67" eb="69">
      <t>ジョウソウ</t>
    </rPh>
    <rPh sb="69" eb="70">
      <t>シ</t>
    </rPh>
    <rPh sb="75" eb="76">
      <t>ニン</t>
    </rPh>
    <rPh sb="77" eb="79">
      <t>アミ</t>
    </rPh>
    <rPh sb="79" eb="80">
      <t>マチ</t>
    </rPh>
    <rPh sb="85" eb="86">
      <t>ニン</t>
    </rPh>
    <rPh sb="87" eb="88">
      <t>ジュン</t>
    </rPh>
    <phoneticPr fontId="3"/>
  </si>
  <si>
    <t>　　流出人口：つくば市に常住している人が、つくば市以外に通勤・通学する人口をいう。</t>
    <rPh sb="3" eb="4">
      <t>シュツ</t>
    </rPh>
    <rPh sb="18" eb="19">
      <t>ヒト</t>
    </rPh>
    <rPh sb="25" eb="27">
      <t>イガイ</t>
    </rPh>
    <rPh sb="28" eb="30">
      <t>ツウキン</t>
    </rPh>
    <phoneticPr fontId="3"/>
  </si>
  <si>
    <t>　　流入人口：つくば市以外に常住している人が、つくば市に通勤・通学する人口をいう。</t>
    <rPh sb="2" eb="4">
      <t>リュウニュウ</t>
    </rPh>
    <rPh sb="4" eb="6">
      <t>ジンコウ</t>
    </rPh>
    <rPh sb="10" eb="11">
      <t>シ</t>
    </rPh>
    <rPh sb="11" eb="13">
      <t>イガイ</t>
    </rPh>
    <rPh sb="14" eb="16">
      <t>ジョウジュウ</t>
    </rPh>
    <rPh sb="20" eb="21">
      <t>ヒト</t>
    </rPh>
    <rPh sb="26" eb="27">
      <t>シ</t>
    </rPh>
    <rPh sb="28" eb="30">
      <t>ツウキン</t>
    </rPh>
    <rPh sb="31" eb="33">
      <t>ツウガク</t>
    </rPh>
    <rPh sb="35" eb="37">
      <t>ジンコウ</t>
    </rPh>
    <phoneticPr fontId="3"/>
  </si>
  <si>
    <t>　　通学者には、15歳未満は含まない。</t>
    <rPh sb="2" eb="5">
      <t>ツウガクシャ</t>
    </rPh>
    <rPh sb="10" eb="11">
      <t>サイ</t>
    </rPh>
    <rPh sb="11" eb="13">
      <t>ミマン</t>
    </rPh>
    <rPh sb="14" eb="15">
      <t>フク</t>
    </rPh>
    <phoneticPr fontId="3"/>
  </si>
  <si>
    <t xml:space="preserve"> ※一口メモ</t>
    <rPh sb="2" eb="4">
      <t>ヒトクチ</t>
    </rPh>
    <phoneticPr fontId="3"/>
  </si>
  <si>
    <t>国勢調査報告書</t>
    <rPh sb="0" eb="2">
      <t>コクセイ</t>
    </rPh>
    <rPh sb="2" eb="4">
      <t>チョウサ</t>
    </rPh>
    <rPh sb="4" eb="7">
      <t>ホウコクショ</t>
    </rPh>
    <phoneticPr fontId="3"/>
  </si>
  <si>
    <t>沖縄県</t>
    <rPh sb="0" eb="2">
      <t>オキナワ</t>
    </rPh>
    <rPh sb="2" eb="3">
      <t>ケン</t>
    </rPh>
    <phoneticPr fontId="3"/>
  </si>
  <si>
    <t>鹿児島県</t>
    <rPh sb="0" eb="4">
      <t>カゴシマケン</t>
    </rPh>
    <phoneticPr fontId="3"/>
  </si>
  <si>
    <t>宮崎県</t>
    <rPh sb="0" eb="3">
      <t>ミヤザキケン</t>
    </rPh>
    <phoneticPr fontId="3"/>
  </si>
  <si>
    <t>大分県</t>
    <rPh sb="0" eb="2">
      <t>オオイタ</t>
    </rPh>
    <rPh sb="2" eb="3">
      <t>ケン</t>
    </rPh>
    <phoneticPr fontId="3"/>
  </si>
  <si>
    <t>熊本県</t>
    <rPh sb="0" eb="3">
      <t>クマモトケン</t>
    </rPh>
    <phoneticPr fontId="3"/>
  </si>
  <si>
    <t>長崎県</t>
    <rPh sb="0" eb="3">
      <t>ナガサキケン</t>
    </rPh>
    <phoneticPr fontId="3"/>
  </si>
  <si>
    <t>佐賀県</t>
    <rPh sb="0" eb="3">
      <t>サガケン</t>
    </rPh>
    <phoneticPr fontId="3"/>
  </si>
  <si>
    <t>福岡県</t>
    <rPh sb="0" eb="2">
      <t>フクオカ</t>
    </rPh>
    <rPh sb="2" eb="3">
      <t>ケン</t>
    </rPh>
    <phoneticPr fontId="3"/>
  </si>
  <si>
    <t>高知県</t>
    <rPh sb="0" eb="2">
      <t>コウチ</t>
    </rPh>
    <rPh sb="2" eb="3">
      <t>ケン</t>
    </rPh>
    <phoneticPr fontId="3"/>
  </si>
  <si>
    <t>愛媛県</t>
    <rPh sb="0" eb="3">
      <t>エヒメケン</t>
    </rPh>
    <phoneticPr fontId="3"/>
  </si>
  <si>
    <t>香川県</t>
    <rPh sb="0" eb="3">
      <t>カガワケン</t>
    </rPh>
    <phoneticPr fontId="3"/>
  </si>
  <si>
    <t>徳島県</t>
    <rPh sb="0" eb="3">
      <t>トクシマケン</t>
    </rPh>
    <phoneticPr fontId="3"/>
  </si>
  <si>
    <t>山口県</t>
    <rPh sb="0" eb="3">
      <t>ヤマグチケン</t>
    </rPh>
    <phoneticPr fontId="3"/>
  </si>
  <si>
    <t>広島県</t>
    <rPh sb="0" eb="3">
      <t>ヒロシマケン</t>
    </rPh>
    <phoneticPr fontId="3"/>
  </si>
  <si>
    <t>岡山県</t>
    <rPh sb="0" eb="3">
      <t>オカヤマケン</t>
    </rPh>
    <phoneticPr fontId="3"/>
  </si>
  <si>
    <t>島根県</t>
    <rPh sb="0" eb="2">
      <t>シマネ</t>
    </rPh>
    <rPh sb="2" eb="3">
      <t>ケン</t>
    </rPh>
    <phoneticPr fontId="3"/>
  </si>
  <si>
    <t>鳥取県</t>
    <rPh sb="0" eb="2">
      <t>トットリ</t>
    </rPh>
    <rPh sb="2" eb="3">
      <t>ケン</t>
    </rPh>
    <phoneticPr fontId="3"/>
  </si>
  <si>
    <t>和歌山県</t>
    <rPh sb="0" eb="4">
      <t>ワカヤマケン</t>
    </rPh>
    <phoneticPr fontId="3"/>
  </si>
  <si>
    <t>奈良県</t>
    <rPh sb="0" eb="3">
      <t>ナラケン</t>
    </rPh>
    <phoneticPr fontId="3"/>
  </si>
  <si>
    <t>兵庫県</t>
    <rPh sb="0" eb="3">
      <t>ヒョウゴケン</t>
    </rPh>
    <phoneticPr fontId="3"/>
  </si>
  <si>
    <t>大阪府</t>
    <rPh sb="0" eb="3">
      <t>オオサカフ</t>
    </rPh>
    <phoneticPr fontId="3"/>
  </si>
  <si>
    <t>京都府</t>
    <rPh sb="0" eb="3">
      <t>キョウトフ</t>
    </rPh>
    <phoneticPr fontId="3"/>
  </si>
  <si>
    <t>通学者</t>
  </si>
  <si>
    <t>通勤者</t>
  </si>
  <si>
    <t>総数</t>
    <phoneticPr fontId="3"/>
  </si>
  <si>
    <t>流出人口（人）</t>
    <phoneticPr fontId="3"/>
  </si>
  <si>
    <t>流入人口 (人）</t>
    <phoneticPr fontId="3"/>
  </si>
  <si>
    <t>市町村</t>
    <phoneticPr fontId="3"/>
  </si>
  <si>
    <t>滋賀県</t>
    <rPh sb="0" eb="2">
      <t>シガ</t>
    </rPh>
    <rPh sb="2" eb="3">
      <t>ケン</t>
    </rPh>
    <phoneticPr fontId="3"/>
  </si>
  <si>
    <t>三重県</t>
    <rPh sb="0" eb="3">
      <t>ミエケン</t>
    </rPh>
    <phoneticPr fontId="3"/>
  </si>
  <si>
    <t>愛知県</t>
    <rPh sb="0" eb="3">
      <t>アイチケン</t>
    </rPh>
    <phoneticPr fontId="3"/>
  </si>
  <si>
    <t>静岡県</t>
    <rPh sb="0" eb="3">
      <t>シズオカケン</t>
    </rPh>
    <phoneticPr fontId="3"/>
  </si>
  <si>
    <t>岐阜県</t>
    <rPh sb="0" eb="3">
      <t>ギフケン</t>
    </rPh>
    <phoneticPr fontId="3"/>
  </si>
  <si>
    <t>長野県</t>
    <rPh sb="0" eb="3">
      <t>ナガノケン</t>
    </rPh>
    <phoneticPr fontId="3"/>
  </si>
  <si>
    <t>山梨県</t>
    <rPh sb="0" eb="3">
      <t>ヤマナシケン</t>
    </rPh>
    <phoneticPr fontId="3"/>
  </si>
  <si>
    <t>福井県</t>
    <rPh sb="0" eb="3">
      <t>フクイケン</t>
    </rPh>
    <phoneticPr fontId="3"/>
  </si>
  <si>
    <t>石川県</t>
    <rPh sb="0" eb="3">
      <t>イシカワケン</t>
    </rPh>
    <phoneticPr fontId="3"/>
  </si>
  <si>
    <t>富山県</t>
    <rPh sb="0" eb="2">
      <t>トヤマ</t>
    </rPh>
    <rPh sb="2" eb="3">
      <t>ケン</t>
    </rPh>
    <phoneticPr fontId="3"/>
  </si>
  <si>
    <t>新潟県</t>
    <rPh sb="0" eb="3">
      <t>ニイガタケン</t>
    </rPh>
    <phoneticPr fontId="3"/>
  </si>
  <si>
    <t>神奈川県</t>
    <rPh sb="0" eb="4">
      <t>カナガワケン</t>
    </rPh>
    <phoneticPr fontId="3"/>
  </si>
  <si>
    <t>東京都</t>
    <rPh sb="0" eb="3">
      <t>トウキョウト</t>
    </rPh>
    <phoneticPr fontId="3"/>
  </si>
  <si>
    <t>千葉県</t>
    <rPh sb="0" eb="3">
      <t>チバケン</t>
    </rPh>
    <phoneticPr fontId="3"/>
  </si>
  <si>
    <t>埼玉県</t>
    <rPh sb="0" eb="3">
      <t>サイタマケン</t>
    </rPh>
    <phoneticPr fontId="3"/>
  </si>
  <si>
    <t>群馬県</t>
    <rPh sb="0" eb="3">
      <t>グンマケン</t>
    </rPh>
    <phoneticPr fontId="3"/>
  </si>
  <si>
    <t>栃木県</t>
    <rPh sb="0" eb="3">
      <t>トチギケン</t>
    </rPh>
    <phoneticPr fontId="3"/>
  </si>
  <si>
    <t>福島県</t>
    <rPh sb="0" eb="3">
      <t>フクシマケン</t>
    </rPh>
    <phoneticPr fontId="3"/>
  </si>
  <si>
    <t>山形県</t>
    <rPh sb="0" eb="3">
      <t>ヤマガタケン</t>
    </rPh>
    <phoneticPr fontId="3"/>
  </si>
  <si>
    <t>秋田県</t>
    <rPh sb="0" eb="3">
      <t>アキタケン</t>
    </rPh>
    <phoneticPr fontId="3"/>
  </si>
  <si>
    <t>宮城県</t>
    <rPh sb="0" eb="3">
      <t>ミヤギケン</t>
    </rPh>
    <phoneticPr fontId="3"/>
  </si>
  <si>
    <t>岩手県</t>
    <rPh sb="0" eb="2">
      <t>イワテ</t>
    </rPh>
    <rPh sb="2" eb="3">
      <t>ケン</t>
    </rPh>
    <phoneticPr fontId="3"/>
  </si>
  <si>
    <t>青森県</t>
    <rPh sb="0" eb="3">
      <t>アオモリケン</t>
    </rPh>
    <phoneticPr fontId="3"/>
  </si>
  <si>
    <t>北海道</t>
    <rPh sb="0" eb="3">
      <t>ホッカイドウ</t>
    </rPh>
    <phoneticPr fontId="3"/>
  </si>
  <si>
    <t>他県計</t>
    <rPh sb="0" eb="2">
      <t>タケン</t>
    </rPh>
    <rPh sb="2" eb="3">
      <t>ケイ</t>
    </rPh>
    <phoneticPr fontId="3"/>
  </si>
  <si>
    <t>利根町</t>
    <rPh sb="0" eb="2">
      <t>トネ</t>
    </rPh>
    <rPh sb="2" eb="3">
      <t>マチ</t>
    </rPh>
    <phoneticPr fontId="3"/>
  </si>
  <si>
    <t>境町</t>
    <rPh sb="0" eb="2">
      <t>サカイマチ</t>
    </rPh>
    <phoneticPr fontId="3"/>
  </si>
  <si>
    <t>五霞町</t>
    <rPh sb="0" eb="3">
      <t>ゴカマチ</t>
    </rPh>
    <phoneticPr fontId="3"/>
  </si>
  <si>
    <t>八千代町</t>
    <rPh sb="0" eb="4">
      <t>ヤチヨマチ</t>
    </rPh>
    <phoneticPr fontId="3"/>
  </si>
  <si>
    <t>河内町</t>
    <rPh sb="0" eb="3">
      <t>カワチマチ</t>
    </rPh>
    <phoneticPr fontId="3"/>
  </si>
  <si>
    <t>阿見町</t>
    <rPh sb="0" eb="3">
      <t>アミマチ</t>
    </rPh>
    <phoneticPr fontId="3"/>
  </si>
  <si>
    <t>美浦村</t>
    <rPh sb="0" eb="3">
      <t>ミホムラ</t>
    </rPh>
    <phoneticPr fontId="3"/>
  </si>
  <si>
    <t>大子町</t>
    <rPh sb="0" eb="3">
      <t>ダイゴマチ</t>
    </rPh>
    <phoneticPr fontId="3"/>
  </si>
  <si>
    <t>東海村</t>
    <rPh sb="0" eb="3">
      <t>トウカイムラ</t>
    </rPh>
    <phoneticPr fontId="3"/>
  </si>
  <si>
    <t>城里町</t>
    <rPh sb="0" eb="1">
      <t>シロ</t>
    </rPh>
    <rPh sb="1" eb="2">
      <t>リ</t>
    </rPh>
    <rPh sb="2" eb="3">
      <t>マチ</t>
    </rPh>
    <phoneticPr fontId="3"/>
  </si>
  <si>
    <t>大洗町</t>
    <rPh sb="0" eb="2">
      <t>オオアライ</t>
    </rPh>
    <rPh sb="2" eb="3">
      <t>マチ</t>
    </rPh>
    <phoneticPr fontId="3"/>
  </si>
  <si>
    <t>茨城町</t>
    <rPh sb="0" eb="2">
      <t>イバラキ</t>
    </rPh>
    <rPh sb="2" eb="3">
      <t>マチ</t>
    </rPh>
    <phoneticPr fontId="3"/>
  </si>
  <si>
    <t>小美玉市</t>
    <rPh sb="0" eb="1">
      <t>ショウ</t>
    </rPh>
    <rPh sb="1" eb="2">
      <t>ビ</t>
    </rPh>
    <rPh sb="2" eb="3">
      <t>タマ</t>
    </rPh>
    <rPh sb="3" eb="4">
      <t>シ</t>
    </rPh>
    <phoneticPr fontId="3"/>
  </si>
  <si>
    <t>つくばみらい市</t>
    <rPh sb="6" eb="7">
      <t>シ</t>
    </rPh>
    <phoneticPr fontId="3"/>
  </si>
  <si>
    <t>鉾田市</t>
    <rPh sb="0" eb="2">
      <t>ホコタ</t>
    </rPh>
    <rPh sb="2" eb="3">
      <t>シ</t>
    </rPh>
    <phoneticPr fontId="3"/>
  </si>
  <si>
    <t>行方市</t>
    <rPh sb="0" eb="2">
      <t>ナメカタ</t>
    </rPh>
    <rPh sb="2" eb="3">
      <t>シ</t>
    </rPh>
    <phoneticPr fontId="3"/>
  </si>
  <si>
    <t>神栖市</t>
    <rPh sb="0" eb="3">
      <t>カミスシ</t>
    </rPh>
    <phoneticPr fontId="3"/>
  </si>
  <si>
    <t>桜川市</t>
    <rPh sb="0" eb="3">
      <t>サクラガワシ</t>
    </rPh>
    <phoneticPr fontId="3"/>
  </si>
  <si>
    <t>かすみがうら市</t>
    <rPh sb="6" eb="7">
      <t>シ</t>
    </rPh>
    <phoneticPr fontId="3"/>
  </si>
  <si>
    <t>稲敷市</t>
    <rPh sb="0" eb="3">
      <t>イナシキシ</t>
    </rPh>
    <phoneticPr fontId="3"/>
  </si>
  <si>
    <t>坂東市</t>
    <rPh sb="0" eb="3">
      <t>バンドウシ</t>
    </rPh>
    <phoneticPr fontId="3"/>
  </si>
  <si>
    <t>筑西市</t>
    <rPh sb="0" eb="3">
      <t>チクセイシ</t>
    </rPh>
    <phoneticPr fontId="3"/>
  </si>
  <si>
    <t>那珂市</t>
    <rPh sb="0" eb="3">
      <t>ナカシ</t>
    </rPh>
    <phoneticPr fontId="3"/>
  </si>
  <si>
    <t>常陸大宮市</t>
    <rPh sb="0" eb="5">
      <t>ヒタチオオミヤシ</t>
    </rPh>
    <phoneticPr fontId="3"/>
  </si>
  <si>
    <t>守谷市</t>
    <rPh sb="0" eb="3">
      <t>モリヤシ</t>
    </rPh>
    <phoneticPr fontId="3"/>
  </si>
  <si>
    <t>潮来市</t>
    <rPh sb="0" eb="3">
      <t>イタコシ</t>
    </rPh>
    <phoneticPr fontId="3"/>
  </si>
  <si>
    <t>鹿嶋市</t>
    <rPh sb="0" eb="3">
      <t>カシマシ</t>
    </rPh>
    <phoneticPr fontId="3"/>
  </si>
  <si>
    <t>ひたちなか市</t>
    <rPh sb="5" eb="6">
      <t>シ</t>
    </rPh>
    <phoneticPr fontId="3"/>
  </si>
  <si>
    <t>牛久市</t>
    <rPh sb="0" eb="3">
      <t>ウシクシ</t>
    </rPh>
    <phoneticPr fontId="3"/>
  </si>
  <si>
    <t>取手市</t>
    <rPh sb="0" eb="3">
      <t>トリデシ</t>
    </rPh>
    <phoneticPr fontId="3"/>
  </si>
  <si>
    <t>笠間市</t>
    <rPh sb="0" eb="3">
      <t>カサマシ</t>
    </rPh>
    <phoneticPr fontId="3"/>
  </si>
  <si>
    <t>北茨城市</t>
    <rPh sb="0" eb="4">
      <t>キタイバラキシ</t>
    </rPh>
    <phoneticPr fontId="3"/>
  </si>
  <si>
    <t>高萩市</t>
    <rPh sb="0" eb="3">
      <t>タカハギシ</t>
    </rPh>
    <phoneticPr fontId="3"/>
  </si>
  <si>
    <t>常陸太田市</t>
    <rPh sb="0" eb="5">
      <t>ヒタチオオタシ</t>
    </rPh>
    <phoneticPr fontId="3"/>
  </si>
  <si>
    <t>常総市</t>
    <rPh sb="0" eb="2">
      <t>ジョウソウ</t>
    </rPh>
    <rPh sb="2" eb="3">
      <t>シ</t>
    </rPh>
    <phoneticPr fontId="3"/>
  </si>
  <si>
    <t>下妻市</t>
    <rPh sb="0" eb="3">
      <t>シモツマシ</t>
    </rPh>
    <phoneticPr fontId="3"/>
  </si>
  <si>
    <t>龍ヶ崎市</t>
    <rPh sb="0" eb="4">
      <t>リュウガサキシ</t>
    </rPh>
    <phoneticPr fontId="3"/>
  </si>
  <si>
    <t>結城市</t>
    <rPh sb="0" eb="3">
      <t>ユウキシ</t>
    </rPh>
    <phoneticPr fontId="3"/>
  </si>
  <si>
    <t>石岡市</t>
    <rPh sb="0" eb="3">
      <t>イシオカシ</t>
    </rPh>
    <phoneticPr fontId="3"/>
  </si>
  <si>
    <t>古河市</t>
    <rPh sb="0" eb="3">
      <t>コガシ</t>
    </rPh>
    <phoneticPr fontId="3"/>
  </si>
  <si>
    <t>土浦市</t>
    <rPh sb="1" eb="2">
      <t>ウラ</t>
    </rPh>
    <rPh sb="2" eb="3">
      <t>シ</t>
    </rPh>
    <phoneticPr fontId="3"/>
  </si>
  <si>
    <t>日立市</t>
    <phoneticPr fontId="3"/>
  </si>
  <si>
    <t>水戸市</t>
    <phoneticPr fontId="3"/>
  </si>
  <si>
    <t>県内計</t>
    <phoneticPr fontId="3"/>
  </si>
  <si>
    <t>表９　流入流出人口</t>
    <phoneticPr fontId="3"/>
  </si>
  <si>
    <t>資料：市民部市民窓口課</t>
    <rPh sb="0" eb="2">
      <t>シリョウ</t>
    </rPh>
    <rPh sb="3" eb="5">
      <t>シミン</t>
    </rPh>
    <rPh sb="5" eb="6">
      <t>ブ</t>
    </rPh>
    <rPh sb="6" eb="8">
      <t>シミン</t>
    </rPh>
    <rPh sb="8" eb="10">
      <t>マドグチ</t>
    </rPh>
    <rPh sb="10" eb="11">
      <t>カ</t>
    </rPh>
    <phoneticPr fontId="23"/>
  </si>
  <si>
    <t>３月</t>
  </si>
  <si>
    <t>２月</t>
  </si>
  <si>
    <t>１月</t>
  </si>
  <si>
    <t>１２月</t>
  </si>
  <si>
    <t>１１月</t>
  </si>
  <si>
    <t>１０月</t>
  </si>
  <si>
    <t>９月</t>
  </si>
  <si>
    <t>８月</t>
  </si>
  <si>
    <t>７月</t>
  </si>
  <si>
    <t>６月</t>
  </si>
  <si>
    <t>５月</t>
  </si>
  <si>
    <t>４月</t>
  </si>
  <si>
    <t>　交付</t>
  </si>
  <si>
    <t>申請</t>
  </si>
  <si>
    <t>月</t>
    <rPh sb="0" eb="1">
      <t>ツキ</t>
    </rPh>
    <phoneticPr fontId="23"/>
  </si>
  <si>
    <t>(単位：件）</t>
  </si>
  <si>
    <t>平成30年度</t>
    <phoneticPr fontId="23"/>
  </si>
  <si>
    <t>表11　パスポート交付状況</t>
  </si>
  <si>
    <t>アメリカ合衆国</t>
    <rPh sb="4" eb="7">
      <t>ガッシュウコク</t>
    </rPh>
    <phoneticPr fontId="25"/>
  </si>
  <si>
    <t>タイ</t>
    <phoneticPr fontId="23"/>
  </si>
  <si>
    <t>台湾</t>
    <rPh sb="0" eb="2">
      <t>タイワン</t>
    </rPh>
    <phoneticPr fontId="25"/>
  </si>
  <si>
    <t>ブラジル</t>
    <phoneticPr fontId="23"/>
  </si>
  <si>
    <t>インド</t>
    <phoneticPr fontId="23"/>
  </si>
  <si>
    <t>ベトナム</t>
    <phoneticPr fontId="23"/>
  </si>
  <si>
    <t>インドネシア</t>
    <phoneticPr fontId="23"/>
  </si>
  <si>
    <t>フィリピン</t>
  </si>
  <si>
    <t>韓国・朝鮮</t>
    <rPh sb="0" eb="2">
      <t>カンコク</t>
    </rPh>
    <rPh sb="3" eb="5">
      <t>チョウセン</t>
    </rPh>
    <phoneticPr fontId="25"/>
  </si>
  <si>
    <t>中華人民共和国</t>
    <rPh sb="0" eb="2">
      <t>チュウカ</t>
    </rPh>
    <rPh sb="2" eb="4">
      <t>ジンミン</t>
    </rPh>
    <rPh sb="4" eb="7">
      <t>キョウワコク</t>
    </rPh>
    <phoneticPr fontId="25"/>
  </si>
  <si>
    <t>資料：市民部市民窓口課</t>
    <rPh sb="8" eb="10">
      <t>マドグチ</t>
    </rPh>
    <phoneticPr fontId="23"/>
  </si>
  <si>
    <t>※この表は、住民基本台帳人口を集計しています。</t>
    <phoneticPr fontId="23"/>
  </si>
  <si>
    <t>総計（138カ国）</t>
    <rPh sb="0" eb="2">
      <t>ソウケイ</t>
    </rPh>
    <rPh sb="7" eb="8">
      <t>クニ</t>
    </rPh>
    <phoneticPr fontId="25"/>
  </si>
  <si>
    <t>国籍なし</t>
    <phoneticPr fontId="25"/>
  </si>
  <si>
    <t>フィンランド</t>
    <phoneticPr fontId="25"/>
  </si>
  <si>
    <t>コンゴ民主共和国</t>
    <rPh sb="3" eb="5">
      <t>ミンシュ</t>
    </rPh>
    <rPh sb="5" eb="8">
      <t>キョウワコク</t>
    </rPh>
    <phoneticPr fontId="23"/>
  </si>
  <si>
    <t>無国籍</t>
    <rPh sb="0" eb="3">
      <t>ムコクセキ</t>
    </rPh>
    <phoneticPr fontId="25"/>
  </si>
  <si>
    <t>ハンガリー</t>
  </si>
  <si>
    <t>ガンビア</t>
    <phoneticPr fontId="23"/>
  </si>
  <si>
    <t>〈その他〉</t>
    <rPh sb="3" eb="4">
      <t>タ</t>
    </rPh>
    <phoneticPr fontId="23"/>
  </si>
  <si>
    <t>ノルウェー</t>
  </si>
  <si>
    <t>コートジボワール</t>
    <phoneticPr fontId="23"/>
  </si>
  <si>
    <t>トルクメニスタン</t>
  </si>
  <si>
    <t>ケニア</t>
    <phoneticPr fontId="23"/>
  </si>
  <si>
    <t>フィジー</t>
  </si>
  <si>
    <t>ドイツ</t>
  </si>
  <si>
    <t>ギニアビサウ</t>
    <phoneticPr fontId="23"/>
  </si>
  <si>
    <t>パプアニューギニア</t>
  </si>
  <si>
    <t>デンマーク</t>
  </si>
  <si>
    <t>ギニア</t>
  </si>
  <si>
    <t>バヌアツ</t>
    <phoneticPr fontId="23"/>
  </si>
  <si>
    <t>チェコ</t>
  </si>
  <si>
    <t>カメルーン</t>
  </si>
  <si>
    <t>ニュージーランド</t>
  </si>
  <si>
    <t>タジキスタン</t>
  </si>
  <si>
    <t>ガーナ</t>
  </si>
  <si>
    <t>ソロモン</t>
    <phoneticPr fontId="23"/>
  </si>
  <si>
    <t>セルビア</t>
  </si>
  <si>
    <t>エリトリア</t>
  </si>
  <si>
    <t>サモア</t>
    <phoneticPr fontId="23"/>
  </si>
  <si>
    <t>スロベニア</t>
  </si>
  <si>
    <t>エチオピア</t>
  </si>
  <si>
    <t>オーストラリア</t>
  </si>
  <si>
    <t>スロバキア</t>
  </si>
  <si>
    <t>エジプト</t>
  </si>
  <si>
    <t>〈　大洋州　〉</t>
    <rPh sb="2" eb="4">
      <t>タイヨウ</t>
    </rPh>
    <rPh sb="4" eb="5">
      <t>シュウ</t>
    </rPh>
    <phoneticPr fontId="23"/>
  </si>
  <si>
    <t>スペイン</t>
  </si>
  <si>
    <t>ウガンダ</t>
  </si>
  <si>
    <t>スウェーデン</t>
  </si>
  <si>
    <t>アンゴラ</t>
    <phoneticPr fontId="25"/>
  </si>
  <si>
    <t>メキシコ</t>
  </si>
  <si>
    <t>スイス</t>
  </si>
  <si>
    <t>アルジェリア</t>
  </si>
  <si>
    <t>トリニダード・トバゴ</t>
    <phoneticPr fontId="23"/>
  </si>
  <si>
    <t>ジョージア（グルジア）</t>
  </si>
  <si>
    <t>〈　アフリカ　〉</t>
  </si>
  <si>
    <t>ボリビア</t>
    <phoneticPr fontId="23"/>
  </si>
  <si>
    <t>クロアチア</t>
  </si>
  <si>
    <t>ホンジュラス</t>
  </si>
  <si>
    <t>キルギス</t>
  </si>
  <si>
    <t>レバノン</t>
  </si>
  <si>
    <t>ペルー</t>
  </si>
  <si>
    <t>ギリシャ</t>
  </si>
  <si>
    <t>バーレーン</t>
  </si>
  <si>
    <t>ベネズエラ</t>
  </si>
  <si>
    <t>キプロス</t>
  </si>
  <si>
    <t>トルコ</t>
  </si>
  <si>
    <t>ブラジル</t>
  </si>
  <si>
    <t>カザフスタン</t>
  </si>
  <si>
    <t>シリア</t>
  </si>
  <si>
    <t>パラグアイ</t>
  </si>
  <si>
    <t>オランダ</t>
  </si>
  <si>
    <t>サウジアラビア</t>
  </si>
  <si>
    <t>ニカラグア</t>
  </si>
  <si>
    <t>オーストリア</t>
  </si>
  <si>
    <t>クウェート</t>
  </si>
  <si>
    <t>ドミニカ共和国</t>
    <rPh sb="4" eb="7">
      <t>キョウワコク</t>
    </rPh>
    <phoneticPr fontId="25"/>
  </si>
  <si>
    <t>エストニア</t>
  </si>
  <si>
    <t>イラン</t>
    <phoneticPr fontId="25"/>
  </si>
  <si>
    <t>チリ</t>
  </si>
  <si>
    <t>イギリス</t>
  </si>
  <si>
    <t>イラク</t>
    <phoneticPr fontId="25"/>
  </si>
  <si>
    <t>ジャマイカ</t>
  </si>
  <si>
    <t>ウズベキスタン</t>
  </si>
  <si>
    <t>イスラエル</t>
    <phoneticPr fontId="25"/>
  </si>
  <si>
    <t>コロンビア</t>
  </si>
  <si>
    <t>ウクライナ</t>
  </si>
  <si>
    <t>イエメン</t>
    <phoneticPr fontId="23"/>
  </si>
  <si>
    <t>コスタリカ</t>
  </si>
  <si>
    <t>イタリア</t>
  </si>
  <si>
    <t>アフガニスタン</t>
    <phoneticPr fontId="25"/>
  </si>
  <si>
    <t>グアテマラ</t>
  </si>
  <si>
    <t>アルメニア</t>
  </si>
  <si>
    <t>〈　中東　〉</t>
    <rPh sb="2" eb="4">
      <t>チュウトウ</t>
    </rPh>
    <phoneticPr fontId="25"/>
  </si>
  <si>
    <t>キューバ</t>
  </si>
  <si>
    <t>アゼルバイジャン</t>
  </si>
  <si>
    <t>ガイアナ</t>
  </si>
  <si>
    <t>アイルランド</t>
  </si>
  <si>
    <t>台湾</t>
    <rPh sb="0" eb="2">
      <t>タイワン</t>
    </rPh>
    <phoneticPr fontId="23"/>
  </si>
  <si>
    <t>エクアドル</t>
    <phoneticPr fontId="23"/>
  </si>
  <si>
    <t>〈 ヨーロッパ 〉</t>
  </si>
  <si>
    <t>ブルネイ</t>
    <phoneticPr fontId="23"/>
  </si>
  <si>
    <t>アンティグア・バーブーダ</t>
    <phoneticPr fontId="23"/>
  </si>
  <si>
    <t>ラオス</t>
  </si>
  <si>
    <t>アルゼンチン</t>
  </si>
  <si>
    <t>ルワンダ</t>
  </si>
  <si>
    <t>モンゴル</t>
  </si>
  <si>
    <t>〈　中南米　〉</t>
    <rPh sb="2" eb="5">
      <t>チュウナンベイ</t>
    </rPh>
    <phoneticPr fontId="25"/>
  </si>
  <si>
    <t>ジンバブエ</t>
    <phoneticPr fontId="23"/>
  </si>
  <si>
    <t>ミャンマー</t>
  </si>
  <si>
    <t>ベナン</t>
    <phoneticPr fontId="23"/>
  </si>
  <si>
    <t>マレーシア</t>
  </si>
  <si>
    <t>カナダ</t>
  </si>
  <si>
    <t>マダガスカル</t>
    <phoneticPr fontId="23"/>
  </si>
  <si>
    <t>ベトナム</t>
  </si>
  <si>
    <t>リベリア</t>
  </si>
  <si>
    <t>ブータン</t>
  </si>
  <si>
    <t>〈　北米　〉</t>
    <rPh sb="2" eb="3">
      <t>キタ</t>
    </rPh>
    <rPh sb="3" eb="4">
      <t>コメ</t>
    </rPh>
    <phoneticPr fontId="25"/>
  </si>
  <si>
    <t>モロッコ</t>
  </si>
  <si>
    <t>モザンビーク</t>
  </si>
  <si>
    <t>東ティモール</t>
    <rPh sb="0" eb="1">
      <t>ヒガシ</t>
    </rPh>
    <phoneticPr fontId="23"/>
  </si>
  <si>
    <t>ロシア</t>
    <phoneticPr fontId="25"/>
  </si>
  <si>
    <t>南アフリカ共和国</t>
    <rPh sb="0" eb="1">
      <t>ミナミ</t>
    </rPh>
    <rPh sb="5" eb="8">
      <t>キョウワコク</t>
    </rPh>
    <phoneticPr fontId="25"/>
  </si>
  <si>
    <t>バングラデシュ</t>
  </si>
  <si>
    <t>モンテネグロ</t>
    <phoneticPr fontId="23"/>
  </si>
  <si>
    <t>マリ</t>
  </si>
  <si>
    <t>パキスタン</t>
  </si>
  <si>
    <t>ルーマニア</t>
    <phoneticPr fontId="23"/>
  </si>
  <si>
    <t>マラウイ</t>
  </si>
  <si>
    <t>ネパール</t>
  </si>
  <si>
    <t>リトアニア</t>
    <phoneticPr fontId="25"/>
  </si>
  <si>
    <t>ボツワナ</t>
  </si>
  <si>
    <t>中国</t>
    <rPh sb="0" eb="2">
      <t>チュウゴクコク</t>
    </rPh>
    <phoneticPr fontId="25"/>
  </si>
  <si>
    <t>タイ</t>
    <phoneticPr fontId="3"/>
  </si>
  <si>
    <t>ラトビア</t>
    <phoneticPr fontId="25"/>
  </si>
  <si>
    <t>ブルンジ</t>
  </si>
  <si>
    <t>タイ</t>
  </si>
  <si>
    <t>台湾</t>
  </si>
  <si>
    <t>モルドバ</t>
    <phoneticPr fontId="25"/>
  </si>
  <si>
    <t>ニジェール</t>
  </si>
  <si>
    <t>スリランカ</t>
  </si>
  <si>
    <t>ポルトガル</t>
    <phoneticPr fontId="23"/>
  </si>
  <si>
    <t>ナイジェリア</t>
  </si>
  <si>
    <t>シンガポール</t>
  </si>
  <si>
    <t>インドネシア</t>
  </si>
  <si>
    <t>ポーランド</t>
    <phoneticPr fontId="25"/>
  </si>
  <si>
    <t>チュニジア</t>
  </si>
  <si>
    <t>カンボジア</t>
    <phoneticPr fontId="25"/>
  </si>
  <si>
    <t>ボスニア・ヘルツェゴビナ</t>
    <phoneticPr fontId="25"/>
  </si>
  <si>
    <t>タンザニア</t>
  </si>
  <si>
    <t>韓国・朝鮮</t>
    <rPh sb="3" eb="5">
      <t>チョウセン</t>
    </rPh>
    <phoneticPr fontId="25"/>
  </si>
  <si>
    <t>ベルギー</t>
    <phoneticPr fontId="25"/>
  </si>
  <si>
    <t>セネガル</t>
  </si>
  <si>
    <t>インドネシア</t>
    <phoneticPr fontId="25"/>
  </si>
  <si>
    <t>インド</t>
  </si>
  <si>
    <t>ベラルーシ</t>
  </si>
  <si>
    <t>スーダン</t>
  </si>
  <si>
    <t>インド</t>
    <phoneticPr fontId="25"/>
  </si>
  <si>
    <t>ブルガリア</t>
    <phoneticPr fontId="25"/>
  </si>
  <si>
    <t>シエラレオネ</t>
    <phoneticPr fontId="23"/>
  </si>
  <si>
    <t>〈　アジア　〉</t>
    <phoneticPr fontId="25"/>
  </si>
  <si>
    <t>韓国・朝鮮</t>
  </si>
  <si>
    <t>フランス</t>
    <phoneticPr fontId="25"/>
  </si>
  <si>
    <t>ザンビア</t>
  </si>
  <si>
    <t>中国</t>
  </si>
  <si>
    <t>人数</t>
    <rPh sb="0" eb="2">
      <t>ニンズウ</t>
    </rPh>
    <phoneticPr fontId="25"/>
  </si>
  <si>
    <t>国　籍　・　地　域　名</t>
    <phoneticPr fontId="23"/>
  </si>
  <si>
    <t>国　籍　・　地　域　名</t>
    <rPh sb="6" eb="7">
      <t>チ</t>
    </rPh>
    <rPh sb="8" eb="9">
      <t>イキ</t>
    </rPh>
    <rPh sb="10" eb="11">
      <t>メイ</t>
    </rPh>
    <phoneticPr fontId="23"/>
  </si>
  <si>
    <t>(単位：人)</t>
    <rPh sb="1" eb="3">
      <t>タンイ</t>
    </rPh>
    <rPh sb="4" eb="5">
      <t>ニン</t>
    </rPh>
    <phoneticPr fontId="25"/>
  </si>
  <si>
    <t>　　　　　令和元年10月1日現在</t>
    <rPh sb="5" eb="7">
      <t>レイワ</t>
    </rPh>
    <rPh sb="7" eb="8">
      <t>モト</t>
    </rPh>
    <rPh sb="8" eb="9">
      <t>ネン</t>
    </rPh>
    <rPh sb="11" eb="12">
      <t>ガツ</t>
    </rPh>
    <rPh sb="13" eb="14">
      <t>ヒ</t>
    </rPh>
    <rPh sb="14" eb="16">
      <t>ゲンザイ</t>
    </rPh>
    <phoneticPr fontId="25"/>
  </si>
  <si>
    <t>表１０　国籍別外国人住民数（住民基本台帳）</t>
    <rPh sb="0" eb="1">
      <t>ヒョウ</t>
    </rPh>
    <rPh sb="10" eb="12">
      <t>ジュウミン</t>
    </rPh>
    <rPh sb="14" eb="16">
      <t>ジュウミン</t>
    </rPh>
    <rPh sb="16" eb="18">
      <t>キホン</t>
    </rPh>
    <rPh sb="18" eb="20">
      <t>ダイチョウ</t>
    </rPh>
    <phoneticPr fontId="25"/>
  </si>
  <si>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3"/>
  </si>
  <si>
    <t>※平成18年以前は事業所・企業統計調査報告書</t>
    <phoneticPr fontId="3"/>
  </si>
  <si>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3"/>
  </si>
  <si>
    <t>-</t>
    <phoneticPr fontId="3"/>
  </si>
  <si>
    <t>-</t>
  </si>
  <si>
    <t>平成21年</t>
    <phoneticPr fontId="3"/>
  </si>
  <si>
    <r>
      <t>平成1</t>
    </r>
    <r>
      <rPr>
        <sz val="11"/>
        <rFont val="ＭＳ Ｐゴシック"/>
        <family val="3"/>
        <charset val="128"/>
      </rPr>
      <t>8</t>
    </r>
    <r>
      <rPr>
        <sz val="11"/>
        <rFont val="ＭＳ Ｐゴシック"/>
        <family val="3"/>
        <charset val="128"/>
      </rPr>
      <t>年</t>
    </r>
    <phoneticPr fontId="3"/>
  </si>
  <si>
    <t>平成16年</t>
    <phoneticPr fontId="3"/>
  </si>
  <si>
    <r>
      <t>平成1</t>
    </r>
    <r>
      <rPr>
        <sz val="11"/>
        <rFont val="ＭＳ Ｐゴシック"/>
        <family val="3"/>
        <charset val="128"/>
      </rPr>
      <t>3</t>
    </r>
    <r>
      <rPr>
        <sz val="11"/>
        <rFont val="ＭＳ Ｐゴシック"/>
        <family val="3"/>
        <charset val="128"/>
      </rPr>
      <t>年</t>
    </r>
    <phoneticPr fontId="3"/>
  </si>
  <si>
    <t>平成11年</t>
    <rPh sb="4" eb="5">
      <t>ネン</t>
    </rPh>
    <phoneticPr fontId="3"/>
  </si>
  <si>
    <t>平成８年</t>
    <rPh sb="3" eb="4">
      <t>ネン</t>
    </rPh>
    <phoneticPr fontId="3"/>
  </si>
  <si>
    <t>平成６年</t>
    <rPh sb="3" eb="4">
      <t>ネン</t>
    </rPh>
    <phoneticPr fontId="3"/>
  </si>
  <si>
    <t>平成３年</t>
    <rPh sb="3" eb="4">
      <t>ネン</t>
    </rPh>
    <phoneticPr fontId="3"/>
  </si>
  <si>
    <t>昭和61年</t>
    <rPh sb="4" eb="5">
      <t>ネン</t>
    </rPh>
    <phoneticPr fontId="3"/>
  </si>
  <si>
    <t>昭和56年</t>
    <rPh sb="4" eb="5">
      <t>ネン</t>
    </rPh>
    <phoneticPr fontId="3"/>
  </si>
  <si>
    <t>昭和53年</t>
    <rPh sb="4" eb="5">
      <t>ネン</t>
    </rPh>
    <phoneticPr fontId="3"/>
  </si>
  <si>
    <t>昭和50年</t>
    <rPh sb="4" eb="5">
      <t>ネン</t>
    </rPh>
    <phoneticPr fontId="3"/>
  </si>
  <si>
    <t>公共団体</t>
  </si>
  <si>
    <t>派遣・下請従業者のみ</t>
    <rPh sb="5" eb="8">
      <t>ジュウギョウシャ</t>
    </rPh>
    <phoneticPr fontId="3"/>
  </si>
  <si>
    <t>30人以上</t>
    <phoneticPr fontId="3"/>
  </si>
  <si>
    <t>20～29人</t>
    <phoneticPr fontId="3"/>
  </si>
  <si>
    <t>10～19人</t>
    <phoneticPr fontId="3"/>
  </si>
  <si>
    <t>５～９人</t>
  </si>
  <si>
    <t>１～４人</t>
  </si>
  <si>
    <t>総    数</t>
  </si>
  <si>
    <t xml:space="preserve">  年</t>
    <phoneticPr fontId="3"/>
  </si>
  <si>
    <t>国・地方</t>
  </si>
  <si>
    <t xml:space="preserve">           民　　　　　　　　　　営</t>
    <rPh sb="11" eb="23">
      <t>ミンエイ</t>
    </rPh>
    <phoneticPr fontId="3"/>
  </si>
  <si>
    <t xml:space="preserve">         区 分</t>
  </si>
  <si>
    <t>調査期日は(注)参照</t>
    <rPh sb="0" eb="2">
      <t>チョウサ</t>
    </rPh>
    <rPh sb="2" eb="4">
      <t>キジツ</t>
    </rPh>
    <rPh sb="6" eb="7">
      <t>チュウ</t>
    </rPh>
    <rPh sb="8" eb="10">
      <t>サンショウ</t>
    </rPh>
    <phoneticPr fontId="3"/>
  </si>
  <si>
    <t>表１２　従業者規模別事業所数の推移</t>
    <rPh sb="0" eb="1">
      <t>ヒョウ</t>
    </rPh>
    <rPh sb="4" eb="7">
      <t>ジュウギョウシャ</t>
    </rPh>
    <phoneticPr fontId="3"/>
  </si>
  <si>
    <t>・第３次産業……運輸通信業、卸売・小売業・飲食業、サービス業等</t>
    <rPh sb="1" eb="2">
      <t>ダイ</t>
    </rPh>
    <rPh sb="3" eb="4">
      <t>ジ</t>
    </rPh>
    <rPh sb="4" eb="5">
      <t>サンギョウ</t>
    </rPh>
    <rPh sb="5" eb="6">
      <t>ギョウ</t>
    </rPh>
    <rPh sb="8" eb="10">
      <t>ウンユ</t>
    </rPh>
    <rPh sb="10" eb="12">
      <t>ツウシン</t>
    </rPh>
    <rPh sb="12" eb="13">
      <t>ギョウ</t>
    </rPh>
    <rPh sb="14" eb="16">
      <t>オロシウ</t>
    </rPh>
    <rPh sb="17" eb="19">
      <t>コウ</t>
    </rPh>
    <rPh sb="19" eb="20">
      <t>ギョウ</t>
    </rPh>
    <rPh sb="21" eb="23">
      <t>インショク</t>
    </rPh>
    <rPh sb="23" eb="24">
      <t>ギョウ</t>
    </rPh>
    <rPh sb="29" eb="30">
      <t>ギョウ</t>
    </rPh>
    <rPh sb="30" eb="31">
      <t>トウ</t>
    </rPh>
    <phoneticPr fontId="3"/>
  </si>
  <si>
    <t>・第２次産業……鉱業、建設業、製造業等</t>
    <rPh sb="1" eb="2">
      <t>ダイ</t>
    </rPh>
    <rPh sb="3" eb="4">
      <t>ジ</t>
    </rPh>
    <rPh sb="4" eb="6">
      <t>サンギョウ</t>
    </rPh>
    <rPh sb="8" eb="10">
      <t>コウギョウ</t>
    </rPh>
    <rPh sb="11" eb="13">
      <t>ケンセツ</t>
    </rPh>
    <rPh sb="13" eb="14">
      <t>ギョウ</t>
    </rPh>
    <rPh sb="15" eb="18">
      <t>セイゾウギョウ</t>
    </rPh>
    <rPh sb="18" eb="19">
      <t>トウ</t>
    </rPh>
    <phoneticPr fontId="3"/>
  </si>
  <si>
    <t>・第１次産業……農業、林業、漁業等</t>
    <rPh sb="1" eb="4">
      <t>ダイイチジ</t>
    </rPh>
    <rPh sb="4" eb="6">
      <t>サンギョウ</t>
    </rPh>
    <rPh sb="8" eb="10">
      <t>ノウギョウ</t>
    </rPh>
    <rPh sb="11" eb="13">
      <t>リンギョウ</t>
    </rPh>
    <rPh sb="14" eb="16">
      <t>ギョギョウ</t>
    </rPh>
    <rPh sb="16" eb="17">
      <t>トウ</t>
    </rPh>
    <phoneticPr fontId="3"/>
  </si>
  <si>
    <t>　　　　※一口メモ</t>
    <rPh sb="5" eb="7">
      <t>ヒトクチ</t>
    </rPh>
    <phoneticPr fontId="3"/>
  </si>
  <si>
    <t>資料 ：  国勢調査結果報告書</t>
  </si>
  <si>
    <t>平成１２年</t>
    <phoneticPr fontId="3"/>
  </si>
  <si>
    <t>平成  ７年</t>
  </si>
  <si>
    <t>平成  ２年</t>
  </si>
  <si>
    <t>昭和５５年</t>
  </si>
  <si>
    <t>昭和５０年</t>
    <phoneticPr fontId="3"/>
  </si>
  <si>
    <t>不     能</t>
    <phoneticPr fontId="3"/>
  </si>
  <si>
    <t>構成率</t>
    <rPh sb="0" eb="2">
      <t>コウセイ</t>
    </rPh>
    <rPh sb="2" eb="3">
      <t>リツ</t>
    </rPh>
    <phoneticPr fontId="3"/>
  </si>
  <si>
    <t>総     数</t>
  </si>
  <si>
    <t>産業分類</t>
    <phoneticPr fontId="3"/>
  </si>
  <si>
    <t>　　　　　　　第 ３ 次 産 業</t>
    <phoneticPr fontId="3"/>
  </si>
  <si>
    <t>　　　　第 １ 次 産 業　　　　</t>
    <phoneticPr fontId="3"/>
  </si>
  <si>
    <t>　　　　　　各年１０月１日現在 (単位：人、％）</t>
    <rPh sb="17" eb="19">
      <t>タンイ</t>
    </rPh>
    <rPh sb="20" eb="21">
      <t>ヒト</t>
    </rPh>
    <phoneticPr fontId="3"/>
  </si>
  <si>
    <t>表１３　産業３部門就業者の推移</t>
    <rPh sb="0" eb="1">
      <t>ヒョウ</t>
    </rPh>
    <phoneticPr fontId="3"/>
  </si>
  <si>
    <t>(注)調査期日は、平成13年については10月１日、平成16年及び平成28年については６月１日、平成24年については２月１日、それ以外の年については７月１日時点である。平成11年、 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90" eb="92">
      <t>ヘイセイ</t>
    </rPh>
    <rPh sb="94" eb="95">
      <t>ネン</t>
    </rPh>
    <rPh sb="100" eb="102">
      <t>カンイ</t>
    </rPh>
    <rPh sb="102" eb="104">
      <t>チョウサ</t>
    </rPh>
    <rPh sb="104" eb="106">
      <t>ケッカ</t>
    </rPh>
    <phoneticPr fontId="3"/>
  </si>
  <si>
    <t>　R サービス業（他に分類されないもの）</t>
    <phoneticPr fontId="3"/>
  </si>
  <si>
    <t>　Q 複合サービス事業</t>
    <phoneticPr fontId="3"/>
  </si>
  <si>
    <t>　P 医療、福祉</t>
  </si>
  <si>
    <t>　O 教育、学習支援業</t>
    <rPh sb="3" eb="5">
      <t>キョウイク</t>
    </rPh>
    <rPh sb="6" eb="8">
      <t>ガクシュウ</t>
    </rPh>
    <rPh sb="8" eb="10">
      <t>シエン</t>
    </rPh>
    <rPh sb="10" eb="11">
      <t>ギョウ</t>
    </rPh>
    <phoneticPr fontId="3"/>
  </si>
  <si>
    <t>　N 生活関連サービス業、娯楽業</t>
  </si>
  <si>
    <t>　M 宿泊業、飲食サービス業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</si>
  <si>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3"/>
  </si>
  <si>
    <t>　L 学術研究、専門・技術サービス業</t>
  </si>
  <si>
    <t>　（第11次改訂前 「Ｌ　サービス業」）</t>
    <rPh sb="2" eb="3">
      <t>ダイ</t>
    </rPh>
    <rPh sb="5" eb="6">
      <t>ジ</t>
    </rPh>
    <rPh sb="6" eb="8">
      <t>カイテイ</t>
    </rPh>
    <rPh sb="8" eb="9">
      <t>マエ</t>
    </rPh>
    <phoneticPr fontId="3"/>
  </si>
  <si>
    <t>　K 不動産業、物品賃貸業</t>
  </si>
  <si>
    <t>　（第12次改訂前 「Ｌ　不動産業」）</t>
    <phoneticPr fontId="3"/>
  </si>
  <si>
    <t>　J 金融業、保険業</t>
  </si>
  <si>
    <t>　I 卸売業、小売業</t>
  </si>
  <si>
    <t>　H 運輸業、郵便業</t>
  </si>
  <si>
    <t>　（第12次改訂前 「Ｉ 　運輸業」）</t>
    <rPh sb="2" eb="3">
      <t>ダイ</t>
    </rPh>
    <rPh sb="5" eb="6">
      <t>ジ</t>
    </rPh>
    <rPh sb="6" eb="8">
      <t>カイテイ</t>
    </rPh>
    <rPh sb="8" eb="9">
      <t>マエ</t>
    </rPh>
    <rPh sb="14" eb="17">
      <t>ウンユギョウ</t>
    </rPh>
    <phoneticPr fontId="3"/>
  </si>
  <si>
    <t>　G 情報通信業</t>
    <phoneticPr fontId="3"/>
  </si>
  <si>
    <t>　（第11次改訂前 「Ｈ　運輸・通信業」）</t>
    <rPh sb="2" eb="3">
      <t>ダイ</t>
    </rPh>
    <rPh sb="5" eb="6">
      <t>ジ</t>
    </rPh>
    <rPh sb="6" eb="8">
      <t>カイテイ</t>
    </rPh>
    <rPh sb="8" eb="9">
      <t>マエ</t>
    </rPh>
    <phoneticPr fontId="3"/>
  </si>
  <si>
    <t>　F 電気・ガス・熱供給・水道業</t>
    <phoneticPr fontId="3"/>
  </si>
  <si>
    <t>　E 製造業</t>
    <phoneticPr fontId="3"/>
  </si>
  <si>
    <t>　D 建設業</t>
    <phoneticPr fontId="3"/>
  </si>
  <si>
    <t>　C 鉱業、採石業、砂利採取業</t>
  </si>
  <si>
    <t>　A～B 農林漁業</t>
    <phoneticPr fontId="3"/>
  </si>
  <si>
    <t>平成２８</t>
    <rPh sb="0" eb="2">
      <t>ヘイセイ</t>
    </rPh>
    <phoneticPr fontId="3"/>
  </si>
  <si>
    <t>平成２６</t>
    <rPh sb="0" eb="2">
      <t>ヘイセイ</t>
    </rPh>
    <phoneticPr fontId="3"/>
  </si>
  <si>
    <t>平成２４</t>
    <rPh sb="0" eb="2">
      <t>ヘイセイ</t>
    </rPh>
    <phoneticPr fontId="3"/>
  </si>
  <si>
    <t>平成２１</t>
    <rPh sb="0" eb="2">
      <t>ヘイセイ</t>
    </rPh>
    <phoneticPr fontId="3"/>
  </si>
  <si>
    <t>平成１８</t>
    <rPh sb="0" eb="2">
      <t>ヘイセイ</t>
    </rPh>
    <phoneticPr fontId="3"/>
  </si>
  <si>
    <t>平成１６</t>
    <rPh sb="0" eb="2">
      <t>ヘイセイ</t>
    </rPh>
    <phoneticPr fontId="3"/>
  </si>
  <si>
    <t>平成１３</t>
    <rPh sb="0" eb="2">
      <t>ヘイセイ</t>
    </rPh>
    <phoneticPr fontId="3"/>
  </si>
  <si>
    <t>平成１１</t>
  </si>
  <si>
    <t>平成８</t>
  </si>
  <si>
    <t>平成３</t>
  </si>
  <si>
    <t>産業分類                           年</t>
  </si>
  <si>
    <t>従業者３０人以上の事業所</t>
  </si>
  <si>
    <t xml:space="preserve">                                    区分</t>
  </si>
  <si>
    <t>　R サービス業（他に分類されないもの）</t>
    <phoneticPr fontId="3"/>
  </si>
  <si>
    <t>　O 教育、学習支援業</t>
  </si>
  <si>
    <t>-</t>
    <phoneticPr fontId="3"/>
  </si>
  <si>
    <t>　（第12次改訂前 「Ｌ　不動産業」）</t>
    <rPh sb="2" eb="3">
      <t>ダイ</t>
    </rPh>
    <rPh sb="5" eb="6">
      <t>ジ</t>
    </rPh>
    <rPh sb="6" eb="8">
      <t>カイテイ</t>
    </rPh>
    <rPh sb="8" eb="9">
      <t>マエ</t>
    </rPh>
    <phoneticPr fontId="3"/>
  </si>
  <si>
    <t>　G 情報通信業</t>
    <phoneticPr fontId="3"/>
  </si>
  <si>
    <t>　F 電気・ガス・熱供給・水道業</t>
    <phoneticPr fontId="3"/>
  </si>
  <si>
    <t>　D 建設業</t>
    <phoneticPr fontId="3"/>
  </si>
  <si>
    <t>　A～B 農林漁業</t>
    <phoneticPr fontId="3"/>
  </si>
  <si>
    <t>従業者１～２９人以下の事業所</t>
  </si>
  <si>
    <t>調査期日等については(注)参照</t>
    <rPh sb="0" eb="2">
      <t>チョウサ</t>
    </rPh>
    <rPh sb="2" eb="4">
      <t>キジツ</t>
    </rPh>
    <rPh sb="4" eb="5">
      <t>トウ</t>
    </rPh>
    <rPh sb="11" eb="12">
      <t>チュウ</t>
    </rPh>
    <rPh sb="13" eb="15">
      <t>サンショウ</t>
    </rPh>
    <phoneticPr fontId="3"/>
  </si>
  <si>
    <t>表１４　従業者規模別産業大分類別事業所数（民営）</t>
    <rPh sb="0" eb="1">
      <t>ヒョウ</t>
    </rPh>
    <rPh sb="4" eb="7">
      <t>ジュウギョウシャ</t>
    </rPh>
    <rPh sb="21" eb="23">
      <t>ミンエイ</t>
    </rPh>
    <phoneticPr fontId="3"/>
  </si>
  <si>
    <t>昭和５５年</t>
    <phoneticPr fontId="3"/>
  </si>
  <si>
    <t>昭和６０年</t>
    <phoneticPr fontId="3"/>
  </si>
  <si>
    <t>平成　２年</t>
    <phoneticPr fontId="3"/>
  </si>
  <si>
    <t>平成　７年</t>
    <phoneticPr fontId="3"/>
  </si>
  <si>
    <t>平成１７年</t>
    <phoneticPr fontId="3"/>
  </si>
  <si>
    <t>平成２２年</t>
    <phoneticPr fontId="3"/>
  </si>
  <si>
    <t>平成１２年</t>
    <phoneticPr fontId="3"/>
  </si>
  <si>
    <t>産業分類</t>
    <phoneticPr fontId="3"/>
  </si>
  <si>
    <t>第 ２ 次 産 業</t>
    <phoneticPr fontId="3"/>
  </si>
  <si>
    <t>(注)調査期日は、平成13年については10月1日、平成16年及び平成28年については６月１日、平成24年については２月１日、それ以外の年については７月１日時点である。平成11年、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89" eb="91">
      <t>ヘイセイ</t>
    </rPh>
    <rPh sb="93" eb="94">
      <t>ネン</t>
    </rPh>
    <rPh sb="99" eb="101">
      <t>カンイ</t>
    </rPh>
    <rPh sb="101" eb="103">
      <t>チョウサ</t>
    </rPh>
    <rPh sb="103" eb="105">
      <t>ケッカ</t>
    </rPh>
    <phoneticPr fontId="3"/>
  </si>
  <si>
    <t>※平成18年以前は事業所・企業統計調査報告書</t>
    <phoneticPr fontId="3"/>
  </si>
  <si>
    <t>　R サービス業（他に分類されないもの）</t>
    <phoneticPr fontId="3"/>
  </si>
  <si>
    <t>　Q 複合サービス事業</t>
    <phoneticPr fontId="3"/>
  </si>
  <si>
    <t>-</t>
    <phoneticPr fontId="3"/>
  </si>
  <si>
    <t>　G 情報通信業</t>
    <phoneticPr fontId="3"/>
  </si>
  <si>
    <t>-</t>
    <phoneticPr fontId="3"/>
  </si>
  <si>
    <t>　F 電気・ガス・熱供給・水道業</t>
    <phoneticPr fontId="3"/>
  </si>
  <si>
    <t>　E 製造業</t>
    <phoneticPr fontId="3"/>
  </si>
  <si>
    <t>　D 建設業</t>
    <phoneticPr fontId="3"/>
  </si>
  <si>
    <t>　A～B 農林漁業</t>
    <phoneticPr fontId="3"/>
  </si>
  <si>
    <t>従業者３０人以上の事業所における従業者数（人）</t>
    <phoneticPr fontId="3"/>
  </si>
  <si>
    <t>　I 卸売業、小売業</t>
    <phoneticPr fontId="3"/>
  </si>
  <si>
    <t>　H 運輸業、郵便業</t>
    <phoneticPr fontId="3"/>
  </si>
  <si>
    <t>　G 情報通信業</t>
    <phoneticPr fontId="3"/>
  </si>
  <si>
    <t>　F 電気・ガス・熱供給・水道業</t>
    <phoneticPr fontId="3"/>
  </si>
  <si>
    <t>　E 製造業</t>
    <phoneticPr fontId="3"/>
  </si>
  <si>
    <t>　D 建設業</t>
    <phoneticPr fontId="3"/>
  </si>
  <si>
    <t>　A～B 農林漁業</t>
    <phoneticPr fontId="3"/>
  </si>
  <si>
    <t>従業者１～２９人以下の事業所における従業者数（人）</t>
    <rPh sb="18" eb="21">
      <t>ジュウギョウシャ</t>
    </rPh>
    <rPh sb="21" eb="22">
      <t>スウ</t>
    </rPh>
    <rPh sb="23" eb="24">
      <t>ニン</t>
    </rPh>
    <phoneticPr fontId="3"/>
  </si>
  <si>
    <t>表１５　従業者規模別産業大分類別従業者数（民営）</t>
    <rPh sb="0" eb="1">
      <t>ヒョウ</t>
    </rPh>
    <rPh sb="4" eb="6">
      <t>ジュウギョウ</t>
    </rPh>
    <rPh sb="16" eb="19">
      <t>ジュウギョウシャ</t>
    </rPh>
    <phoneticPr fontId="3"/>
  </si>
  <si>
    <t>　　平成30年については平成30年６月１日。</t>
    <phoneticPr fontId="3"/>
  </si>
  <si>
    <t>　　平成29年については平成29年６月１日であり、それ以外については当該年の12月１日時点である。</t>
    <rPh sb="2" eb="4">
      <t>ヘイセイ</t>
    </rPh>
    <rPh sb="6" eb="7">
      <t>ネン</t>
    </rPh>
    <rPh sb="12" eb="14">
      <t>ヘイセイ</t>
    </rPh>
    <rPh sb="16" eb="17">
      <t>ネン</t>
    </rPh>
    <rPh sb="18" eb="19">
      <t>ガツ</t>
    </rPh>
    <rPh sb="20" eb="21">
      <t>ニチ</t>
    </rPh>
    <rPh sb="27" eb="29">
      <t>イガイ</t>
    </rPh>
    <rPh sb="34" eb="36">
      <t>トウガイ</t>
    </rPh>
    <rPh sb="36" eb="37">
      <t>ドシ</t>
    </rPh>
    <rPh sb="40" eb="41">
      <t>ガツ</t>
    </rPh>
    <rPh sb="42" eb="43">
      <t>ニチ</t>
    </rPh>
    <rPh sb="43" eb="45">
      <t>ジテン</t>
    </rPh>
    <phoneticPr fontId="3"/>
  </si>
  <si>
    <t>※   調査基準日は、平成23年については平成24年２月１日、平成27年については平成28年６月１日、</t>
    <rPh sb="4" eb="6">
      <t>チョウサ</t>
    </rPh>
    <rPh sb="6" eb="9">
      <t>キジュンビ</t>
    </rPh>
    <rPh sb="11" eb="13">
      <t>ヘイセイ</t>
    </rPh>
    <rPh sb="15" eb="16">
      <t>ネン</t>
    </rPh>
    <rPh sb="21" eb="23">
      <t>ヘイセイ</t>
    </rPh>
    <rPh sb="25" eb="26">
      <t>ネン</t>
    </rPh>
    <rPh sb="27" eb="28">
      <t>ガツ</t>
    </rPh>
    <rPh sb="29" eb="30">
      <t>ニチ</t>
    </rPh>
    <rPh sb="31" eb="33">
      <t>ヘイセイ</t>
    </rPh>
    <rPh sb="35" eb="36">
      <t>ネン</t>
    </rPh>
    <rPh sb="41" eb="43">
      <t>ヘイセイ</t>
    </rPh>
    <rPh sb="45" eb="46">
      <t>ネン</t>
    </rPh>
    <rPh sb="47" eb="48">
      <t>ガツ</t>
    </rPh>
    <rPh sb="49" eb="50">
      <t>ニチ</t>
    </rPh>
    <phoneticPr fontId="3"/>
  </si>
  <si>
    <t xml:space="preserve">　　製造事業所について集計したものである。 </t>
    <phoneticPr fontId="3"/>
  </si>
  <si>
    <t>※　平成23年及び平成27年における数値は翌年実施の「経済センサス‐活動調査」の調査結果のうち、</t>
    <rPh sb="7" eb="8">
      <t>オヨ</t>
    </rPh>
    <rPh sb="9" eb="11">
      <t>ヘイセイ</t>
    </rPh>
    <rPh sb="13" eb="14">
      <t>ネン</t>
    </rPh>
    <rPh sb="21" eb="23">
      <t>ヨクネン</t>
    </rPh>
    <rPh sb="23" eb="25">
      <t>ジッシ</t>
    </rPh>
    <phoneticPr fontId="3"/>
  </si>
  <si>
    <t>※　平成13年の従業者３人以下の事業所は、特定業種のみの数値。</t>
    <rPh sb="2" eb="4">
      <t>ヘイセイ</t>
    </rPh>
    <rPh sb="6" eb="7">
      <t>ネン</t>
    </rPh>
    <rPh sb="8" eb="11">
      <t>ジュウギョウシャ</t>
    </rPh>
    <rPh sb="12" eb="15">
      <t>ニンイカ</t>
    </rPh>
    <rPh sb="16" eb="19">
      <t>ジギョウショ</t>
    </rPh>
    <rPh sb="21" eb="23">
      <t>トクテイ</t>
    </rPh>
    <rPh sb="23" eb="25">
      <t>ギョウシュ</t>
    </rPh>
    <rPh sb="28" eb="30">
      <t>スウチ</t>
    </rPh>
    <phoneticPr fontId="3"/>
  </si>
  <si>
    <t>※　表中の「－」は調査未実施項目です。</t>
    <rPh sb="2" eb="4">
      <t>ヒョウチュウ</t>
    </rPh>
    <rPh sb="9" eb="11">
      <t>チョウサ</t>
    </rPh>
    <rPh sb="11" eb="14">
      <t>ミジッシ</t>
    </rPh>
    <rPh sb="14" eb="16">
      <t>コウモク</t>
    </rPh>
    <phoneticPr fontId="3"/>
  </si>
  <si>
    <t xml:space="preserve">        資料：  工業統計調査結果報告書「茨城の工業」</t>
  </si>
  <si>
    <t>平成２５年</t>
    <phoneticPr fontId="3"/>
  </si>
  <si>
    <t>平成２４年</t>
    <phoneticPr fontId="3"/>
  </si>
  <si>
    <t>平成２３年</t>
  </si>
  <si>
    <t>平成２１年</t>
    <phoneticPr fontId="3"/>
  </si>
  <si>
    <t>平成２０年</t>
    <phoneticPr fontId="3"/>
  </si>
  <si>
    <t>平成１９年</t>
  </si>
  <si>
    <t>平成１８年</t>
  </si>
  <si>
    <t>平成１７年</t>
  </si>
  <si>
    <t>平成１６年</t>
  </si>
  <si>
    <t>平成１５年</t>
    <phoneticPr fontId="3"/>
  </si>
  <si>
    <t>平成１４年</t>
    <phoneticPr fontId="3"/>
  </si>
  <si>
    <t>平成１３年</t>
    <phoneticPr fontId="3"/>
  </si>
  <si>
    <t>平成１１年</t>
    <phoneticPr fontId="3"/>
  </si>
  <si>
    <t>平成１０年</t>
    <phoneticPr fontId="3"/>
  </si>
  <si>
    <t>平成　９年</t>
  </si>
  <si>
    <t>平成　８年</t>
  </si>
  <si>
    <t>平成　６年</t>
  </si>
  <si>
    <t>平成　５年</t>
  </si>
  <si>
    <t>平成　４年</t>
  </si>
  <si>
    <t>平成　３年</t>
    <phoneticPr fontId="3"/>
  </si>
  <si>
    <t>平成 元年</t>
    <rPh sb="3" eb="5">
      <t>ガンネン</t>
    </rPh>
    <phoneticPr fontId="3"/>
  </si>
  <si>
    <t>製造品出荷額等（万円）</t>
    <rPh sb="0" eb="2">
      <t>セイゾウ</t>
    </rPh>
    <rPh sb="2" eb="3">
      <t>ヒン</t>
    </rPh>
    <rPh sb="3" eb="6">
      <t>シュッカガク</t>
    </rPh>
    <rPh sb="6" eb="7">
      <t>トウ</t>
    </rPh>
    <rPh sb="8" eb="10">
      <t>マンエン</t>
    </rPh>
    <phoneticPr fontId="3"/>
  </si>
  <si>
    <t>　　　（万円）</t>
    <phoneticPr fontId="3"/>
  </si>
  <si>
    <t>従業者３人以下</t>
    <rPh sb="0" eb="3">
      <t>ジュウギョウシャ</t>
    </rPh>
    <rPh sb="4" eb="5">
      <t>ニン</t>
    </rPh>
    <rPh sb="5" eb="7">
      <t>イカ</t>
    </rPh>
    <phoneticPr fontId="3"/>
  </si>
  <si>
    <t>従業者４人以上</t>
  </si>
  <si>
    <t xml:space="preserve">  年</t>
  </si>
  <si>
    <t>従業者１人あたり</t>
    <rPh sb="0" eb="3">
      <t>ジュウギョウシャ</t>
    </rPh>
    <rPh sb="4" eb="5">
      <t>ヒト</t>
    </rPh>
    <phoneticPr fontId="3"/>
  </si>
  <si>
    <t>製造出荷額等</t>
    <rPh sb="5" eb="6">
      <t>トウ</t>
    </rPh>
    <phoneticPr fontId="3"/>
  </si>
  <si>
    <t>従業者数（人）</t>
    <rPh sb="5" eb="6">
      <t>ニン</t>
    </rPh>
    <phoneticPr fontId="3"/>
  </si>
  <si>
    <t>事業所数計</t>
    <rPh sb="4" eb="5">
      <t>ケイ</t>
    </rPh>
    <phoneticPr fontId="3"/>
  </si>
  <si>
    <t>事業所数</t>
    <rPh sb="0" eb="3">
      <t>ジギョウショ</t>
    </rPh>
    <rPh sb="3" eb="4">
      <t>スウ</t>
    </rPh>
    <phoneticPr fontId="3"/>
  </si>
  <si>
    <t>項目</t>
    <rPh sb="0" eb="2">
      <t>コウモク</t>
    </rPh>
    <phoneticPr fontId="3"/>
  </si>
  <si>
    <t xml:space="preserve">   各年１２月３１日現在</t>
    <phoneticPr fontId="3"/>
  </si>
  <si>
    <t>表１６　製造業事業所数・従業者数・製造品出荷額等の推移</t>
    <rPh sb="0" eb="1">
      <t>ヒョウ</t>
    </rPh>
    <rPh sb="4" eb="7">
      <t>セイゾウギョウ</t>
    </rPh>
    <phoneticPr fontId="3"/>
  </si>
  <si>
    <t>平成２４年</t>
    <rPh sb="0" eb="2">
      <t>ヘイセイ</t>
    </rPh>
    <phoneticPr fontId="3"/>
  </si>
  <si>
    <t>平成１１年</t>
    <rPh sb="0" eb="2">
      <t>ヘイセイ</t>
    </rPh>
    <phoneticPr fontId="3"/>
  </si>
  <si>
    <t>平成　９年</t>
    <phoneticPr fontId="3"/>
  </si>
  <si>
    <t>平成　６年</t>
    <phoneticPr fontId="3"/>
  </si>
  <si>
    <t>平成　６年</t>
    <phoneticPr fontId="3"/>
  </si>
  <si>
    <t>平成　３年</t>
    <phoneticPr fontId="3"/>
  </si>
  <si>
    <t>昭和６３年</t>
  </si>
  <si>
    <t>昭和５７年</t>
  </si>
  <si>
    <t>昭和５４年</t>
  </si>
  <si>
    <t>事業所数</t>
    <rPh sb="0" eb="3">
      <t>ジギョウショ</t>
    </rPh>
    <phoneticPr fontId="3"/>
  </si>
  <si>
    <t>年間販売額</t>
  </si>
  <si>
    <t>小             売             業</t>
  </si>
  <si>
    <r>
      <t>（Ⅹ）</t>
    </r>
    <r>
      <rPr>
        <sz val="11"/>
        <rFont val="ＭＳ Ｐゴシック"/>
        <family val="3"/>
        <charset val="128"/>
      </rPr>
      <t>20151</t>
    </r>
    <phoneticPr fontId="3"/>
  </si>
  <si>
    <t>年間販売額</t>
    <phoneticPr fontId="3"/>
  </si>
  <si>
    <t>卸             売              業</t>
  </si>
  <si>
    <t>（注）調査期日は、平成９・14・16・19・28年については６月１日、平成24年については２月１日、
それ以外の年についてについては７月１日時点である。</t>
    <rPh sb="1" eb="2">
      <t>チュウ</t>
    </rPh>
    <rPh sb="3" eb="5">
      <t>チョウサ</t>
    </rPh>
    <rPh sb="5" eb="7">
      <t>キジツ</t>
    </rPh>
    <rPh sb="9" eb="11">
      <t>ヘイセイ</t>
    </rPh>
    <rPh sb="24" eb="25">
      <t>ネン</t>
    </rPh>
    <rPh sb="31" eb="32">
      <t>ガツ</t>
    </rPh>
    <rPh sb="33" eb="34">
      <t>ニチ</t>
    </rPh>
    <rPh sb="35" eb="37">
      <t>ヘイセイ</t>
    </rPh>
    <rPh sb="39" eb="40">
      <t>ネン</t>
    </rPh>
    <rPh sb="46" eb="47">
      <t>ガツ</t>
    </rPh>
    <rPh sb="48" eb="49">
      <t>ニチ</t>
    </rPh>
    <rPh sb="53" eb="55">
      <t>イガイ</t>
    </rPh>
    <rPh sb="56" eb="57">
      <t>トシ</t>
    </rPh>
    <rPh sb="67" eb="68">
      <t>ガツ</t>
    </rPh>
    <rPh sb="69" eb="70">
      <t>ニチ</t>
    </rPh>
    <rPh sb="70" eb="72">
      <t>ジテン</t>
    </rPh>
    <phoneticPr fontId="3"/>
  </si>
  <si>
    <t>（Ⅹ）については茎崎地区の数値は秘匿</t>
    <rPh sb="16" eb="18">
      <t>ヒトク</t>
    </rPh>
    <phoneticPr fontId="3"/>
  </si>
  <si>
    <t>資料 ： 商業統計調査、経済センサス‐活動調査</t>
    <rPh sb="0" eb="2">
      <t>シリョウ</t>
    </rPh>
    <rPh sb="5" eb="7">
      <t>ショウギョウ</t>
    </rPh>
    <rPh sb="7" eb="9">
      <t>トウケイ</t>
    </rPh>
    <rPh sb="9" eb="11">
      <t>チョウサ</t>
    </rPh>
    <phoneticPr fontId="3"/>
  </si>
  <si>
    <t>平成　９年</t>
    <phoneticPr fontId="3"/>
  </si>
  <si>
    <r>
      <t>（Ⅹ）</t>
    </r>
    <r>
      <rPr>
        <sz val="11"/>
        <rFont val="ＭＳ Ｐゴシック"/>
        <family val="3"/>
        <charset val="128"/>
      </rPr>
      <t>20,151</t>
    </r>
    <phoneticPr fontId="3"/>
  </si>
  <si>
    <r>
      <t>（Ⅹ）</t>
    </r>
    <r>
      <rPr>
        <sz val="11"/>
        <rFont val="ＭＳ Ｐゴシック"/>
        <family val="3"/>
        <charset val="128"/>
      </rPr>
      <t>786</t>
    </r>
    <phoneticPr fontId="3"/>
  </si>
  <si>
    <t>（百万円）</t>
    <rPh sb="1" eb="2">
      <t>ヒャク</t>
    </rPh>
    <rPh sb="2" eb="4">
      <t>マンエン</t>
    </rPh>
    <phoneticPr fontId="3"/>
  </si>
  <si>
    <t>（人）</t>
    <rPh sb="1" eb="2">
      <t>ニン</t>
    </rPh>
    <phoneticPr fontId="3"/>
  </si>
  <si>
    <t>従業者数</t>
  </si>
  <si>
    <t>年間販売額</t>
    <phoneticPr fontId="3"/>
  </si>
  <si>
    <t>調査期日等については(注)参照 　</t>
    <rPh sb="0" eb="2">
      <t>チョウサ</t>
    </rPh>
    <rPh sb="2" eb="4">
      <t>キジツ</t>
    </rPh>
    <rPh sb="4" eb="5">
      <t>トウ</t>
    </rPh>
    <rPh sb="11" eb="12">
      <t>チュウ</t>
    </rPh>
    <rPh sb="13" eb="15">
      <t>サンショウ</t>
    </rPh>
    <phoneticPr fontId="3"/>
  </si>
  <si>
    <t>表１７　卸売・小売業別事業所数・従業者数及び年間販売額の推移</t>
    <rPh sb="0" eb="1">
      <t>ヒョウ</t>
    </rPh>
    <rPh sb="9" eb="10">
      <t>ギョウ</t>
    </rPh>
    <rPh sb="10" eb="11">
      <t>ベツ</t>
    </rPh>
    <rPh sb="11" eb="14">
      <t>ジギョウショ</t>
    </rPh>
    <phoneticPr fontId="3"/>
  </si>
  <si>
    <t xml:space="preserve">「X」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
</t>
    <rPh sb="35" eb="38">
      <t>ジギョウショ</t>
    </rPh>
    <rPh sb="39" eb="41">
      <t>スウチ</t>
    </rPh>
    <rPh sb="42" eb="43">
      <t>アキ</t>
    </rPh>
    <phoneticPr fontId="3"/>
  </si>
  <si>
    <t>資料：経済センサス－活動調査</t>
    <rPh sb="0" eb="2">
      <t>シリョウ</t>
    </rPh>
    <rPh sb="3" eb="5">
      <t>ケイザイ</t>
    </rPh>
    <rPh sb="10" eb="12">
      <t>カツドウ</t>
    </rPh>
    <rPh sb="12" eb="14">
      <t>チョウサ</t>
    </rPh>
    <phoneticPr fontId="3"/>
  </si>
  <si>
    <t>x</t>
  </si>
  <si>
    <t>他に分類されない卸売業</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</si>
  <si>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</si>
  <si>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</si>
  <si>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</si>
  <si>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</si>
  <si>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</si>
  <si>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</si>
  <si>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</si>
  <si>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</si>
  <si>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</si>
  <si>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</si>
  <si>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</si>
  <si>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</si>
  <si>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</si>
  <si>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</si>
  <si>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</si>
  <si>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</si>
  <si>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</si>
  <si>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phoneticPr fontId="3"/>
  </si>
  <si>
    <t>各種商品卸売業</t>
  </si>
  <si>
    <t>卸売業計</t>
  </si>
  <si>
    <t>販売額（万円）</t>
    <rPh sb="4" eb="6">
      <t>マンエン</t>
    </rPh>
    <phoneticPr fontId="3"/>
  </si>
  <si>
    <t>（人）</t>
  </si>
  <si>
    <t>年間商品</t>
    <rPh sb="2" eb="4">
      <t>ショウヒン</t>
    </rPh>
    <phoneticPr fontId="3"/>
  </si>
  <si>
    <t>従業者数</t>
    <rPh sb="0" eb="3">
      <t>ジュウギョウシャ</t>
    </rPh>
    <rPh sb="3" eb="4">
      <t>スウ</t>
    </rPh>
    <phoneticPr fontId="3"/>
  </si>
  <si>
    <t>産          業         分         類</t>
  </si>
  <si>
    <t>　　平成２８年６月１日現在</t>
    <rPh sb="6" eb="7">
      <t>ネン</t>
    </rPh>
    <rPh sb="8" eb="9">
      <t>ガツ</t>
    </rPh>
    <rPh sb="10" eb="11">
      <t>ニチ</t>
    </rPh>
    <rPh sb="11" eb="13">
      <t>ゲンザイ</t>
    </rPh>
    <phoneticPr fontId="3"/>
  </si>
  <si>
    <t>表１８　卸売業の産業分類別事業所数・従業者数及び年間販売額</t>
    <rPh sb="0" eb="1">
      <t>ヒョウ</t>
    </rPh>
    <rPh sb="13" eb="16">
      <t>ジギョウショ</t>
    </rPh>
    <phoneticPr fontId="3"/>
  </si>
  <si>
    <t>「X」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t>
    <rPh sb="39" eb="41">
      <t>スウチ</t>
    </rPh>
    <rPh sb="42" eb="43">
      <t>アキ</t>
    </rPh>
    <phoneticPr fontId="3"/>
  </si>
  <si>
    <t>資料：経済センサス－活動調査</t>
    <rPh sb="0" eb="2">
      <t>シリョウ</t>
    </rPh>
    <rPh sb="3" eb="5">
      <t>ケイザイ</t>
    </rPh>
    <rPh sb="9" eb="14">
      <t>ーカツドウチョウサ</t>
    </rPh>
    <phoneticPr fontId="3"/>
  </si>
  <si>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</si>
  <si>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</si>
  <si>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</si>
  <si>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</si>
  <si>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</si>
  <si>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</si>
  <si>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</si>
  <si>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</si>
  <si>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</si>
  <si>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</si>
  <si>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</si>
  <si>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</si>
  <si>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機械器具小売業（自動車、自転車を除く）</t>
  </si>
  <si>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</si>
  <si>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</si>
  <si>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</si>
  <si>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</si>
  <si>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</si>
  <si>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</si>
  <si>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</si>
  <si>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</si>
  <si>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</si>
  <si>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</si>
  <si>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</si>
  <si>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</si>
  <si>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</si>
  <si>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</si>
  <si>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3"/>
  </si>
  <si>
    <t>百貨店、総合スーパー</t>
  </si>
  <si>
    <t>小売業計</t>
  </si>
  <si>
    <t>（㎡）</t>
    <phoneticPr fontId="3"/>
  </si>
  <si>
    <t>売場面積</t>
    <phoneticPr fontId="3"/>
  </si>
  <si>
    <t>従 業 者 数</t>
  </si>
  <si>
    <t>事 業 所 数</t>
    <rPh sb="0" eb="1">
      <t>コト</t>
    </rPh>
    <rPh sb="2" eb="3">
      <t>ギョウ</t>
    </rPh>
    <rPh sb="4" eb="5">
      <t>ショ</t>
    </rPh>
    <rPh sb="6" eb="7">
      <t>スウ</t>
    </rPh>
    <phoneticPr fontId="3"/>
  </si>
  <si>
    <t>産        業       分        類</t>
  </si>
  <si>
    <t>　　　平成２８年６月１日現在</t>
    <rPh sb="9" eb="10">
      <t>ガツ</t>
    </rPh>
    <rPh sb="11" eb="12">
      <t>ニチ</t>
    </rPh>
    <rPh sb="12" eb="14">
      <t>ゲンザイ</t>
    </rPh>
    <phoneticPr fontId="3"/>
  </si>
  <si>
    <t>表１９　小売業の産業分類別事業所数・従業者数・年間販売額等</t>
    <rPh sb="0" eb="1">
      <t>ヒョウ</t>
    </rPh>
    <rPh sb="13" eb="16">
      <t>ジギョウショ</t>
    </rPh>
    <phoneticPr fontId="3"/>
  </si>
  <si>
    <t>　　変更を行ったことに伴い、前回実施の平成19年調査結果とは接続しない。</t>
  </si>
  <si>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3"/>
  </si>
  <si>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3"/>
  </si>
  <si>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3"/>
  </si>
  <si>
    <t>　　要件となる店舗面積が、旧法と比べ大幅に変更された。</t>
    <rPh sb="13" eb="15">
      <t>キュウホウ</t>
    </rPh>
    <rPh sb="16" eb="17">
      <t>クラ</t>
    </rPh>
    <rPh sb="18" eb="20">
      <t>オオハバ</t>
    </rPh>
    <rPh sb="21" eb="23">
      <t>ヘンコウ</t>
    </rPh>
    <phoneticPr fontId="3"/>
  </si>
  <si>
    <t>*  平成12年６月１日に大規模小売店舗立地法が施行され、大規模小売店舗の</t>
    <rPh sb="24" eb="26">
      <t>シコウ</t>
    </rPh>
    <phoneticPr fontId="3"/>
  </si>
  <si>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3"/>
  </si>
  <si>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3"/>
  </si>
  <si>
    <t xml:space="preserve">        資料 ：  商業統計調査結果報告「茨城の商業」</t>
    <rPh sb="20" eb="22">
      <t>ケッカ</t>
    </rPh>
    <rPh sb="22" eb="24">
      <t>ホウコク</t>
    </rPh>
    <rPh sb="25" eb="27">
      <t>イバラキ</t>
    </rPh>
    <rPh sb="28" eb="30">
      <t>ショウギョウ</t>
    </rPh>
    <phoneticPr fontId="3"/>
  </si>
  <si>
    <t>-</t>
    <phoneticPr fontId="3"/>
  </si>
  <si>
    <t>平成１６年</t>
    <rPh sb="4" eb="5">
      <t>６ネン</t>
    </rPh>
    <phoneticPr fontId="3"/>
  </si>
  <si>
    <t>平成１４年</t>
    <rPh sb="4" eb="5">
      <t>６ネン</t>
    </rPh>
    <phoneticPr fontId="3"/>
  </si>
  <si>
    <t>販 売 額</t>
  </si>
  <si>
    <t>面     積</t>
  </si>
  <si>
    <t>者     数</t>
  </si>
  <si>
    <t>業 所 数</t>
    <rPh sb="0" eb="1">
      <t>ギョウ</t>
    </rPh>
    <rPh sb="2" eb="3">
      <t>ショ</t>
    </rPh>
    <phoneticPr fontId="3"/>
  </si>
  <si>
    <t>年次</t>
  </si>
  <si>
    <t>1㎡当たり</t>
  </si>
  <si>
    <t>1人当たり</t>
  </si>
  <si>
    <t>小 売 事</t>
    <rPh sb="4" eb="5">
      <t>ジ</t>
    </rPh>
    <phoneticPr fontId="3"/>
  </si>
  <si>
    <t>店 舗 数</t>
  </si>
  <si>
    <t>売場面積</t>
  </si>
  <si>
    <t>従 業 者</t>
  </si>
  <si>
    <t>売     場</t>
  </si>
  <si>
    <t>年     間</t>
  </si>
  <si>
    <t>従     業</t>
  </si>
  <si>
    <t>店 舗 内</t>
  </si>
  <si>
    <t>　大　規　模　小　売　店　舗</t>
    <rPh sb="1" eb="6">
      <t>ダイキボ</t>
    </rPh>
    <rPh sb="7" eb="10">
      <t>コウリ</t>
    </rPh>
    <rPh sb="11" eb="14">
      <t>テンポ</t>
    </rPh>
    <phoneticPr fontId="3"/>
  </si>
  <si>
    <t xml:space="preserve">     区分</t>
    <phoneticPr fontId="3"/>
  </si>
  <si>
    <t>平成１２年</t>
    <rPh sb="4" eb="5">
      <t>６ネン</t>
    </rPh>
    <phoneticPr fontId="3"/>
  </si>
  <si>
    <t>平成 ９年</t>
    <rPh sb="4" eb="5">
      <t>６ネン</t>
    </rPh>
    <phoneticPr fontId="3"/>
  </si>
  <si>
    <t>平成 ６年</t>
    <rPh sb="3" eb="5">
      <t>６ネン</t>
    </rPh>
    <phoneticPr fontId="3"/>
  </si>
  <si>
    <t>第　二　種　大　規　模　小　売　店　舗</t>
    <rPh sb="0" eb="5">
      <t>ダイニシュ</t>
    </rPh>
    <rPh sb="6" eb="11">
      <t>ダイキボ</t>
    </rPh>
    <rPh sb="12" eb="15">
      <t>コウリ</t>
    </rPh>
    <rPh sb="16" eb="19">
      <t>テンポ</t>
    </rPh>
    <phoneticPr fontId="3"/>
  </si>
  <si>
    <t>第　一　種　大　規　模　小　売　店　舗</t>
    <rPh sb="0" eb="5">
      <t>ダイイッシュ</t>
    </rPh>
    <rPh sb="6" eb="11">
      <t>ダイキボ</t>
    </rPh>
    <rPh sb="12" eb="15">
      <t>コウリ</t>
    </rPh>
    <rPh sb="16" eb="19">
      <t>テンポ</t>
    </rPh>
    <phoneticPr fontId="3"/>
  </si>
  <si>
    <t>各年７月１日現在〈９年、１４年、１６年は６月１日〉　（単位： 万円、㎡）</t>
    <rPh sb="10" eb="11">
      <t>ネン</t>
    </rPh>
    <rPh sb="14" eb="15">
      <t>ネン</t>
    </rPh>
    <rPh sb="18" eb="19">
      <t>ネン</t>
    </rPh>
    <rPh sb="21" eb="22">
      <t>ツキ</t>
    </rPh>
    <rPh sb="23" eb="24">
      <t>ニチ</t>
    </rPh>
    <phoneticPr fontId="3"/>
  </si>
  <si>
    <t>・年間販売額及び売場面積等</t>
    <phoneticPr fontId="3"/>
  </si>
  <si>
    <t>表２０　大規模小売店舗の店舗数、店舗内小売事業所数・従業者数</t>
    <rPh sb="0" eb="1">
      <t>ヒョウ</t>
    </rPh>
    <rPh sb="12" eb="15">
      <t>テンポスウ</t>
    </rPh>
    <rPh sb="16" eb="19">
      <t>テンポナイ</t>
    </rPh>
    <rPh sb="19" eb="21">
      <t>コウ</t>
    </rPh>
    <rPh sb="21" eb="24">
      <t>ジギョウショ</t>
    </rPh>
    <phoneticPr fontId="3"/>
  </si>
  <si>
    <t>　　　　　　　第２種兼業農家：農業所得を従とする兼業農家をいう。</t>
    <rPh sb="7" eb="8">
      <t>ダイ</t>
    </rPh>
    <rPh sb="9" eb="10">
      <t>シュ</t>
    </rPh>
    <rPh sb="10" eb="12">
      <t>ケンギョウ</t>
    </rPh>
    <rPh sb="12" eb="14">
      <t>ノウカ</t>
    </rPh>
    <rPh sb="15" eb="17">
      <t>ノウギョウ</t>
    </rPh>
    <rPh sb="17" eb="19">
      <t>ショトク</t>
    </rPh>
    <rPh sb="20" eb="21">
      <t>ジュウ</t>
    </rPh>
    <rPh sb="24" eb="26">
      <t>ケンギョウ</t>
    </rPh>
    <rPh sb="26" eb="28">
      <t>ノウカ</t>
    </rPh>
    <phoneticPr fontId="3"/>
  </si>
  <si>
    <t>　　　　　　　第１種兼業農家：農業所得を主とする兼業農家をいう。</t>
    <rPh sb="7" eb="10">
      <t>ダイイッシュ</t>
    </rPh>
    <rPh sb="10" eb="12">
      <t>ケンギョウ</t>
    </rPh>
    <rPh sb="12" eb="14">
      <t>ノウカ</t>
    </rPh>
    <rPh sb="15" eb="17">
      <t>ノウギョウ</t>
    </rPh>
    <rPh sb="17" eb="19">
      <t>ショトク</t>
    </rPh>
    <rPh sb="20" eb="21">
      <t>シュ</t>
    </rPh>
    <rPh sb="24" eb="26">
      <t>ケンギョウ</t>
    </rPh>
    <rPh sb="26" eb="28">
      <t>ノウカ</t>
    </rPh>
    <phoneticPr fontId="3"/>
  </si>
  <si>
    <t>　　　　兼業農家：世帯員の中に兼業従事者が１人以上いる農家をいう。</t>
    <rPh sb="4" eb="6">
      <t>ケンギョウ</t>
    </rPh>
    <rPh sb="6" eb="8">
      <t>ノウカ</t>
    </rPh>
    <rPh sb="9" eb="12">
      <t>セタイイン</t>
    </rPh>
    <rPh sb="13" eb="14">
      <t>ナカ</t>
    </rPh>
    <rPh sb="15" eb="17">
      <t>ケンギョウ</t>
    </rPh>
    <rPh sb="17" eb="20">
      <t>ジュウジシャ</t>
    </rPh>
    <rPh sb="22" eb="23">
      <t>ニン</t>
    </rPh>
    <rPh sb="23" eb="25">
      <t>イジョウ</t>
    </rPh>
    <rPh sb="27" eb="29">
      <t>ノウカ</t>
    </rPh>
    <phoneticPr fontId="3"/>
  </si>
  <si>
    <t>　　　　　　　　　　　をいう。</t>
    <phoneticPr fontId="3"/>
  </si>
  <si>
    <r>
      <t>　　　　　　　　　　　１年間に販売金額15</t>
    </r>
    <r>
      <rPr>
        <sz val="11"/>
        <rFont val="ＭＳ Ｐゴシック"/>
        <family val="3"/>
        <charset val="128"/>
      </rPr>
      <t>万円以上ある自営業に従事した者）が１人もいない農家</t>
    </r>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3"/>
  </si>
  <si>
    <t>　　　　専業農家：世帯員の中に兼業従事者（１年間に30日以上雇用兼業に従事した者又は</t>
    <rPh sb="4" eb="6">
      <t>センギョウ</t>
    </rPh>
    <rPh sb="6" eb="8">
      <t>ノウカ</t>
    </rPh>
    <rPh sb="9" eb="12">
      <t>セタイイン</t>
    </rPh>
    <rPh sb="13" eb="14">
      <t>ナカ</t>
    </rPh>
    <rPh sb="15" eb="17">
      <t>ケンギョウ</t>
    </rPh>
    <rPh sb="17" eb="20">
      <t>ジュウジシャ</t>
    </rPh>
    <rPh sb="22" eb="24">
      <t>ネンカン</t>
    </rPh>
    <rPh sb="27" eb="28">
      <t>ニチ</t>
    </rPh>
    <rPh sb="28" eb="30">
      <t>イジョウ</t>
    </rPh>
    <rPh sb="30" eb="32">
      <t>コヨウ</t>
    </rPh>
    <rPh sb="32" eb="34">
      <t>ケンギョウ</t>
    </rPh>
    <rPh sb="35" eb="37">
      <t>ジュウジ</t>
    </rPh>
    <rPh sb="39" eb="40">
      <t>モノ</t>
    </rPh>
    <rPh sb="40" eb="41">
      <t>マタ</t>
    </rPh>
    <phoneticPr fontId="3"/>
  </si>
  <si>
    <t>※一口メモ</t>
    <rPh sb="1" eb="3">
      <t>ヒトクチ</t>
    </rPh>
    <phoneticPr fontId="3"/>
  </si>
  <si>
    <t xml:space="preserve"> ※　平成27年のデータは自給的農家を含まない。</t>
    <rPh sb="3" eb="5">
      <t>ヘイセイ</t>
    </rPh>
    <rPh sb="7" eb="8">
      <t>ネン</t>
    </rPh>
    <rPh sb="13" eb="16">
      <t>ジキュウテキ</t>
    </rPh>
    <rPh sb="16" eb="18">
      <t>ノウカ</t>
    </rPh>
    <rPh sb="19" eb="20">
      <t>フク</t>
    </rPh>
    <phoneticPr fontId="3"/>
  </si>
  <si>
    <t>*注　自給的農家人口を含まない。</t>
    <rPh sb="3" eb="6">
      <t>ジキュウテキ</t>
    </rPh>
    <rPh sb="6" eb="8">
      <t>ノウカ</t>
    </rPh>
    <rPh sb="8" eb="10">
      <t>ジンコウ</t>
    </rPh>
    <rPh sb="11" eb="12">
      <t>フク</t>
    </rPh>
    <phoneticPr fontId="3"/>
  </si>
  <si>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3"/>
  </si>
  <si>
    <r>
      <t>*注</t>
    </r>
    <r>
      <rPr>
        <sz val="12"/>
        <rFont val="ＭＳ Ｐゴシック"/>
        <family val="3"/>
        <charset val="128"/>
      </rPr>
      <t>　17,108</t>
    </r>
    <rPh sb="1" eb="2">
      <t>チュウ</t>
    </rPh>
    <phoneticPr fontId="3"/>
  </si>
  <si>
    <t>平成２２年</t>
    <rPh sb="4" eb="5">
      <t>ネン</t>
    </rPh>
    <phoneticPr fontId="3"/>
  </si>
  <si>
    <r>
      <t>*注</t>
    </r>
    <r>
      <rPr>
        <sz val="12"/>
        <rFont val="ＭＳ Ｐゴシック"/>
        <family val="3"/>
        <charset val="128"/>
      </rPr>
      <t>　23,814</t>
    </r>
    <rPh sb="1" eb="2">
      <t>チュウ</t>
    </rPh>
    <phoneticPr fontId="3"/>
  </si>
  <si>
    <t>平成１７年</t>
    <rPh sb="4" eb="5">
      <t>ネン</t>
    </rPh>
    <phoneticPr fontId="3"/>
  </si>
  <si>
    <t>平成１２年</t>
    <rPh sb="4" eb="5">
      <t>ネン</t>
    </rPh>
    <phoneticPr fontId="3"/>
  </si>
  <si>
    <t>平成  ７年</t>
    <rPh sb="5" eb="6">
      <t>ネン</t>
    </rPh>
    <phoneticPr fontId="3"/>
  </si>
  <si>
    <t>平成  ２年</t>
    <rPh sb="5" eb="6">
      <t>ネン</t>
    </rPh>
    <phoneticPr fontId="3"/>
  </si>
  <si>
    <t>昭和６０年</t>
    <rPh sb="4" eb="5">
      <t>ネン</t>
    </rPh>
    <phoneticPr fontId="3"/>
  </si>
  <si>
    <t>昭和５５年</t>
    <rPh sb="4" eb="5">
      <t>ネン</t>
    </rPh>
    <phoneticPr fontId="3"/>
  </si>
  <si>
    <t>昭和５０年</t>
    <rPh sb="4" eb="5">
      <t>ネン</t>
    </rPh>
    <phoneticPr fontId="3"/>
  </si>
  <si>
    <t xml:space="preserve"> 年</t>
  </si>
  <si>
    <t>第二種兼業農家　　　　（自給的農家を含む）</t>
    <phoneticPr fontId="3"/>
  </si>
  <si>
    <t>第一種兼業農家</t>
    <phoneticPr fontId="3"/>
  </si>
  <si>
    <t>専 業 農 家</t>
  </si>
  <si>
    <t>農家人口</t>
    <rPh sb="0" eb="2">
      <t>ノウカ</t>
    </rPh>
    <rPh sb="2" eb="4">
      <t>ジンコウ</t>
    </rPh>
    <phoneticPr fontId="3"/>
  </si>
  <si>
    <t>総経営耕地面積</t>
    <rPh sb="3" eb="5">
      <t>コウチ</t>
    </rPh>
    <rPh sb="5" eb="7">
      <t>メンセキ</t>
    </rPh>
    <phoneticPr fontId="3"/>
  </si>
  <si>
    <t>農           家           数</t>
  </si>
  <si>
    <t xml:space="preserve">       区分</t>
  </si>
  <si>
    <t xml:space="preserve">              各年２月１日現在  （単位：戸、ｈａ、人）</t>
    <rPh sb="14" eb="15">
      <t>カク</t>
    </rPh>
    <rPh sb="28" eb="29">
      <t>コ</t>
    </rPh>
    <rPh sb="33" eb="34">
      <t>ニン</t>
    </rPh>
    <phoneticPr fontId="3"/>
  </si>
  <si>
    <t>表２１　専兼業別農家数、農家人口及び経営耕地面積の推移</t>
    <rPh sb="0" eb="1">
      <t>ヒョウ</t>
    </rPh>
    <phoneticPr fontId="3"/>
  </si>
  <si>
    <t>※　平成27年は全項目で自給的農家を含まない。</t>
    <rPh sb="6" eb="7">
      <t>ネン</t>
    </rPh>
    <rPh sb="8" eb="11">
      <t>ゼンコウモク</t>
    </rPh>
    <rPh sb="12" eb="15">
      <t>ジキュウテキ</t>
    </rPh>
    <rPh sb="15" eb="17">
      <t>ノウカ</t>
    </rPh>
    <rPh sb="18" eb="19">
      <t>フク</t>
    </rPh>
    <phoneticPr fontId="3"/>
  </si>
  <si>
    <t>資料：農林業センサス結果報告書及び茨城農林業基本調査結果報告書</t>
  </si>
  <si>
    <t xml:space="preserve">平成  ７年 </t>
    <rPh sb="5" eb="6">
      <t>ネン</t>
    </rPh>
    <phoneticPr fontId="3"/>
  </si>
  <si>
    <t>昭和５0年</t>
    <rPh sb="4" eb="5">
      <t>ネン</t>
    </rPh>
    <phoneticPr fontId="3"/>
  </si>
  <si>
    <t>茎崎</t>
  </si>
  <si>
    <t>大穂</t>
    <rPh sb="0" eb="2">
      <t>オオホ</t>
    </rPh>
    <phoneticPr fontId="3"/>
  </si>
  <si>
    <t>筑波</t>
    <rPh sb="0" eb="2">
      <t>ツクバ</t>
    </rPh>
    <phoneticPr fontId="3"/>
  </si>
  <si>
    <t>豊里</t>
  </si>
  <si>
    <t>谷田部</t>
    <rPh sb="0" eb="3">
      <t>ヤタベ</t>
    </rPh>
    <phoneticPr fontId="3"/>
  </si>
  <si>
    <t>桜</t>
    <rPh sb="0" eb="1">
      <t>サクラ</t>
    </rPh>
    <phoneticPr fontId="3"/>
  </si>
  <si>
    <t>地区名</t>
    <rPh sb="0" eb="3">
      <t>チクメイ</t>
    </rPh>
    <phoneticPr fontId="3"/>
  </si>
  <si>
    <t>表２２　地区別農家数、農家人口及び経営耕地面積の推移</t>
    <rPh sb="0" eb="1">
      <t>ヒョウ</t>
    </rPh>
    <rPh sb="4" eb="6">
      <t>チク</t>
    </rPh>
    <phoneticPr fontId="3"/>
  </si>
  <si>
    <t>※　全項目で自給的農家を含まない。</t>
    <rPh sb="2" eb="5">
      <t>ゼンコウモク</t>
    </rPh>
    <rPh sb="6" eb="9">
      <t>ジキュウテキ</t>
    </rPh>
    <rPh sb="9" eb="11">
      <t>ノウカ</t>
    </rPh>
    <rPh sb="12" eb="13">
      <t>フク</t>
    </rPh>
    <phoneticPr fontId="3"/>
  </si>
  <si>
    <t xml:space="preserve">                           資料：農林業センサス結果報告書</t>
    <rPh sb="30" eb="33">
      <t>ノウリンギョウ</t>
    </rPh>
    <rPh sb="37" eb="39">
      <t>ケッカ</t>
    </rPh>
    <rPh sb="39" eb="42">
      <t>ホウコクショ</t>
    </rPh>
    <phoneticPr fontId="3"/>
  </si>
  <si>
    <t>　経営耕地総面積</t>
    <rPh sb="1" eb="3">
      <t>ケイエイ</t>
    </rPh>
    <rPh sb="3" eb="5">
      <t>コウチ</t>
    </rPh>
    <rPh sb="5" eb="8">
      <t>ソウメンセキ</t>
    </rPh>
    <phoneticPr fontId="3"/>
  </si>
  <si>
    <t>　　樹園地</t>
    <phoneticPr fontId="3"/>
  </si>
  <si>
    <t>　　　何も作らなかった畑</t>
    <rPh sb="11" eb="12">
      <t>ハタケ</t>
    </rPh>
    <phoneticPr fontId="3"/>
  </si>
  <si>
    <t>　　　飼料用作物だけを作った畑</t>
    <rPh sb="3" eb="6">
      <t>シリョウヨウ</t>
    </rPh>
    <rPh sb="6" eb="8">
      <t>サクモツ</t>
    </rPh>
    <rPh sb="11" eb="12">
      <t>ツク</t>
    </rPh>
    <rPh sb="14" eb="15">
      <t>ハタケ</t>
    </rPh>
    <phoneticPr fontId="3"/>
  </si>
  <si>
    <t xml:space="preserve">    　牧草専用地</t>
    <rPh sb="7" eb="9">
      <t>センヨウ</t>
    </rPh>
    <rPh sb="9" eb="10">
      <t>チ</t>
    </rPh>
    <phoneticPr fontId="3"/>
  </si>
  <si>
    <t xml:space="preserve">    　普   通   畑</t>
    <phoneticPr fontId="3"/>
  </si>
  <si>
    <t>　　畑</t>
    <phoneticPr fontId="3"/>
  </si>
  <si>
    <t xml:space="preserve">  　  何も作らなかった田</t>
    <rPh sb="5" eb="6">
      <t>ナニ</t>
    </rPh>
    <rPh sb="7" eb="8">
      <t>ツク</t>
    </rPh>
    <phoneticPr fontId="3"/>
  </si>
  <si>
    <t>　　　稲以外の作物だけを作った田</t>
    <rPh sb="3" eb="4">
      <t>イネ</t>
    </rPh>
    <rPh sb="4" eb="6">
      <t>イガイ</t>
    </rPh>
    <rPh sb="7" eb="9">
      <t>サクモツ</t>
    </rPh>
    <rPh sb="12" eb="13">
      <t>ツク</t>
    </rPh>
    <rPh sb="15" eb="16">
      <t>タ</t>
    </rPh>
    <phoneticPr fontId="3"/>
  </si>
  <si>
    <t>　　　稲を作った田</t>
    <rPh sb="3" eb="4">
      <t>イネ</t>
    </rPh>
    <rPh sb="5" eb="6">
      <t>ツク</t>
    </rPh>
    <rPh sb="8" eb="9">
      <t>タ</t>
    </rPh>
    <phoneticPr fontId="3"/>
  </si>
  <si>
    <t>　　田</t>
    <phoneticPr fontId="3"/>
  </si>
  <si>
    <t>経　営　体　数</t>
    <rPh sb="0" eb="1">
      <t>キョウ</t>
    </rPh>
    <rPh sb="2" eb="3">
      <t>エイ</t>
    </rPh>
    <rPh sb="4" eb="5">
      <t>タイ</t>
    </rPh>
    <rPh sb="6" eb="7">
      <t>スウ</t>
    </rPh>
    <phoneticPr fontId="3"/>
  </si>
  <si>
    <t>面　　　　　積</t>
    <phoneticPr fontId="3"/>
  </si>
  <si>
    <t>区　　　　　　　　　　　　　　　分</t>
    <phoneticPr fontId="3"/>
  </si>
  <si>
    <t>平成２７年２月１日現在 （単位：ａ、経営体）</t>
    <rPh sb="4" eb="5">
      <t>ネン</t>
    </rPh>
    <rPh sb="18" eb="21">
      <t>ケイエイタイ</t>
    </rPh>
    <phoneticPr fontId="3"/>
  </si>
  <si>
    <t>表２３  経営耕地面積及び収穫面積（田・畑・樹園地）</t>
    <rPh sb="0" eb="1">
      <t>ヒョウ</t>
    </rPh>
    <phoneticPr fontId="3"/>
  </si>
  <si>
    <t>　　　　　　　　　　　農家をいう。</t>
    <rPh sb="11" eb="13">
      <t>ノウカ</t>
    </rPh>
    <phoneticPr fontId="3"/>
  </si>
  <si>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3"/>
  </si>
  <si>
    <t>　　　　　　　　　 　 農家）をいう。</t>
    <phoneticPr fontId="3"/>
  </si>
  <si>
    <t>　　　　　　　　　 　 未満であっても、調査期日前１年間の農作物販売額が15万円以上あった世帯（例外規定</t>
    <phoneticPr fontId="3"/>
  </si>
  <si>
    <t>　    農　 　　　家 ：調査日現在の経営耕地面積が10a以上の農業を営む世帯、又は経営耕地面積が10ａ</t>
    <rPh sb="41" eb="42">
      <t>マタ</t>
    </rPh>
    <phoneticPr fontId="3"/>
  </si>
  <si>
    <t>※一口メモ</t>
  </si>
  <si>
    <t>※　平成22年以降は自給的農家を含まない。</t>
    <rPh sb="2" eb="4">
      <t>ヘイセイ</t>
    </rPh>
    <rPh sb="6" eb="7">
      <t>ネン</t>
    </rPh>
    <rPh sb="7" eb="9">
      <t>イコウ</t>
    </rPh>
    <rPh sb="10" eb="13">
      <t>ジキュウテキ</t>
    </rPh>
    <rPh sb="13" eb="15">
      <t>ノウカ</t>
    </rPh>
    <rPh sb="16" eb="17">
      <t>フク</t>
    </rPh>
    <phoneticPr fontId="3"/>
  </si>
  <si>
    <t>資料 ：  農林業センサス結果報告書</t>
    <phoneticPr fontId="3"/>
  </si>
  <si>
    <t>平成２７年構成比（％）</t>
    <rPh sb="5" eb="8">
      <t>コウセイヒ</t>
    </rPh>
    <phoneticPr fontId="3"/>
  </si>
  <si>
    <t>平　成　２　７　年</t>
    <rPh sb="8" eb="9">
      <t>ネン</t>
    </rPh>
    <phoneticPr fontId="3"/>
  </si>
  <si>
    <t>平　成　２　２　年</t>
    <rPh sb="0" eb="1">
      <t>ヒラ</t>
    </rPh>
    <rPh sb="2" eb="3">
      <t>シゲル</t>
    </rPh>
    <rPh sb="8" eb="9">
      <t>ネン</t>
    </rPh>
    <phoneticPr fontId="3"/>
  </si>
  <si>
    <t>-</t>
    <phoneticPr fontId="3"/>
  </si>
  <si>
    <t>平　成　１　７　年</t>
    <phoneticPr fontId="3"/>
  </si>
  <si>
    <t>平　成　１　２　年</t>
    <phoneticPr fontId="3"/>
  </si>
  <si>
    <t>平　成　　　７　年</t>
    <phoneticPr fontId="3"/>
  </si>
  <si>
    <t>平　成　　　２　年</t>
    <phoneticPr fontId="3"/>
  </si>
  <si>
    <t>昭　和　６　０　年</t>
    <phoneticPr fontId="3"/>
  </si>
  <si>
    <t>500a</t>
    <phoneticPr fontId="3"/>
  </si>
  <si>
    <t>300a</t>
    <phoneticPr fontId="3"/>
  </si>
  <si>
    <t>200a</t>
    <phoneticPr fontId="3"/>
  </si>
  <si>
    <t>150a</t>
    <phoneticPr fontId="3"/>
  </si>
  <si>
    <t>100a</t>
    <phoneticPr fontId="3"/>
  </si>
  <si>
    <t>50a</t>
    <phoneticPr fontId="3"/>
  </si>
  <si>
    <t>年</t>
    <phoneticPr fontId="3"/>
  </si>
  <si>
    <t>～</t>
    <phoneticPr fontId="3"/>
  </si>
  <si>
    <t>500a以上</t>
    <rPh sb="4" eb="6">
      <t>イジョウ</t>
    </rPh>
    <phoneticPr fontId="3"/>
  </si>
  <si>
    <t>30ａ未満</t>
    <phoneticPr fontId="3"/>
  </si>
  <si>
    <t>経営耕地面積なし</t>
    <rPh sb="0" eb="2">
      <t>ケイエイ</t>
    </rPh>
    <rPh sb="2" eb="4">
      <t>コウチ</t>
    </rPh>
    <rPh sb="4" eb="6">
      <t>メンセキ</t>
    </rPh>
    <phoneticPr fontId="3"/>
  </si>
  <si>
    <t>総数</t>
    <phoneticPr fontId="3"/>
  </si>
  <si>
    <t>区分</t>
    <phoneticPr fontId="3"/>
  </si>
  <si>
    <t>各年２月１日現在 (単位：戸）</t>
  </si>
  <si>
    <t>表２４　経営耕地面積規模別農家数の推移</t>
    <rPh sb="0" eb="1">
      <t>ヒョウ</t>
    </rPh>
    <phoneticPr fontId="3"/>
  </si>
  <si>
    <t>＊数値は単位未満を四捨五入しているため、総数と内訳の和が一致しない場合がある。</t>
    <rPh sb="1" eb="3">
      <t>スウチ</t>
    </rPh>
    <rPh sb="4" eb="6">
      <t>タンイ</t>
    </rPh>
    <rPh sb="6" eb="8">
      <t>ミマン</t>
    </rPh>
    <rPh sb="9" eb="13">
      <t>シシャゴニュウ</t>
    </rPh>
    <rPh sb="20" eb="22">
      <t>ソウスウ</t>
    </rPh>
    <rPh sb="23" eb="25">
      <t>ウチワケ</t>
    </rPh>
    <rPh sb="26" eb="27">
      <t>ワ</t>
    </rPh>
    <rPh sb="28" eb="30">
      <t>イッチ</t>
    </rPh>
    <rPh sb="33" eb="35">
      <t>バアイ</t>
    </rPh>
    <phoneticPr fontId="3"/>
  </si>
  <si>
    <t>資料：県企画部統計課「平成29年度市町村民経済計算」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3"/>
  </si>
  <si>
    <t xml:space="preserve">                           </t>
    <phoneticPr fontId="3"/>
  </si>
  <si>
    <t>１人当たりの市民所得（単位：千円）</t>
    <rPh sb="11" eb="13">
      <t>タンイ</t>
    </rPh>
    <rPh sb="14" eb="15">
      <t>セン</t>
    </rPh>
    <rPh sb="15" eb="16">
      <t>エン</t>
    </rPh>
    <phoneticPr fontId="3"/>
  </si>
  <si>
    <t>《参考》総人口（常住人口調査）（単位：人）</t>
    <rPh sb="1" eb="3">
      <t>サンコウ</t>
    </rPh>
    <rPh sb="4" eb="7">
      <t>ソウジンコウ</t>
    </rPh>
    <rPh sb="8" eb="10">
      <t>ジョウジュウ</t>
    </rPh>
    <rPh sb="10" eb="12">
      <t>ジンコウ</t>
    </rPh>
    <rPh sb="12" eb="14">
      <t>チョウサ</t>
    </rPh>
    <rPh sb="16" eb="18">
      <t>タンイ</t>
    </rPh>
    <rPh sb="19" eb="20">
      <t>ニン</t>
    </rPh>
    <phoneticPr fontId="3"/>
  </si>
  <si>
    <t>４.　市民所得（１＋２＋３）</t>
    <rPh sb="3" eb="5">
      <t>シミン</t>
    </rPh>
    <rPh sb="5" eb="7">
      <t>ショトク</t>
    </rPh>
    <phoneticPr fontId="3"/>
  </si>
  <si>
    <t>３.　企業所得</t>
    <rPh sb="3" eb="5">
      <t>キギョウ</t>
    </rPh>
    <rPh sb="5" eb="7">
      <t>ショトク</t>
    </rPh>
    <phoneticPr fontId="3"/>
  </si>
  <si>
    <t>　(3)　対家計民間非営利団体</t>
    <rPh sb="5" eb="6">
      <t>タイ</t>
    </rPh>
    <rPh sb="6" eb="8">
      <t>カケイ</t>
    </rPh>
    <rPh sb="8" eb="10">
      <t>ミンカン</t>
    </rPh>
    <rPh sb="10" eb="11">
      <t>ヒ</t>
    </rPh>
    <rPh sb="11" eb="13">
      <t>エイリ</t>
    </rPh>
    <rPh sb="13" eb="15">
      <t>ダンタイ</t>
    </rPh>
    <phoneticPr fontId="3"/>
  </si>
  <si>
    <t>　(2)　家計</t>
    <rPh sb="5" eb="7">
      <t>カケイ</t>
    </rPh>
    <phoneticPr fontId="3"/>
  </si>
  <si>
    <t>　(1)　一般政府</t>
    <rPh sb="5" eb="7">
      <t>イッパン</t>
    </rPh>
    <rPh sb="7" eb="9">
      <t>セイフ</t>
    </rPh>
    <phoneticPr fontId="3"/>
  </si>
  <si>
    <t>２.　財産所得（非企業部門）</t>
    <rPh sb="3" eb="5">
      <t>ザイサン</t>
    </rPh>
    <rPh sb="5" eb="7">
      <t>ショトク</t>
    </rPh>
    <rPh sb="8" eb="9">
      <t>ヒ</t>
    </rPh>
    <rPh sb="9" eb="11">
      <t>キギョウ</t>
    </rPh>
    <rPh sb="11" eb="13">
      <t>ブモン</t>
    </rPh>
    <phoneticPr fontId="3"/>
  </si>
  <si>
    <t>　(2)　雇主の社会負担</t>
    <rPh sb="5" eb="6">
      <t>ヤト</t>
    </rPh>
    <rPh sb="6" eb="7">
      <t>ヌシ</t>
    </rPh>
    <rPh sb="8" eb="10">
      <t>シャカイ</t>
    </rPh>
    <rPh sb="10" eb="12">
      <t>フタン</t>
    </rPh>
    <phoneticPr fontId="3"/>
  </si>
  <si>
    <t>　(1)　賃金・俸給</t>
    <rPh sb="5" eb="7">
      <t>チンギン</t>
    </rPh>
    <rPh sb="8" eb="10">
      <t>ホウキュウ</t>
    </rPh>
    <phoneticPr fontId="3"/>
  </si>
  <si>
    <t>１.　市民雇用者報酬</t>
    <rPh sb="3" eb="5">
      <t>シミン</t>
    </rPh>
    <rPh sb="5" eb="7">
      <t>コヨウ</t>
    </rPh>
    <rPh sb="7" eb="8">
      <t>シャ</t>
    </rPh>
    <rPh sb="8" eb="10">
      <t>ホウシュウ</t>
    </rPh>
    <phoneticPr fontId="3"/>
  </si>
  <si>
    <t>平成28年度</t>
    <phoneticPr fontId="3"/>
  </si>
  <si>
    <t>平成27年度</t>
    <phoneticPr fontId="3"/>
  </si>
  <si>
    <t>平成28年度</t>
    <phoneticPr fontId="3"/>
  </si>
  <si>
    <t>構成比（%)</t>
    <rPh sb="0" eb="3">
      <t>コウセイヒ</t>
    </rPh>
    <phoneticPr fontId="3"/>
  </si>
  <si>
    <t>実数（単位：百万円）</t>
    <rPh sb="0" eb="1">
      <t>ジツ</t>
    </rPh>
    <rPh sb="1" eb="2">
      <t>スウ</t>
    </rPh>
    <rPh sb="3" eb="5">
      <t>タンイ</t>
    </rPh>
    <rPh sb="6" eb="8">
      <t>ヒャクマン</t>
    </rPh>
    <rPh sb="8" eb="9">
      <t>エン</t>
    </rPh>
    <phoneticPr fontId="3"/>
  </si>
  <si>
    <t>区　　　　分</t>
    <rPh sb="0" eb="1">
      <t>ク</t>
    </rPh>
    <rPh sb="5" eb="6">
      <t>ブン</t>
    </rPh>
    <phoneticPr fontId="3"/>
  </si>
  <si>
    <t>市民所得</t>
    <rPh sb="0" eb="2">
      <t>シミン</t>
    </rPh>
    <rPh sb="2" eb="4">
      <t>ショトク</t>
    </rPh>
    <phoneticPr fontId="3"/>
  </si>
  <si>
    <t>配分所得</t>
    <rPh sb="0" eb="2">
      <t>ハイブン</t>
    </rPh>
    <rPh sb="2" eb="4">
      <t>ショトク</t>
    </rPh>
    <phoneticPr fontId="3"/>
  </si>
  <si>
    <t>市内総生産（名目）(１)＋(２)－(３)</t>
    <rPh sb="0" eb="2">
      <t>シナイ</t>
    </rPh>
    <rPh sb="2" eb="5">
      <t>ソウセイサン</t>
    </rPh>
    <rPh sb="6" eb="8">
      <t>メイモク</t>
    </rPh>
    <phoneticPr fontId="3"/>
  </si>
  <si>
    <t>（控除）総資本形成に係る消費税（3）</t>
    <rPh sb="1" eb="3">
      <t>コウジョ</t>
    </rPh>
    <rPh sb="4" eb="7">
      <t>ソウシホン</t>
    </rPh>
    <rPh sb="7" eb="9">
      <t>ケイセイ</t>
    </rPh>
    <rPh sb="10" eb="11">
      <t>カカ</t>
    </rPh>
    <rPh sb="12" eb="15">
      <t>ショウヒゼイ</t>
    </rPh>
    <phoneticPr fontId="3"/>
  </si>
  <si>
    <t>輸入品に課せられる税・関税（2）</t>
    <rPh sb="0" eb="3">
      <t>ユニュウヒン</t>
    </rPh>
    <rPh sb="4" eb="5">
      <t>カ</t>
    </rPh>
    <rPh sb="9" eb="10">
      <t>ユニュウゼイ</t>
    </rPh>
    <rPh sb="11" eb="13">
      <t>カンゼイ</t>
    </rPh>
    <phoneticPr fontId="3"/>
  </si>
  <si>
    <t>小計（１）</t>
    <rPh sb="0" eb="2">
      <t>ショウケイ</t>
    </rPh>
    <phoneticPr fontId="3"/>
  </si>
  <si>
    <t>　　　　その他のサービス</t>
    <rPh sb="6" eb="7">
      <t>タ</t>
    </rPh>
    <phoneticPr fontId="3"/>
  </si>
  <si>
    <t>　　　　保健衛生・社会事業</t>
    <rPh sb="4" eb="6">
      <t>ホケン</t>
    </rPh>
    <rPh sb="6" eb="8">
      <t>エイセイ</t>
    </rPh>
    <rPh sb="9" eb="11">
      <t>シャカイ</t>
    </rPh>
    <rPh sb="11" eb="13">
      <t>ジギョウ</t>
    </rPh>
    <phoneticPr fontId="3"/>
  </si>
  <si>
    <t>　　　　教育</t>
    <rPh sb="4" eb="6">
      <t>キョウイク</t>
    </rPh>
    <phoneticPr fontId="3"/>
  </si>
  <si>
    <t>　　　　公務</t>
    <rPh sb="4" eb="6">
      <t>コウム</t>
    </rPh>
    <phoneticPr fontId="3"/>
  </si>
  <si>
    <t>　　　　専門・科学技術業務支援サービス業</t>
    <rPh sb="4" eb="6">
      <t>センモン</t>
    </rPh>
    <rPh sb="7" eb="9">
      <t>カガク</t>
    </rPh>
    <rPh sb="9" eb="11">
      <t>ギジュツ</t>
    </rPh>
    <rPh sb="11" eb="13">
      <t>ギョウム</t>
    </rPh>
    <rPh sb="13" eb="15">
      <t>シエン</t>
    </rPh>
    <rPh sb="19" eb="20">
      <t>ギョウ</t>
    </rPh>
    <phoneticPr fontId="3"/>
  </si>
  <si>
    <t>　　　　不動産業</t>
    <rPh sb="4" eb="7">
      <t>フドウサン</t>
    </rPh>
    <rPh sb="7" eb="8">
      <t>ギョウ</t>
    </rPh>
    <phoneticPr fontId="3"/>
  </si>
  <si>
    <t>　　　　金融・保険業</t>
    <rPh sb="4" eb="6">
      <t>キンユウ</t>
    </rPh>
    <rPh sb="7" eb="10">
      <t>ホケンギョウ</t>
    </rPh>
    <phoneticPr fontId="3"/>
  </si>
  <si>
    <t>　　　　情報通信業</t>
    <rPh sb="4" eb="6">
      <t>ジョウホウ</t>
    </rPh>
    <rPh sb="6" eb="9">
      <t>ツウシンギョウ</t>
    </rPh>
    <phoneticPr fontId="3"/>
  </si>
  <si>
    <t>　　　　宿泊・飲食・サービス業</t>
    <rPh sb="4" eb="6">
      <t>シュクハク</t>
    </rPh>
    <rPh sb="7" eb="9">
      <t>インショク</t>
    </rPh>
    <rPh sb="14" eb="15">
      <t>ギョウ</t>
    </rPh>
    <phoneticPr fontId="3"/>
  </si>
  <si>
    <t>　　　　運輸・郵便業</t>
    <rPh sb="7" eb="9">
      <t>ユウビン</t>
    </rPh>
    <phoneticPr fontId="3"/>
  </si>
  <si>
    <t>　　　　卸売・小売業</t>
    <rPh sb="4" eb="6">
      <t>オロシウ</t>
    </rPh>
    <rPh sb="7" eb="10">
      <t>コウリギョウ</t>
    </rPh>
    <phoneticPr fontId="3"/>
  </si>
  <si>
    <t>　　　　電気・ガス・水道・廃棄物処理業</t>
    <rPh sb="4" eb="6">
      <t>デンキ</t>
    </rPh>
    <rPh sb="10" eb="12">
      <t>スイドウ</t>
    </rPh>
    <rPh sb="13" eb="16">
      <t>ハイキブツ</t>
    </rPh>
    <rPh sb="16" eb="18">
      <t>ショリ</t>
    </rPh>
    <rPh sb="18" eb="19">
      <t>ギョウ</t>
    </rPh>
    <phoneticPr fontId="3"/>
  </si>
  <si>
    <t>３.  第３次産業</t>
    <rPh sb="4" eb="5">
      <t>ダイ</t>
    </rPh>
    <rPh sb="6" eb="7">
      <t>ジ</t>
    </rPh>
    <rPh sb="7" eb="9">
      <t>サンギョウ</t>
    </rPh>
    <phoneticPr fontId="3"/>
  </si>
  <si>
    <t>　　　　建設業</t>
    <rPh sb="4" eb="7">
      <t>ケンセツギョウ</t>
    </rPh>
    <phoneticPr fontId="3"/>
  </si>
  <si>
    <t>　　　　製造業</t>
    <rPh sb="4" eb="7">
      <t>セイゾウギョウ</t>
    </rPh>
    <phoneticPr fontId="3"/>
  </si>
  <si>
    <t>　　　　鉱業</t>
    <rPh sb="4" eb="6">
      <t>コウギョウ</t>
    </rPh>
    <phoneticPr fontId="3"/>
  </si>
  <si>
    <t>２.　第２次産業</t>
    <rPh sb="3" eb="4">
      <t>ダイ</t>
    </rPh>
    <rPh sb="5" eb="6">
      <t>ジ</t>
    </rPh>
    <rPh sb="6" eb="8">
      <t>サンギョウ</t>
    </rPh>
    <phoneticPr fontId="3"/>
  </si>
  <si>
    <t>　　    水産業</t>
    <rPh sb="6" eb="9">
      <t>スイサンギョウ</t>
    </rPh>
    <phoneticPr fontId="3"/>
  </si>
  <si>
    <t>　    　林業</t>
    <rPh sb="6" eb="8">
      <t>リンギョウ</t>
    </rPh>
    <phoneticPr fontId="3"/>
  </si>
  <si>
    <t>　　  　農業</t>
    <rPh sb="5" eb="7">
      <t>ノウギョウ</t>
    </rPh>
    <phoneticPr fontId="3"/>
  </si>
  <si>
    <t>１.　第１次産業</t>
    <rPh sb="3" eb="6">
      <t>ダイイチジ</t>
    </rPh>
    <rPh sb="6" eb="8">
      <t>サンギョウ</t>
    </rPh>
    <phoneticPr fontId="3"/>
  </si>
  <si>
    <t>平成28年度</t>
    <rPh sb="0" eb="2">
      <t>ヘイセイ</t>
    </rPh>
    <rPh sb="4" eb="6">
      <t>ネンド</t>
    </rPh>
    <phoneticPr fontId="3"/>
  </si>
  <si>
    <t>平成27年度</t>
    <rPh sb="0" eb="2">
      <t>ヘイセイ</t>
    </rPh>
    <rPh sb="4" eb="6">
      <t>ネンド</t>
    </rPh>
    <phoneticPr fontId="3"/>
  </si>
  <si>
    <t>市内総生産</t>
    <rPh sb="0" eb="2">
      <t>シナイ</t>
    </rPh>
    <rPh sb="2" eb="5">
      <t>ソウセイサン</t>
    </rPh>
    <phoneticPr fontId="3"/>
  </si>
  <si>
    <t>表２５　市内総生産及び市民所得</t>
    <rPh sb="0" eb="1">
      <t>ヒョウ</t>
    </rPh>
    <rPh sb="4" eb="6">
      <t>シナイ</t>
    </rPh>
    <rPh sb="6" eb="9">
      <t>ソウセイサン</t>
    </rPh>
    <rPh sb="9" eb="10">
      <t>オヨ</t>
    </rPh>
    <rPh sb="11" eb="13">
      <t>シミン</t>
    </rPh>
    <rPh sb="13" eb="15">
      <t>ショトク</t>
    </rPh>
    <phoneticPr fontId="3"/>
  </si>
  <si>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3"/>
  </si>
  <si>
    <t>平成２２年度</t>
    <rPh sb="0" eb="2">
      <t>ヘイセイ</t>
    </rPh>
    <rPh sb="4" eb="6">
      <t>ネンド</t>
    </rPh>
    <phoneticPr fontId="3"/>
  </si>
  <si>
    <t>平成２１年度</t>
    <rPh sb="0" eb="2">
      <t>ヘイセイ</t>
    </rPh>
    <rPh sb="4" eb="6">
      <t>ネンド</t>
    </rPh>
    <phoneticPr fontId="3"/>
  </si>
  <si>
    <t>平成２０年度</t>
    <rPh sb="0" eb="2">
      <t>ヘイセイ</t>
    </rPh>
    <rPh sb="4" eb="6">
      <t>ネンド</t>
    </rPh>
    <phoneticPr fontId="3"/>
  </si>
  <si>
    <t>平成１９年度</t>
    <rPh sb="0" eb="2">
      <t>ヘイセイ</t>
    </rPh>
    <rPh sb="4" eb="6">
      <t>ネンド</t>
    </rPh>
    <phoneticPr fontId="3"/>
  </si>
  <si>
    <t>平成１８年度</t>
    <rPh sb="0" eb="2">
      <t>ヘイセイ</t>
    </rPh>
    <rPh sb="4" eb="6">
      <t>ネンド</t>
    </rPh>
    <phoneticPr fontId="3"/>
  </si>
  <si>
    <t>平成１７年度</t>
    <rPh sb="0" eb="2">
      <t>ヘイセイ</t>
    </rPh>
    <rPh sb="4" eb="6">
      <t>ネンド</t>
    </rPh>
    <phoneticPr fontId="3"/>
  </si>
  <si>
    <t>平成１６年度</t>
    <rPh sb="0" eb="2">
      <t>ヘイセイ</t>
    </rPh>
    <rPh sb="4" eb="6">
      <t>ネンド</t>
    </rPh>
    <phoneticPr fontId="3"/>
  </si>
  <si>
    <t>平成１５年度</t>
    <rPh sb="0" eb="2">
      <t>ヘイセイ</t>
    </rPh>
    <rPh sb="4" eb="6">
      <t>ネンド</t>
    </rPh>
    <phoneticPr fontId="3"/>
  </si>
  <si>
    <t>平成１４年度</t>
    <rPh sb="0" eb="2">
      <t>ヘイセイ</t>
    </rPh>
    <rPh sb="4" eb="6">
      <t>ネンド</t>
    </rPh>
    <phoneticPr fontId="3"/>
  </si>
  <si>
    <t>平成１３年度</t>
    <rPh sb="0" eb="2">
      <t>ヘイセイ</t>
    </rPh>
    <rPh sb="4" eb="6">
      <t>ネンド</t>
    </rPh>
    <phoneticPr fontId="3"/>
  </si>
  <si>
    <t>平成１２年度</t>
    <rPh sb="0" eb="2">
      <t>ヘイセイ</t>
    </rPh>
    <rPh sb="4" eb="6">
      <t>ネンド</t>
    </rPh>
    <phoneticPr fontId="3"/>
  </si>
  <si>
    <t>平成１１年度</t>
    <rPh sb="0" eb="2">
      <t>ヘイセイ</t>
    </rPh>
    <rPh sb="4" eb="6">
      <t>ネンド</t>
    </rPh>
    <phoneticPr fontId="3"/>
  </si>
  <si>
    <t>平成１０年度</t>
    <rPh sb="0" eb="2">
      <t>ヘイセイ</t>
    </rPh>
    <rPh sb="4" eb="6">
      <t>ネンド</t>
    </rPh>
    <phoneticPr fontId="3"/>
  </si>
  <si>
    <t>年度</t>
    <rPh sb="0" eb="2">
      <t>ネンド</t>
    </rPh>
    <phoneticPr fontId="3"/>
  </si>
  <si>
    <t>うち筑波山</t>
    <rPh sb="2" eb="5">
      <t>ツクバサン</t>
    </rPh>
    <phoneticPr fontId="3"/>
  </si>
  <si>
    <t xml:space="preserve">              つくば市全体</t>
    <rPh sb="17" eb="18">
      <t>シ</t>
    </rPh>
    <rPh sb="18" eb="20">
      <t>ゼンタイ</t>
    </rPh>
    <phoneticPr fontId="3"/>
  </si>
  <si>
    <t>区分</t>
    <rPh sb="0" eb="2">
      <t>クブン</t>
    </rPh>
    <phoneticPr fontId="3"/>
  </si>
  <si>
    <t>（単位：人）</t>
    <rPh sb="1" eb="3">
      <t>タンイ</t>
    </rPh>
    <rPh sb="4" eb="5">
      <t>ニン</t>
    </rPh>
    <phoneticPr fontId="3"/>
  </si>
  <si>
    <t>表２６　観光客入込数の推移</t>
    <rPh sb="0" eb="1">
      <t>ヒョウ</t>
    </rPh>
    <rPh sb="4" eb="6">
      <t>カンコウ</t>
    </rPh>
    <rPh sb="6" eb="7">
      <t>キャク</t>
    </rPh>
    <rPh sb="7" eb="8">
      <t>イリ</t>
    </rPh>
    <rPh sb="8" eb="9">
      <t>コミ</t>
    </rPh>
    <rPh sb="9" eb="10">
      <t>カズ</t>
    </rPh>
    <rPh sb="11" eb="13">
      <t>スイイ</t>
    </rPh>
    <phoneticPr fontId="3"/>
  </si>
  <si>
    <t>平成２６年</t>
  </si>
  <si>
    <t xml:space="preserve">※平成23年より，年度（4月～3月）の集計から，年（1月～12月）の集計に変更になりました。
   </t>
    <rPh sb="1" eb="3">
      <t>ヘイセイ</t>
    </rPh>
    <rPh sb="5" eb="6">
      <t>ネン</t>
    </rPh>
    <rPh sb="9" eb="11">
      <t>ネンド</t>
    </rPh>
    <rPh sb="13" eb="14">
      <t>ガツ</t>
    </rPh>
    <rPh sb="16" eb="17">
      <t>ガツ</t>
    </rPh>
    <rPh sb="19" eb="21">
      <t>シュウケイ</t>
    </rPh>
    <rPh sb="24" eb="25">
      <t>ネン</t>
    </rPh>
    <rPh sb="27" eb="28">
      <t>ガツ</t>
    </rPh>
    <rPh sb="31" eb="32">
      <t>ガツ</t>
    </rPh>
    <phoneticPr fontId="3"/>
  </si>
  <si>
    <t>筑波山</t>
    <rPh sb="0" eb="3">
      <t>ツクバサン</t>
    </rPh>
    <phoneticPr fontId="3"/>
  </si>
  <si>
    <t>つくば市全体</t>
    <rPh sb="3" eb="4">
      <t>シ</t>
    </rPh>
    <rPh sb="4" eb="6">
      <t>ゼンタイ</t>
    </rPh>
    <phoneticPr fontId="3"/>
  </si>
  <si>
    <t>　 ３期は春から秋までの期間を指す。</t>
    <phoneticPr fontId="53"/>
  </si>
  <si>
    <t>※春（４～６月）、夏（７～９月）、秋（１０月～１２月）、冬（１～３月）</t>
    <rPh sb="1" eb="2">
      <t>ハル</t>
    </rPh>
    <rPh sb="6" eb="7">
      <t>ガツ</t>
    </rPh>
    <rPh sb="9" eb="10">
      <t>ナツ</t>
    </rPh>
    <rPh sb="14" eb="15">
      <t>ガツ</t>
    </rPh>
    <rPh sb="17" eb="18">
      <t>アキ</t>
    </rPh>
    <rPh sb="21" eb="22">
      <t>ガツ</t>
    </rPh>
    <rPh sb="25" eb="26">
      <t>ガツ</t>
    </rPh>
    <rPh sb="28" eb="29">
      <t>フユ</t>
    </rPh>
    <rPh sb="33" eb="34">
      <t>ガツ</t>
    </rPh>
    <phoneticPr fontId="53"/>
  </si>
  <si>
    <t>※平成23年度は東日本大震災及び原発事故の影響による。</t>
  </si>
  <si>
    <t>資料：経済部観光推進課</t>
  </si>
  <si>
    <t>平成30年</t>
    <rPh sb="0" eb="2">
      <t>ヘイセイ</t>
    </rPh>
    <rPh sb="4" eb="5">
      <t>ネン</t>
    </rPh>
    <phoneticPr fontId="53"/>
  </si>
  <si>
    <t>平成29年</t>
    <rPh sb="0" eb="2">
      <t>ヘイセイ</t>
    </rPh>
    <rPh sb="4" eb="5">
      <t>ネン</t>
    </rPh>
    <phoneticPr fontId="53"/>
  </si>
  <si>
    <t>平成28年</t>
    <rPh sb="0" eb="2">
      <t>ヘイセイ</t>
    </rPh>
    <rPh sb="4" eb="5">
      <t>ネン</t>
    </rPh>
    <phoneticPr fontId="53"/>
  </si>
  <si>
    <t>平成27年</t>
    <rPh sb="0" eb="2">
      <t>ヘイセイ</t>
    </rPh>
    <rPh sb="4" eb="5">
      <t>ネン</t>
    </rPh>
    <phoneticPr fontId="53"/>
  </si>
  <si>
    <t>平成26年</t>
    <rPh sb="0" eb="2">
      <t>ヘイセイ</t>
    </rPh>
    <rPh sb="4" eb="5">
      <t>ネン</t>
    </rPh>
    <phoneticPr fontId="53"/>
  </si>
  <si>
    <t>平成25年</t>
    <rPh sb="0" eb="2">
      <t>ヘイセイ</t>
    </rPh>
    <rPh sb="4" eb="5">
      <t>ネン</t>
    </rPh>
    <phoneticPr fontId="53"/>
  </si>
  <si>
    <t>平成24年</t>
    <rPh sb="0" eb="2">
      <t>ヘイセイ</t>
    </rPh>
    <rPh sb="4" eb="5">
      <t>ネン</t>
    </rPh>
    <phoneticPr fontId="53"/>
  </si>
  <si>
    <t>平成23年</t>
    <rPh sb="0" eb="2">
      <t>ヘイセイ</t>
    </rPh>
    <rPh sb="4" eb="5">
      <t>ネン</t>
    </rPh>
    <phoneticPr fontId="53"/>
  </si>
  <si>
    <t>平成22年</t>
    <rPh sb="0" eb="2">
      <t>ヘイセイ</t>
    </rPh>
    <rPh sb="4" eb="5">
      <t>ネン</t>
    </rPh>
    <phoneticPr fontId="53"/>
  </si>
  <si>
    <t>平成21年</t>
    <rPh sb="0" eb="2">
      <t>ヘイセイ</t>
    </rPh>
    <rPh sb="4" eb="5">
      <t>ネン</t>
    </rPh>
    <phoneticPr fontId="53"/>
  </si>
  <si>
    <t>平成20年</t>
    <rPh sb="0" eb="2">
      <t>ヘイセイ</t>
    </rPh>
    <rPh sb="4" eb="5">
      <t>ネン</t>
    </rPh>
    <phoneticPr fontId="53"/>
  </si>
  <si>
    <t>計</t>
    <rPh sb="0" eb="1">
      <t>ケイ</t>
    </rPh>
    <phoneticPr fontId="53"/>
  </si>
  <si>
    <t>３期</t>
    <rPh sb="1" eb="2">
      <t>キ</t>
    </rPh>
    <phoneticPr fontId="53"/>
  </si>
  <si>
    <t>冬</t>
    <rPh sb="0" eb="1">
      <t>フユ</t>
    </rPh>
    <phoneticPr fontId="53"/>
  </si>
  <si>
    <t>秋</t>
    <rPh sb="0" eb="1">
      <t>アキ</t>
    </rPh>
    <phoneticPr fontId="53"/>
  </si>
  <si>
    <t>夏</t>
    <rPh sb="0" eb="1">
      <t>ナツ</t>
    </rPh>
    <phoneticPr fontId="53"/>
  </si>
  <si>
    <t>春</t>
    <rPh sb="0" eb="1">
      <t>ハル</t>
    </rPh>
    <phoneticPr fontId="53"/>
  </si>
  <si>
    <t>年</t>
    <rPh sb="0" eb="1">
      <t>ネン</t>
    </rPh>
    <phoneticPr fontId="53"/>
  </si>
  <si>
    <t>（単位：台）</t>
    <rPh sb="1" eb="3">
      <t>タンイ</t>
    </rPh>
    <rPh sb="4" eb="5">
      <t>ダイ</t>
    </rPh>
    <phoneticPr fontId="53"/>
  </si>
  <si>
    <t>季節別駐車場利用台数（大型車）</t>
    <rPh sb="0" eb="2">
      <t>キセツ</t>
    </rPh>
    <rPh sb="2" eb="3">
      <t>ベツ</t>
    </rPh>
    <rPh sb="3" eb="6">
      <t>チュウシャジョウ</t>
    </rPh>
    <rPh sb="6" eb="8">
      <t>リヨウ</t>
    </rPh>
    <rPh sb="8" eb="10">
      <t>ダイスウ</t>
    </rPh>
    <rPh sb="11" eb="14">
      <t>オオガタシャ</t>
    </rPh>
    <phoneticPr fontId="53"/>
  </si>
  <si>
    <t>資料：経済部観光推進課</t>
    <phoneticPr fontId="53"/>
  </si>
  <si>
    <t>季節別駐車場利用台数（普通車）</t>
    <rPh sb="0" eb="2">
      <t>キセツ</t>
    </rPh>
    <rPh sb="2" eb="3">
      <t>ベツ</t>
    </rPh>
    <rPh sb="3" eb="6">
      <t>チュウシャジョウ</t>
    </rPh>
    <rPh sb="6" eb="8">
      <t>リヨウ</t>
    </rPh>
    <rPh sb="8" eb="10">
      <t>ダイスウ</t>
    </rPh>
    <rPh sb="11" eb="14">
      <t>フツウシャ</t>
    </rPh>
    <phoneticPr fontId="53"/>
  </si>
  <si>
    <t>資料：経済部観光推進課</t>
    <phoneticPr fontId="53"/>
  </si>
  <si>
    <t>伸び率</t>
    <rPh sb="0" eb="1">
      <t>ノ</t>
    </rPh>
    <rPh sb="2" eb="3">
      <t>リツ</t>
    </rPh>
    <phoneticPr fontId="53"/>
  </si>
  <si>
    <t>駐車場収入（歳入）</t>
    <rPh sb="0" eb="3">
      <t>チュウシャジョウ</t>
    </rPh>
    <rPh sb="3" eb="5">
      <t>シュウニュウ</t>
    </rPh>
    <rPh sb="6" eb="8">
      <t>サイニュウ</t>
    </rPh>
    <phoneticPr fontId="53"/>
  </si>
  <si>
    <t>（単位：円）</t>
    <rPh sb="1" eb="3">
      <t>タンイ</t>
    </rPh>
    <rPh sb="4" eb="5">
      <t>エン</t>
    </rPh>
    <phoneticPr fontId="53"/>
  </si>
  <si>
    <t>年度別駐車場収入</t>
    <rPh sb="0" eb="2">
      <t>ネンド</t>
    </rPh>
    <rPh sb="2" eb="3">
      <t>ベツ</t>
    </rPh>
    <rPh sb="3" eb="6">
      <t>チュウシャジョウ</t>
    </rPh>
    <rPh sb="6" eb="8">
      <t>シュウニュウ</t>
    </rPh>
    <phoneticPr fontId="53"/>
  </si>
  <si>
    <t>資料：経済部観光推進課</t>
    <rPh sb="0" eb="2">
      <t>シリョウ</t>
    </rPh>
    <rPh sb="3" eb="5">
      <t>ケイザイ</t>
    </rPh>
    <rPh sb="5" eb="6">
      <t>ブ</t>
    </rPh>
    <rPh sb="6" eb="8">
      <t>カンコウ</t>
    </rPh>
    <rPh sb="8" eb="10">
      <t>スイシン</t>
    </rPh>
    <rPh sb="10" eb="11">
      <t>カ</t>
    </rPh>
    <phoneticPr fontId="53"/>
  </si>
  <si>
    <t>１～３月</t>
    <rPh sb="3" eb="4">
      <t>ガツ</t>
    </rPh>
    <phoneticPr fontId="53"/>
  </si>
  <si>
    <t>１０～１２月</t>
    <rPh sb="5" eb="6">
      <t>ガツ</t>
    </rPh>
    <phoneticPr fontId="53"/>
  </si>
  <si>
    <t>７～９月</t>
    <rPh sb="3" eb="4">
      <t>ガツ</t>
    </rPh>
    <phoneticPr fontId="53"/>
  </si>
  <si>
    <t>４～６月</t>
    <rPh sb="3" eb="4">
      <t>ガツ</t>
    </rPh>
    <phoneticPr fontId="53"/>
  </si>
  <si>
    <t>平成30年度</t>
    <rPh sb="0" eb="2">
      <t>ヘイセイ</t>
    </rPh>
    <rPh sb="4" eb="6">
      <t>ネンド</t>
    </rPh>
    <phoneticPr fontId="53"/>
  </si>
  <si>
    <t>平成29年度</t>
    <rPh sb="0" eb="2">
      <t>ヘイセイ</t>
    </rPh>
    <rPh sb="4" eb="6">
      <t>ネンド</t>
    </rPh>
    <phoneticPr fontId="53"/>
  </si>
  <si>
    <t>平成28年度</t>
    <rPh sb="0" eb="2">
      <t>ヘイセイ</t>
    </rPh>
    <rPh sb="4" eb="6">
      <t>ネンド</t>
    </rPh>
    <phoneticPr fontId="53"/>
  </si>
  <si>
    <t>平成27年度</t>
    <rPh sb="0" eb="2">
      <t>ヘイセイ</t>
    </rPh>
    <rPh sb="4" eb="6">
      <t>ネンド</t>
    </rPh>
    <phoneticPr fontId="53"/>
  </si>
  <si>
    <t>－</t>
    <phoneticPr fontId="53"/>
  </si>
  <si>
    <t>平成26年度</t>
    <rPh sb="0" eb="2">
      <t>ヘイセイ</t>
    </rPh>
    <rPh sb="4" eb="6">
      <t>ネンド</t>
    </rPh>
    <phoneticPr fontId="53"/>
  </si>
  <si>
    <t>平成25年度</t>
    <rPh sb="0" eb="2">
      <t>ヘイセイ</t>
    </rPh>
    <rPh sb="4" eb="6">
      <t>ネンド</t>
    </rPh>
    <phoneticPr fontId="53"/>
  </si>
  <si>
    <t>平成24年度</t>
    <rPh sb="0" eb="2">
      <t>ヘイセイ</t>
    </rPh>
    <rPh sb="4" eb="6">
      <t>ネンド</t>
    </rPh>
    <phoneticPr fontId="53"/>
  </si>
  <si>
    <t>平成23年度</t>
    <rPh sb="0" eb="2">
      <t>ヘイセイ</t>
    </rPh>
    <rPh sb="4" eb="6">
      <t>ネンド</t>
    </rPh>
    <phoneticPr fontId="53"/>
  </si>
  <si>
    <t>平成22年度</t>
    <rPh sb="0" eb="2">
      <t>ヘイセイ</t>
    </rPh>
    <rPh sb="4" eb="6">
      <t>ネンド</t>
    </rPh>
    <phoneticPr fontId="53"/>
  </si>
  <si>
    <t>平成21年度</t>
    <rPh sb="0" eb="2">
      <t>ヘイセイ</t>
    </rPh>
    <rPh sb="4" eb="6">
      <t>ネンド</t>
    </rPh>
    <phoneticPr fontId="53"/>
  </si>
  <si>
    <t>平成20年度</t>
    <rPh sb="0" eb="2">
      <t>ヘイセイ</t>
    </rPh>
    <rPh sb="4" eb="6">
      <t>ネンド</t>
    </rPh>
    <phoneticPr fontId="53"/>
  </si>
  <si>
    <t>普通車</t>
    <rPh sb="0" eb="3">
      <t>フツウシャ</t>
    </rPh>
    <phoneticPr fontId="3"/>
  </si>
  <si>
    <t>大型車</t>
    <rPh sb="0" eb="2">
      <t>オオガタ</t>
    </rPh>
    <rPh sb="2" eb="3">
      <t>シャ</t>
    </rPh>
    <phoneticPr fontId="3"/>
  </si>
  <si>
    <t>自動二輪</t>
    <rPh sb="0" eb="2">
      <t>ジドウ</t>
    </rPh>
    <rPh sb="2" eb="4">
      <t>ニリン</t>
    </rPh>
    <phoneticPr fontId="3"/>
  </si>
  <si>
    <t>合計</t>
    <rPh sb="0" eb="2">
      <t>ゴウケイ</t>
    </rPh>
    <phoneticPr fontId="53"/>
  </si>
  <si>
    <t>小計</t>
    <rPh sb="0" eb="2">
      <t>ショウケイ</t>
    </rPh>
    <phoneticPr fontId="53"/>
  </si>
  <si>
    <t>第４駐車場</t>
    <rPh sb="0" eb="1">
      <t>ダイ</t>
    </rPh>
    <rPh sb="2" eb="5">
      <t>チュウシャジョウ</t>
    </rPh>
    <phoneticPr fontId="3"/>
  </si>
  <si>
    <t>第３駐車場</t>
    <rPh sb="0" eb="1">
      <t>ダイ</t>
    </rPh>
    <rPh sb="2" eb="5">
      <t>チュウシャジョウ</t>
    </rPh>
    <phoneticPr fontId="3"/>
  </si>
  <si>
    <t>第２駐車場</t>
    <rPh sb="0" eb="1">
      <t>ダイ</t>
    </rPh>
    <rPh sb="2" eb="5">
      <t>チュウシャジョウ</t>
    </rPh>
    <phoneticPr fontId="3"/>
  </si>
  <si>
    <t>第１駐車場</t>
    <rPh sb="0" eb="1">
      <t>ダイ</t>
    </rPh>
    <rPh sb="2" eb="5">
      <t>チュウシャジョウ</t>
    </rPh>
    <phoneticPr fontId="3"/>
  </si>
  <si>
    <t>月</t>
    <rPh sb="0" eb="1">
      <t>ツキ</t>
    </rPh>
    <phoneticPr fontId="3"/>
  </si>
  <si>
    <t>利用台数</t>
    <rPh sb="0" eb="2">
      <t>リヨウ</t>
    </rPh>
    <rPh sb="2" eb="4">
      <t>ダイスウ</t>
    </rPh>
    <phoneticPr fontId="53"/>
  </si>
  <si>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53"/>
  </si>
  <si>
    <t>資料 ： 財務部資産税課「固定資産の価格等の概要調書｣</t>
    <rPh sb="18" eb="20">
      <t>カカク</t>
    </rPh>
    <rPh sb="20" eb="21">
      <t>ラ</t>
    </rPh>
    <phoneticPr fontId="3"/>
  </si>
  <si>
    <t>※その他には道路、池沼等が含まれている。</t>
    <phoneticPr fontId="3"/>
  </si>
  <si>
    <t>令和　元年</t>
    <rPh sb="0" eb="2">
      <t>レイワ</t>
    </rPh>
    <rPh sb="3" eb="5">
      <t>ガンネン</t>
    </rPh>
    <phoneticPr fontId="3"/>
  </si>
  <si>
    <t>平成　３０年</t>
    <phoneticPr fontId="3"/>
  </si>
  <si>
    <t>平成　２９年</t>
    <phoneticPr fontId="3"/>
  </si>
  <si>
    <t>平成　２８年</t>
    <phoneticPr fontId="3"/>
  </si>
  <si>
    <t>平成　２７年</t>
    <phoneticPr fontId="3"/>
  </si>
  <si>
    <t>平成　２６年</t>
  </si>
  <si>
    <t>平成　２５年</t>
    <phoneticPr fontId="3"/>
  </si>
  <si>
    <t>平成　２４年</t>
    <phoneticPr fontId="3"/>
  </si>
  <si>
    <t>平成　２３年</t>
    <rPh sb="0" eb="2">
      <t>ヘイセイ</t>
    </rPh>
    <rPh sb="5" eb="6">
      <t>ネン</t>
    </rPh>
    <phoneticPr fontId="3"/>
  </si>
  <si>
    <t>23,8%</t>
    <phoneticPr fontId="3"/>
  </si>
  <si>
    <t>平成　２２年</t>
  </si>
  <si>
    <t>平成　２１年</t>
    <phoneticPr fontId="3"/>
  </si>
  <si>
    <t>平成　２０年</t>
    <phoneticPr fontId="3"/>
  </si>
  <si>
    <t>平成　１９年</t>
    <phoneticPr fontId="3"/>
  </si>
  <si>
    <t>平成　１８年</t>
  </si>
  <si>
    <t>平成　１７年</t>
  </si>
  <si>
    <t>平成　１６年</t>
  </si>
  <si>
    <t>平成　１５年</t>
  </si>
  <si>
    <t>平成　１４年</t>
  </si>
  <si>
    <t>平成　１３年</t>
  </si>
  <si>
    <t>平成　１２年</t>
  </si>
  <si>
    <t>平成　１１年</t>
  </si>
  <si>
    <t>平成　１０年</t>
  </si>
  <si>
    <t>平成　９年</t>
    <phoneticPr fontId="3"/>
  </si>
  <si>
    <t>そ の 他</t>
  </si>
  <si>
    <t>雑 種 地</t>
  </si>
  <si>
    <t>原     野</t>
  </si>
  <si>
    <t>山     林</t>
  </si>
  <si>
    <t>宅     地</t>
  </si>
  <si>
    <t>畑</t>
  </si>
  <si>
    <t>田</t>
  </si>
  <si>
    <t>総面積
（構成比）</t>
    <rPh sb="0" eb="3">
      <t>ソウメンセキ</t>
    </rPh>
    <phoneticPr fontId="3"/>
  </si>
  <si>
    <t>各年１月１日現在   （単位：千㎡）</t>
  </si>
  <si>
    <t>表２８　地目別土地利用</t>
    <rPh sb="0" eb="1">
      <t>ヒョウ</t>
    </rPh>
    <phoneticPr fontId="3"/>
  </si>
  <si>
    <t>　　 で表記している。</t>
    <phoneticPr fontId="3"/>
  </si>
  <si>
    <t>※  平成25年に用途区分が改正され、「住宅地」の「市街化区域等」と「市街化調整区域」が統合されたが、比較することができるように改正前の区分のまま</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rPh sb="64" eb="67">
      <t>カイセイマエ</t>
    </rPh>
    <rPh sb="68" eb="70">
      <t>クブン</t>
    </rPh>
    <phoneticPr fontId="3"/>
  </si>
  <si>
    <t>資料 ：茨城県政策企画部水・土地計画課</t>
    <rPh sb="4" eb="7">
      <t>イバラキケン</t>
    </rPh>
    <rPh sb="7" eb="9">
      <t>セイサク</t>
    </rPh>
    <rPh sb="9" eb="11">
      <t>キカク</t>
    </rPh>
    <rPh sb="11" eb="12">
      <t>ブ</t>
    </rPh>
    <rPh sb="12" eb="13">
      <t>ミズ</t>
    </rPh>
    <rPh sb="14" eb="16">
      <t>トチ</t>
    </rPh>
    <rPh sb="16" eb="19">
      <t>ケイカクカ</t>
    </rPh>
    <phoneticPr fontId="3"/>
  </si>
  <si>
    <r>
      <t>△2.</t>
    </r>
    <r>
      <rPr>
        <sz val="11"/>
        <rFont val="ＭＳ Ｐゴシック"/>
        <family val="3"/>
        <charset val="128"/>
      </rPr>
      <t>7</t>
    </r>
    <phoneticPr fontId="3"/>
  </si>
  <si>
    <r>
      <t>△8.</t>
    </r>
    <r>
      <rPr>
        <sz val="11"/>
        <rFont val="ＭＳ Ｐゴシック"/>
        <family val="3"/>
        <charset val="128"/>
      </rPr>
      <t>5</t>
    </r>
    <phoneticPr fontId="3"/>
  </si>
  <si>
    <t>平 成１４年</t>
  </si>
  <si>
    <t>△1.6</t>
    <phoneticPr fontId="3"/>
  </si>
  <si>
    <t>△1.6</t>
    <phoneticPr fontId="3"/>
  </si>
  <si>
    <t>△8.4</t>
    <phoneticPr fontId="3"/>
  </si>
  <si>
    <t>平 成１３年</t>
    <phoneticPr fontId="3"/>
  </si>
  <si>
    <t>平 成１３年</t>
    <phoneticPr fontId="3"/>
  </si>
  <si>
    <t>△8.8</t>
    <phoneticPr fontId="3"/>
  </si>
  <si>
    <t>平 成１２年</t>
    <phoneticPr fontId="3"/>
  </si>
  <si>
    <t>・・・</t>
    <phoneticPr fontId="3"/>
  </si>
  <si>
    <t>△7.8</t>
    <phoneticPr fontId="3"/>
  </si>
  <si>
    <t>平 成１１年</t>
    <phoneticPr fontId="3"/>
  </si>
  <si>
    <t>△3.2</t>
    <phoneticPr fontId="3"/>
  </si>
  <si>
    <t>△6.9</t>
    <phoneticPr fontId="3"/>
  </si>
  <si>
    <t>平 成１０年</t>
    <phoneticPr fontId="3"/>
  </si>
  <si>
    <r>
      <t>△2</t>
    </r>
    <r>
      <rPr>
        <sz val="11"/>
        <rFont val="ＭＳ Ｐゴシック"/>
        <family val="3"/>
        <charset val="128"/>
      </rPr>
      <t>.0</t>
    </r>
    <phoneticPr fontId="3"/>
  </si>
  <si>
    <t>△5.1</t>
    <phoneticPr fontId="3"/>
  </si>
  <si>
    <t>平成９年</t>
  </si>
  <si>
    <t>△1.1</t>
    <phoneticPr fontId="3"/>
  </si>
  <si>
    <t>△6.5</t>
    <phoneticPr fontId="3"/>
  </si>
  <si>
    <t>平成８年</t>
  </si>
  <si>
    <t>変動率</t>
  </si>
  <si>
    <t>価格</t>
  </si>
  <si>
    <t>調整区域内宅地</t>
  </si>
  <si>
    <t>住  宅  地</t>
    <phoneticPr fontId="3"/>
  </si>
  <si>
    <t xml:space="preserve">         区分</t>
  </si>
  <si>
    <t>(単位 ： 円／㎡、％)</t>
    <phoneticPr fontId="3"/>
  </si>
  <si>
    <t>（茎崎地区）</t>
    <phoneticPr fontId="3"/>
  </si>
  <si>
    <t>　　 いのは、新規・選定替（変更）地点の価格が前年の地点の価格を上回っている場合など、平均変動率及び平均価格の算出方法等によるもの。</t>
    <rPh sb="38" eb="40">
      <t>バアイ</t>
    </rPh>
    <phoneticPr fontId="3"/>
  </si>
  <si>
    <t>※　前年比で平均変動率が下落しているにも関わらず、平均価格が上昇又は横ばいであるなど、平均変動率の動向と平均価格の動向とが連動していな</t>
    <rPh sb="2" eb="5">
      <t>ゼンネンヒ</t>
    </rPh>
    <rPh sb="6" eb="8">
      <t>ヘイキン</t>
    </rPh>
    <rPh sb="8" eb="11">
      <t>ヘンドウリツ</t>
    </rPh>
    <rPh sb="12" eb="14">
      <t>ゲラク</t>
    </rPh>
    <rPh sb="20" eb="21">
      <t>カカ</t>
    </rPh>
    <rPh sb="25" eb="27">
      <t>ヘイキン</t>
    </rPh>
    <rPh sb="27" eb="29">
      <t>カカク</t>
    </rPh>
    <rPh sb="30" eb="32">
      <t>ジョウショウ</t>
    </rPh>
    <rPh sb="32" eb="33">
      <t>マタ</t>
    </rPh>
    <rPh sb="34" eb="35">
      <t>ヨコ</t>
    </rPh>
    <rPh sb="43" eb="45">
      <t>ヘイキン</t>
    </rPh>
    <rPh sb="45" eb="48">
      <t>ヘンドウリツ</t>
    </rPh>
    <rPh sb="49" eb="51">
      <t>ドウコウ</t>
    </rPh>
    <rPh sb="52" eb="54">
      <t>ヘイキン</t>
    </rPh>
    <rPh sb="54" eb="56">
      <t>カカク</t>
    </rPh>
    <rPh sb="57" eb="59">
      <t>ドウコウ</t>
    </rPh>
    <rPh sb="61" eb="63">
      <t>レンドウ</t>
    </rPh>
    <phoneticPr fontId="3"/>
  </si>
  <si>
    <t>※　平均変動率の「-」表示は、地点を新設又は選定替（変更）したため、変動率が出ないことを示す。</t>
    <rPh sb="2" eb="4">
      <t>ヘイキン</t>
    </rPh>
    <rPh sb="4" eb="7">
      <t>ヘンドウリツ</t>
    </rPh>
    <rPh sb="11" eb="13">
      <t>ヒョウジ</t>
    </rPh>
    <rPh sb="15" eb="17">
      <t>チテン</t>
    </rPh>
    <rPh sb="18" eb="20">
      <t>シンセツ</t>
    </rPh>
    <rPh sb="20" eb="21">
      <t>マタ</t>
    </rPh>
    <rPh sb="22" eb="24">
      <t>センテイ</t>
    </rPh>
    <rPh sb="24" eb="25">
      <t>ガ</t>
    </rPh>
    <rPh sb="26" eb="28">
      <t>ヘンコウ</t>
    </rPh>
    <rPh sb="34" eb="37">
      <t>ヘンドウリツ</t>
    </rPh>
    <rPh sb="38" eb="39">
      <t>デ</t>
    </rPh>
    <rPh sb="44" eb="45">
      <t>シメ</t>
    </rPh>
    <phoneticPr fontId="3"/>
  </si>
  <si>
    <t>※　「平均価格」とは、用途ごとのすべての基準地の価格の合計を当該用途の基準地数で除して求めたものである（10の位を四捨五入）。</t>
    <rPh sb="3" eb="5">
      <t>ヘイキン</t>
    </rPh>
    <rPh sb="5" eb="7">
      <t>カカク</t>
    </rPh>
    <rPh sb="11" eb="13">
      <t>ヨウト</t>
    </rPh>
    <rPh sb="20" eb="22">
      <t>キジュン</t>
    </rPh>
    <rPh sb="22" eb="23">
      <t>チ</t>
    </rPh>
    <rPh sb="24" eb="26">
      <t>カカク</t>
    </rPh>
    <rPh sb="27" eb="29">
      <t>ゴウケイ</t>
    </rPh>
    <rPh sb="30" eb="32">
      <t>トウガイ</t>
    </rPh>
    <rPh sb="32" eb="34">
      <t>ヨウト</t>
    </rPh>
    <rPh sb="35" eb="37">
      <t>キジュン</t>
    </rPh>
    <rPh sb="37" eb="38">
      <t>チ</t>
    </rPh>
    <rPh sb="38" eb="39">
      <t>スウ</t>
    </rPh>
    <rPh sb="40" eb="41">
      <t>ジョ</t>
    </rPh>
    <rPh sb="43" eb="44">
      <t>モト</t>
    </rPh>
    <rPh sb="55" eb="56">
      <t>クライ</t>
    </rPh>
    <rPh sb="57" eb="61">
      <t>シシャゴニュウ</t>
    </rPh>
    <phoneticPr fontId="3"/>
  </si>
  <si>
    <t>※　「平均変動率」とは、用途ごとの継続基準地の変動率の合計を当該用途の継続基準地数で除して求めたものである（小数点第2位を四捨五入）。</t>
    <rPh sb="3" eb="5">
      <t>ヘイキン</t>
    </rPh>
    <rPh sb="5" eb="8">
      <t>ヘンドウリツ</t>
    </rPh>
    <rPh sb="12" eb="14">
      <t>ヨウト</t>
    </rPh>
    <rPh sb="17" eb="19">
      <t>ケイゾク</t>
    </rPh>
    <rPh sb="19" eb="21">
      <t>キジュン</t>
    </rPh>
    <rPh sb="21" eb="22">
      <t>チ</t>
    </rPh>
    <rPh sb="23" eb="26">
      <t>ヘンドウリツ</t>
    </rPh>
    <rPh sb="27" eb="29">
      <t>ゴウケイ</t>
    </rPh>
    <rPh sb="30" eb="32">
      <t>トウガイ</t>
    </rPh>
    <rPh sb="32" eb="34">
      <t>ヨウト</t>
    </rPh>
    <rPh sb="35" eb="37">
      <t>ケイゾク</t>
    </rPh>
    <rPh sb="37" eb="39">
      <t>キジュン</t>
    </rPh>
    <rPh sb="39" eb="40">
      <t>チ</t>
    </rPh>
    <rPh sb="40" eb="41">
      <t>スウ</t>
    </rPh>
    <rPh sb="42" eb="43">
      <t>ジョ</t>
    </rPh>
    <rPh sb="45" eb="46">
      <t>モト</t>
    </rPh>
    <rPh sb="54" eb="57">
      <t>ショウスウテン</t>
    </rPh>
    <rPh sb="57" eb="58">
      <t>ダイ</t>
    </rPh>
    <rPh sb="59" eb="60">
      <t>イ</t>
    </rPh>
    <rPh sb="61" eb="65">
      <t>シシャゴニュウ</t>
    </rPh>
    <phoneticPr fontId="3"/>
  </si>
  <si>
    <t>△ 0.7</t>
  </si>
  <si>
    <t>△ 1.1</t>
  </si>
  <si>
    <t>△ 0.2</t>
  </si>
  <si>
    <t>△ 0.7</t>
    <phoneticPr fontId="3"/>
  </si>
  <si>
    <t>－</t>
  </si>
  <si>
    <t>△ 0.1</t>
    <phoneticPr fontId="3"/>
  </si>
  <si>
    <t>△ 1.4</t>
    <phoneticPr fontId="3"/>
  </si>
  <si>
    <t>△ 0.5</t>
    <phoneticPr fontId="3"/>
  </si>
  <si>
    <t>△ 1.2</t>
    <phoneticPr fontId="3"/>
  </si>
  <si>
    <t>△ 1.5</t>
    <phoneticPr fontId="3"/>
  </si>
  <si>
    <t>△ 4.2</t>
    <phoneticPr fontId="3"/>
  </si>
  <si>
    <t>△ 3.7</t>
    <phoneticPr fontId="3"/>
  </si>
  <si>
    <t>△ 5.1</t>
    <phoneticPr fontId="3"/>
  </si>
  <si>
    <r>
      <t xml:space="preserve">△ </t>
    </r>
    <r>
      <rPr>
        <sz val="11"/>
        <rFont val="ＭＳ Ｐゴシック"/>
        <family val="3"/>
        <charset val="128"/>
      </rPr>
      <t>2.0</t>
    </r>
    <phoneticPr fontId="3"/>
  </si>
  <si>
    <t>△ 0.9</t>
    <phoneticPr fontId="3"/>
  </si>
  <si>
    <r>
      <t>△</t>
    </r>
    <r>
      <rPr>
        <sz val="11"/>
        <rFont val="ＭＳ Ｐゴシック"/>
        <family val="3"/>
        <charset val="128"/>
      </rPr>
      <t xml:space="preserve"> </t>
    </r>
    <r>
      <rPr>
        <sz val="11"/>
        <rFont val="ＭＳ Ｐゴシック"/>
        <family val="3"/>
        <charset val="128"/>
      </rPr>
      <t>4</t>
    </r>
    <r>
      <rPr>
        <sz val="11"/>
        <rFont val="ＭＳ Ｐゴシック"/>
        <family val="3"/>
        <charset val="128"/>
      </rPr>
      <t>.8</t>
    </r>
    <phoneticPr fontId="3"/>
  </si>
  <si>
    <t>平 成１５年</t>
  </si>
  <si>
    <t>変動率</t>
    <phoneticPr fontId="3"/>
  </si>
  <si>
    <t>工  業  地</t>
    <phoneticPr fontId="3"/>
  </si>
  <si>
    <t>商  業  地</t>
    <phoneticPr fontId="3"/>
  </si>
  <si>
    <t>宅地見込地</t>
  </si>
  <si>
    <t>（平成14年までは、茎崎地区を含まない。）</t>
    <rPh sb="1" eb="3">
      <t>ヘイセイ</t>
    </rPh>
    <rPh sb="5" eb="6">
      <t>ネン</t>
    </rPh>
    <rPh sb="15" eb="16">
      <t>フク</t>
    </rPh>
    <phoneticPr fontId="3"/>
  </si>
  <si>
    <t>表２９　地価の平均価格及び平均変動率調べ　</t>
    <rPh sb="0" eb="1">
      <t>ヒョウ</t>
    </rPh>
    <rPh sb="13" eb="15">
      <t>ヘイキン</t>
    </rPh>
    <phoneticPr fontId="3"/>
  </si>
  <si>
    <t>資料：都市計画部都市計画課</t>
    <rPh sb="0" eb="2">
      <t>シリョウ</t>
    </rPh>
    <rPh sb="3" eb="5">
      <t>トシ</t>
    </rPh>
    <rPh sb="5" eb="7">
      <t>ケイカク</t>
    </rPh>
    <rPh sb="7" eb="8">
      <t>ブ</t>
    </rPh>
    <rPh sb="8" eb="10">
      <t>トシ</t>
    </rPh>
    <rPh sb="10" eb="12">
      <t>ケイカク</t>
    </rPh>
    <rPh sb="12" eb="13">
      <t>カ</t>
    </rPh>
    <phoneticPr fontId="3"/>
  </si>
  <si>
    <t>合　　　　　計</t>
    <rPh sb="0" eb="1">
      <t>ゴウ</t>
    </rPh>
    <rPh sb="6" eb="7">
      <t>ケイ</t>
    </rPh>
    <phoneticPr fontId="3"/>
  </si>
  <si>
    <t>TX沿線開発隣接地区</t>
    <rPh sb="2" eb="4">
      <t>エンセン</t>
    </rPh>
    <rPh sb="4" eb="6">
      <t>カイハツ</t>
    </rPh>
    <rPh sb="6" eb="8">
      <t>リンセツ</t>
    </rPh>
    <rPh sb="8" eb="10">
      <t>チク</t>
    </rPh>
    <phoneticPr fontId="3"/>
  </si>
  <si>
    <t>TX沿線開発地区</t>
    <rPh sb="2" eb="4">
      <t>エンセン</t>
    </rPh>
    <rPh sb="4" eb="6">
      <t>カイハツ</t>
    </rPh>
    <rPh sb="6" eb="8">
      <t>チク</t>
    </rPh>
    <phoneticPr fontId="3"/>
  </si>
  <si>
    <t>研究学園地区</t>
    <rPh sb="0" eb="2">
      <t>ケンキュウ</t>
    </rPh>
    <rPh sb="2" eb="4">
      <t>ガクエン</t>
    </rPh>
    <rPh sb="4" eb="6">
      <t>チク</t>
    </rPh>
    <phoneticPr fontId="3"/>
  </si>
  <si>
    <t>周辺地区</t>
    <rPh sb="0" eb="2">
      <t>シュウヘン</t>
    </rPh>
    <rPh sb="2" eb="4">
      <t>チク</t>
    </rPh>
    <phoneticPr fontId="3"/>
  </si>
  <si>
    <t>つくば市</t>
    <rPh sb="3" eb="4">
      <t>シ</t>
    </rPh>
    <phoneticPr fontId="3"/>
  </si>
  <si>
    <t>小　　　　　計</t>
    <rPh sb="0" eb="1">
      <t>ショウ</t>
    </rPh>
    <rPh sb="6" eb="7">
      <t>ケイ</t>
    </rPh>
    <phoneticPr fontId="3"/>
  </si>
  <si>
    <t>合　　　計</t>
    <rPh sb="0" eb="1">
      <t>ゴウ</t>
    </rPh>
    <rPh sb="4" eb="5">
      <t>ケイ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</si>
  <si>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</si>
  <si>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</si>
  <si>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</si>
  <si>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</si>
  <si>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</si>
  <si>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</si>
  <si>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</si>
  <si>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</si>
  <si>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第２種中高層住居専用地域</t>
    <rPh sb="0" eb="1">
      <t>ダイ</t>
    </rPh>
    <rPh sb="2" eb="3">
      <t>シュ</t>
    </rPh>
    <rPh sb="3" eb="6">
      <t>チュウコウソウ</t>
    </rPh>
    <rPh sb="6" eb="8">
      <t>ジュウキョ</t>
    </rPh>
    <rPh sb="8" eb="10">
      <t>センヨウ</t>
    </rPh>
    <rPh sb="10" eb="12">
      <t>チイキ</t>
    </rPh>
    <phoneticPr fontId="3"/>
  </si>
  <si>
    <t>第１種中高層住居専用地域</t>
    <rPh sb="0" eb="1">
      <t>ダイ</t>
    </rPh>
    <rPh sb="2" eb="3">
      <t>シュ</t>
    </rPh>
    <rPh sb="3" eb="6">
      <t>チュウコウソウ</t>
    </rPh>
    <rPh sb="6" eb="8">
      <t>ジュウキョ</t>
    </rPh>
    <rPh sb="8" eb="10">
      <t>センヨウ</t>
    </rPh>
    <rPh sb="10" eb="12">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</si>
  <si>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</si>
  <si>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</si>
  <si>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単位：ha</t>
    <rPh sb="0" eb="2">
      <t>タンイ</t>
    </rPh>
    <phoneticPr fontId="3"/>
  </si>
  <si>
    <t>令和元年（2019年）12月現在</t>
    <rPh sb="0" eb="1">
      <t>レイ</t>
    </rPh>
    <rPh sb="1" eb="2">
      <t>ワ</t>
    </rPh>
    <rPh sb="2" eb="4">
      <t>ガンネン</t>
    </rPh>
    <rPh sb="9" eb="10">
      <t>ネン</t>
    </rPh>
    <rPh sb="11" eb="12">
      <t>ヘイネン</t>
    </rPh>
    <rPh sb="13" eb="14">
      <t>ガツ</t>
    </rPh>
    <rPh sb="14" eb="16">
      <t>ゲンザイ</t>
    </rPh>
    <phoneticPr fontId="3"/>
  </si>
  <si>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3"/>
  </si>
  <si>
    <t>※平成22年度以降の1人当たり延べ面積については集計されていない。</t>
    <rPh sb="1" eb="3">
      <t>ヘイセイ</t>
    </rPh>
    <rPh sb="5" eb="7">
      <t>ネンド</t>
    </rPh>
    <rPh sb="7" eb="9">
      <t>イコウ</t>
    </rPh>
    <rPh sb="10" eb="12">
      <t>ヒトリ</t>
    </rPh>
    <rPh sb="12" eb="13">
      <t>ア</t>
    </rPh>
    <rPh sb="15" eb="16">
      <t>ノ</t>
    </rPh>
    <rPh sb="17" eb="19">
      <t>メンセキ</t>
    </rPh>
    <rPh sb="24" eb="26">
      <t>シュウケイ</t>
    </rPh>
    <phoneticPr fontId="3"/>
  </si>
  <si>
    <t>資料 ：  国勢調査結果報告書</t>
    <phoneticPr fontId="3"/>
  </si>
  <si>
    <t>世  帯  人 員</t>
  </si>
  <si>
    <t>世      帯      数</t>
  </si>
  <si>
    <t>平成２７年</t>
    <phoneticPr fontId="3"/>
  </si>
  <si>
    <t>平成２２年</t>
    <phoneticPr fontId="3"/>
  </si>
  <si>
    <t>1人当たり延べ面積(㎡)</t>
  </si>
  <si>
    <t>平成１２年</t>
    <phoneticPr fontId="3"/>
  </si>
  <si>
    <t>間借り</t>
  </si>
  <si>
    <t>給与住宅</t>
  </si>
  <si>
    <t>民間借家</t>
  </si>
  <si>
    <t>公営・公団             公社の借家</t>
  </si>
  <si>
    <t>持家</t>
  </si>
  <si>
    <t>区分</t>
  </si>
  <si>
    <t>各年１０月１日現在</t>
    <phoneticPr fontId="3"/>
  </si>
  <si>
    <t>表３１　住宅の所有関係５区分別一般世帯数及び世帯人員の推移</t>
    <rPh sb="0" eb="1">
      <t>ヒョウ</t>
    </rPh>
    <phoneticPr fontId="3"/>
  </si>
  <si>
    <t>資料：都市計画部建築指導課</t>
    <rPh sb="3" eb="5">
      <t>トシ</t>
    </rPh>
    <rPh sb="5" eb="7">
      <t>ケイカク</t>
    </rPh>
    <phoneticPr fontId="3"/>
  </si>
  <si>
    <t>平成３０年度</t>
    <phoneticPr fontId="3"/>
  </si>
  <si>
    <t>平成２９年度</t>
    <phoneticPr fontId="3"/>
  </si>
  <si>
    <t>平成２８年度</t>
    <phoneticPr fontId="3"/>
  </si>
  <si>
    <t>平成２７年度</t>
    <phoneticPr fontId="3"/>
  </si>
  <si>
    <t>平成２６年度</t>
    <rPh sb="0" eb="2">
      <t>ヘイセイ</t>
    </rPh>
    <rPh sb="4" eb="6">
      <t>ネンド</t>
    </rPh>
    <phoneticPr fontId="3"/>
  </si>
  <si>
    <t>平成２５年度</t>
    <rPh sb="0" eb="2">
      <t>ヘイセイ</t>
    </rPh>
    <rPh sb="4" eb="6">
      <t>ネンド</t>
    </rPh>
    <phoneticPr fontId="3"/>
  </si>
  <si>
    <t>平成２４年度</t>
    <rPh sb="0" eb="2">
      <t>ヘイセイ</t>
    </rPh>
    <rPh sb="4" eb="6">
      <t>ネンド</t>
    </rPh>
    <phoneticPr fontId="3"/>
  </si>
  <si>
    <t>平成２３年度</t>
    <rPh sb="0" eb="2">
      <t>ヘイセイ</t>
    </rPh>
    <rPh sb="4" eb="6">
      <t>ネンド</t>
    </rPh>
    <phoneticPr fontId="3"/>
  </si>
  <si>
    <t>平成１８年度</t>
  </si>
  <si>
    <t>平成１７年度</t>
  </si>
  <si>
    <t>平成１６年度</t>
  </si>
  <si>
    <t>平成１５年度</t>
  </si>
  <si>
    <t>平成１４年度</t>
  </si>
  <si>
    <t>平成１３年度</t>
  </si>
  <si>
    <t>平成１２年度</t>
    <phoneticPr fontId="3"/>
  </si>
  <si>
    <t>平成１１年度</t>
    <phoneticPr fontId="3"/>
  </si>
  <si>
    <t>平成１０年度</t>
    <phoneticPr fontId="3"/>
  </si>
  <si>
    <t>平成 ９年度</t>
    <phoneticPr fontId="3"/>
  </si>
  <si>
    <t>平成 ８年度</t>
    <phoneticPr fontId="3"/>
  </si>
  <si>
    <t>平成 ７年度</t>
    <phoneticPr fontId="3"/>
  </si>
  <si>
    <t>平成 ６年度</t>
    <phoneticPr fontId="3"/>
  </si>
  <si>
    <t>平成 ５年度</t>
    <phoneticPr fontId="3"/>
  </si>
  <si>
    <t>平成 ４年度</t>
    <phoneticPr fontId="3"/>
  </si>
  <si>
    <t>合計</t>
  </si>
  <si>
    <t>９階以上</t>
  </si>
  <si>
    <t>８階</t>
  </si>
  <si>
    <t>７階</t>
  </si>
  <si>
    <t>６階</t>
  </si>
  <si>
    <t>５階</t>
  </si>
  <si>
    <t>４階</t>
  </si>
  <si>
    <t>３階</t>
  </si>
  <si>
    <t>２階</t>
  </si>
  <si>
    <t>１階</t>
  </si>
  <si>
    <t>　　　各年度間累計(単位：件）</t>
    <rPh sb="10" eb="12">
      <t>タンイ</t>
    </rPh>
    <rPh sb="13" eb="14">
      <t>ケン</t>
    </rPh>
    <phoneticPr fontId="3"/>
  </si>
  <si>
    <t>表３２　共同住宅等の階層別建築確認申請件数の推移</t>
    <rPh sb="0" eb="1">
      <t>ヒョウ</t>
    </rPh>
    <phoneticPr fontId="3"/>
  </si>
  <si>
    <t>※　箇所数・面積には、県営公園は含まない。</t>
    <rPh sb="2" eb="4">
      <t>カショ</t>
    </rPh>
    <rPh sb="4" eb="5">
      <t>スウ</t>
    </rPh>
    <rPh sb="6" eb="8">
      <t>メンセキ</t>
    </rPh>
    <rPh sb="11" eb="13">
      <t>ケンエイ</t>
    </rPh>
    <rPh sb="13" eb="15">
      <t>コウエン</t>
    </rPh>
    <rPh sb="16" eb="17">
      <t>フク</t>
    </rPh>
    <phoneticPr fontId="3"/>
  </si>
  <si>
    <t>資料 ：建設部公園・施設課</t>
    <rPh sb="4" eb="6">
      <t>ケンセツ</t>
    </rPh>
    <rPh sb="7" eb="9">
      <t>コウエン</t>
    </rPh>
    <rPh sb="10" eb="12">
      <t>シセツ</t>
    </rPh>
    <rPh sb="12" eb="13">
      <t>カ</t>
    </rPh>
    <phoneticPr fontId="3"/>
  </si>
  <si>
    <t>平成３０年度</t>
    <rPh sb="0" eb="2">
      <t>ヘイセイ</t>
    </rPh>
    <rPh sb="4" eb="6">
      <t>ネンド</t>
    </rPh>
    <phoneticPr fontId="3"/>
  </si>
  <si>
    <t>平成２９年度</t>
    <rPh sb="0" eb="2">
      <t>ヘイセイ</t>
    </rPh>
    <rPh sb="4" eb="6">
      <t>ネンド</t>
    </rPh>
    <phoneticPr fontId="3"/>
  </si>
  <si>
    <t>平成２８年度</t>
    <rPh sb="0" eb="2">
      <t>ヘイセイ</t>
    </rPh>
    <rPh sb="4" eb="6">
      <t>ネンド</t>
    </rPh>
    <phoneticPr fontId="3"/>
  </si>
  <si>
    <t>平成２７年度</t>
    <rPh sb="0" eb="2">
      <t>ヘイセイ</t>
    </rPh>
    <rPh sb="4" eb="6">
      <t>ネンド</t>
    </rPh>
    <phoneticPr fontId="3"/>
  </si>
  <si>
    <t>平成２６年度</t>
    <phoneticPr fontId="3"/>
  </si>
  <si>
    <t>平成　９年度</t>
    <phoneticPr fontId="3"/>
  </si>
  <si>
    <t>平成　８年度</t>
    <phoneticPr fontId="3"/>
  </si>
  <si>
    <t>平成　７年度</t>
    <phoneticPr fontId="3"/>
  </si>
  <si>
    <t>平成　６年度</t>
    <phoneticPr fontId="3"/>
  </si>
  <si>
    <t>平成　５年度</t>
    <phoneticPr fontId="3"/>
  </si>
  <si>
    <t>平成　４年度</t>
    <phoneticPr fontId="3"/>
  </si>
  <si>
    <t>平成　３年度</t>
    <phoneticPr fontId="3"/>
  </si>
  <si>
    <t>平成　２年度</t>
  </si>
  <si>
    <t>平成　元年度</t>
    <rPh sb="3" eb="4">
      <t>ガン</t>
    </rPh>
    <phoneticPr fontId="3"/>
  </si>
  <si>
    <t>面  積</t>
  </si>
  <si>
    <t>公園数</t>
    <rPh sb="0" eb="2">
      <t>コウエン</t>
    </rPh>
    <rPh sb="2" eb="3">
      <t>カズ</t>
    </rPh>
    <phoneticPr fontId="3"/>
  </si>
  <si>
    <t>公園数</t>
    <rPh sb="0" eb="2">
      <t>コウエン</t>
    </rPh>
    <rPh sb="2" eb="3">
      <t>スウ</t>
    </rPh>
    <phoneticPr fontId="3"/>
  </si>
  <si>
    <t>合          計</t>
  </si>
  <si>
    <t>都市緑地</t>
    <rPh sb="3" eb="4">
      <t>チ</t>
    </rPh>
    <phoneticPr fontId="3"/>
  </si>
  <si>
    <t>街区公園</t>
    <rPh sb="0" eb="1">
      <t>ガイ</t>
    </rPh>
    <rPh sb="1" eb="2">
      <t>ク</t>
    </rPh>
    <rPh sb="2" eb="4">
      <t>コウエン</t>
    </rPh>
    <phoneticPr fontId="3"/>
  </si>
  <si>
    <t>近隣公園</t>
    <rPh sb="0" eb="2">
      <t>キンリン</t>
    </rPh>
    <rPh sb="2" eb="4">
      <t>コウエン</t>
    </rPh>
    <phoneticPr fontId="3"/>
  </si>
  <si>
    <t>地区公園</t>
    <rPh sb="0" eb="2">
      <t>チク</t>
    </rPh>
    <rPh sb="2" eb="4">
      <t>コウエン</t>
    </rPh>
    <phoneticPr fontId="3"/>
  </si>
  <si>
    <t>運動公園</t>
    <rPh sb="0" eb="2">
      <t>ウンドウ</t>
    </rPh>
    <rPh sb="2" eb="4">
      <t>コウエン</t>
    </rPh>
    <phoneticPr fontId="3"/>
  </si>
  <si>
    <t>年  度</t>
    <rPh sb="3" eb="4">
      <t>ド</t>
    </rPh>
    <phoneticPr fontId="3"/>
  </si>
  <si>
    <t>各年度末現在（単位：㎡）</t>
    <phoneticPr fontId="3"/>
  </si>
  <si>
    <t>表３３　市内の都市公園</t>
    <rPh sb="0" eb="1">
      <t>ヒョウ</t>
    </rPh>
    <rPh sb="7" eb="9">
      <t>トシ</t>
    </rPh>
    <phoneticPr fontId="3"/>
  </si>
  <si>
    <t>　５９，４７８㎡</t>
    <phoneticPr fontId="3"/>
  </si>
  <si>
    <t>　　　　　５．科学万博記念公園</t>
    <rPh sb="7" eb="9">
      <t>カガク</t>
    </rPh>
    <rPh sb="9" eb="15">
      <t>バンパクキネンコウエン</t>
    </rPh>
    <phoneticPr fontId="3"/>
  </si>
  <si>
    <t>　７０，７７５㎡</t>
    <phoneticPr fontId="3"/>
  </si>
  <si>
    <t>　　　　　４．筑波北部緑地</t>
    <rPh sb="7" eb="9">
      <t>ツクバ</t>
    </rPh>
    <rPh sb="9" eb="11">
      <t>ホクブ</t>
    </rPh>
    <rPh sb="11" eb="13">
      <t>リョクチ</t>
    </rPh>
    <phoneticPr fontId="3"/>
  </si>
  <si>
    <t>７３，２７１㎡</t>
    <phoneticPr fontId="3"/>
  </si>
  <si>
    <t>　　　　　３．研究学園駅前公園</t>
    <rPh sb="7" eb="9">
      <t>ケンキュウ</t>
    </rPh>
    <rPh sb="9" eb="11">
      <t>ガクエン</t>
    </rPh>
    <rPh sb="11" eb="13">
      <t>エキマエ</t>
    </rPh>
    <rPh sb="13" eb="15">
      <t>コウエン</t>
    </rPh>
    <phoneticPr fontId="3"/>
  </si>
  <si>
    <t xml:space="preserve">  ９３，３４７㎡</t>
    <phoneticPr fontId="3"/>
  </si>
  <si>
    <t>　　　　　２．さくら運動公園</t>
    <phoneticPr fontId="3"/>
  </si>
  <si>
    <t>１３１，１３０㎡</t>
    <phoneticPr fontId="3"/>
  </si>
  <si>
    <t>　　　　　１．茎崎運動公園</t>
    <rPh sb="7" eb="9">
      <t>クキザキ</t>
    </rPh>
    <rPh sb="9" eb="11">
      <t>ウンドウ</t>
    </rPh>
    <rPh sb="11" eb="13">
      <t>コウエン</t>
    </rPh>
    <phoneticPr fontId="3"/>
  </si>
  <si>
    <t>　　　広い公園ベスト５　（つくば市営公園）</t>
    <rPh sb="16" eb="18">
      <t>シエイ</t>
    </rPh>
    <phoneticPr fontId="3"/>
  </si>
  <si>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3"/>
  </si>
  <si>
    <t>※「１人当たりの面積」は当該年度３月１日現在の常住人口により算出した。</t>
    <rPh sb="12" eb="14">
      <t>トウガイ</t>
    </rPh>
    <rPh sb="14" eb="16">
      <t>ネンド</t>
    </rPh>
    <rPh sb="17" eb="18">
      <t>ガツ</t>
    </rPh>
    <rPh sb="19" eb="20">
      <t>ニチ</t>
    </rPh>
    <phoneticPr fontId="3"/>
  </si>
  <si>
    <t>平成１８年度</t>
    <rPh sb="0" eb="2">
      <t>ヘイセイ</t>
    </rPh>
    <phoneticPr fontId="3"/>
  </si>
  <si>
    <t>平成１７年度</t>
    <rPh sb="0" eb="2">
      <t>ヘイセイ</t>
    </rPh>
    <phoneticPr fontId="3"/>
  </si>
  <si>
    <t>平成１６年度</t>
    <rPh sb="0" eb="2">
      <t>ヘイセイ</t>
    </rPh>
    <phoneticPr fontId="3"/>
  </si>
  <si>
    <t>平成１５年度</t>
    <rPh sb="0" eb="2">
      <t>ヘイセイ</t>
    </rPh>
    <phoneticPr fontId="3"/>
  </si>
  <si>
    <t>平成１４年度</t>
    <rPh sb="0" eb="2">
      <t>ヘイセイ</t>
    </rPh>
    <phoneticPr fontId="3"/>
  </si>
  <si>
    <t>平成１３年度</t>
    <rPh sb="0" eb="2">
      <t>ヘイセイ</t>
    </rPh>
    <phoneticPr fontId="3"/>
  </si>
  <si>
    <t>平成１２年度</t>
    <rPh sb="0" eb="2">
      <t>ヘイセイ</t>
    </rPh>
    <phoneticPr fontId="3"/>
  </si>
  <si>
    <t>平成１１年度</t>
    <rPh sb="0" eb="2">
      <t>ヘイセイ</t>
    </rPh>
    <phoneticPr fontId="3"/>
  </si>
  <si>
    <t>平成１０年度</t>
    <rPh sb="0" eb="2">
      <t>ヘイセイ</t>
    </rPh>
    <phoneticPr fontId="3"/>
  </si>
  <si>
    <t>平成　９年度</t>
    <rPh sb="0" eb="2">
      <t>ヘイセイ</t>
    </rPh>
    <phoneticPr fontId="3"/>
  </si>
  <si>
    <t>平成　８年度</t>
    <rPh sb="0" eb="2">
      <t>ヘイセイ</t>
    </rPh>
    <phoneticPr fontId="3"/>
  </si>
  <si>
    <t>平成　７年度</t>
    <rPh sb="0" eb="2">
      <t>ヘイセイ</t>
    </rPh>
    <rPh sb="4" eb="5">
      <t>ネンド</t>
    </rPh>
    <phoneticPr fontId="3"/>
  </si>
  <si>
    <t>平成　６年度</t>
    <phoneticPr fontId="3"/>
  </si>
  <si>
    <t>平成　２年度</t>
    <phoneticPr fontId="3"/>
  </si>
  <si>
    <t>平成　元年度</t>
    <rPh sb="3" eb="5">
      <t>ガンネン</t>
    </rPh>
    <phoneticPr fontId="3"/>
  </si>
  <si>
    <t>１人当たりの面積（㎡）</t>
    <phoneticPr fontId="3"/>
  </si>
  <si>
    <t>市営公園面積（㎡）</t>
    <rPh sb="0" eb="2">
      <t>シエイ</t>
    </rPh>
    <phoneticPr fontId="3"/>
  </si>
  <si>
    <t>年      　度</t>
    <phoneticPr fontId="3"/>
  </si>
  <si>
    <t>各年度末現在</t>
    <phoneticPr fontId="3"/>
  </si>
  <si>
    <t>表３４　市営公園に関わる１人当たり面積の推移</t>
    <rPh sb="0" eb="1">
      <t>ヒョウ</t>
    </rPh>
    <rPh sb="4" eb="6">
      <t>シエイ</t>
    </rPh>
    <phoneticPr fontId="3"/>
  </si>
  <si>
    <t>※ 平成２７年度以降の現在給水人口（専用水道）には、学校・工場等を含めていない。</t>
    <rPh sb="2" eb="4">
      <t>ヘイセイ</t>
    </rPh>
    <rPh sb="6" eb="7">
      <t>ネン</t>
    </rPh>
    <rPh sb="7" eb="8">
      <t>ド</t>
    </rPh>
    <rPh sb="8" eb="10">
      <t>イコウ</t>
    </rPh>
    <rPh sb="11" eb="13">
      <t>ゲンザイ</t>
    </rPh>
    <rPh sb="13" eb="15">
      <t>キュウスイ</t>
    </rPh>
    <rPh sb="15" eb="17">
      <t>ジンコウ</t>
    </rPh>
    <rPh sb="18" eb="20">
      <t>センヨウ</t>
    </rPh>
    <rPh sb="20" eb="22">
      <t>スイドウ</t>
    </rPh>
    <rPh sb="26" eb="28">
      <t>ガッコウ</t>
    </rPh>
    <rPh sb="29" eb="31">
      <t>コウジョウ</t>
    </rPh>
    <rPh sb="31" eb="32">
      <t>トウ</t>
    </rPh>
    <rPh sb="33" eb="34">
      <t>フク</t>
    </rPh>
    <phoneticPr fontId="3"/>
  </si>
  <si>
    <t>※ 普及率とは、行政区域内総人口に対する現在給水人口の割合</t>
    <phoneticPr fontId="3"/>
  </si>
  <si>
    <t>資料 ： 生活環境部水道総務課・生活環境部環境保全課（水道統計資料）</t>
    <rPh sb="5" eb="7">
      <t>セイカツ</t>
    </rPh>
    <rPh sb="7" eb="9">
      <t>カンキョウ</t>
    </rPh>
    <rPh sb="16" eb="18">
      <t>セイカツ</t>
    </rPh>
    <rPh sb="18" eb="20">
      <t>カンキョウ</t>
    </rPh>
    <rPh sb="23" eb="25">
      <t>ホゼン</t>
    </rPh>
    <phoneticPr fontId="3"/>
  </si>
  <si>
    <t>平成１２年度</t>
  </si>
  <si>
    <t>平成１１年度</t>
  </si>
  <si>
    <t>平成　９年度</t>
  </si>
  <si>
    <t>平成　８年度</t>
  </si>
  <si>
    <t>平成　７年度</t>
  </si>
  <si>
    <t>平成　６年度</t>
  </si>
  <si>
    <t>平成　５年度</t>
  </si>
  <si>
    <t>平成　４年度</t>
  </si>
  <si>
    <t>現在給水　人      口</t>
    <phoneticPr fontId="3"/>
  </si>
  <si>
    <t>計画給水      人      口</t>
  </si>
  <si>
    <t>箇所数</t>
    <rPh sb="0" eb="1">
      <t>カ</t>
    </rPh>
    <phoneticPr fontId="3"/>
  </si>
  <si>
    <t>現在給水　人      口</t>
    <phoneticPr fontId="3"/>
  </si>
  <si>
    <t>計画給水　　 人口</t>
    <phoneticPr fontId="3"/>
  </si>
  <si>
    <t>年度</t>
  </si>
  <si>
    <t>飲 料 水 供 給 施 設</t>
  </si>
  <si>
    <t>※普及率
（％）</t>
    <phoneticPr fontId="3"/>
  </si>
  <si>
    <t>専     用     水     道</t>
  </si>
  <si>
    <t xml:space="preserve">    　  区分</t>
    <phoneticPr fontId="3"/>
  </si>
  <si>
    <t>現在給水人      口</t>
  </si>
  <si>
    <t>現在給水　人      口</t>
    <phoneticPr fontId="3"/>
  </si>
  <si>
    <t>簡     易     水    道</t>
  </si>
  <si>
    <t>上       水       道</t>
  </si>
  <si>
    <t>総          数</t>
  </si>
  <si>
    <t>行政区域内総人口</t>
    <phoneticPr fontId="3"/>
  </si>
  <si>
    <t xml:space="preserve">    各年度末現在</t>
    <phoneticPr fontId="3"/>
  </si>
  <si>
    <t>表３５　水道普及状況</t>
    <rPh sb="0" eb="1">
      <t>ヒョウ</t>
    </rPh>
    <rPh sb="4" eb="6">
      <t>スイドウ</t>
    </rPh>
    <rPh sb="6" eb="8">
      <t>フキュウ</t>
    </rPh>
    <rPh sb="8" eb="10">
      <t>ジョウキョウ</t>
    </rPh>
    <phoneticPr fontId="3"/>
  </si>
  <si>
    <t>資料 ：生活環境部下水道整備課</t>
    <rPh sb="4" eb="6">
      <t>セイカツ</t>
    </rPh>
    <rPh sb="6" eb="8">
      <t>カンキョウ</t>
    </rPh>
    <rPh sb="8" eb="10">
      <t>ゲスイドウ</t>
    </rPh>
    <rPh sb="9" eb="12">
      <t>ゲスイドウ</t>
    </rPh>
    <rPh sb="12" eb="14">
      <t>セイビ</t>
    </rPh>
    <rPh sb="14" eb="15">
      <t>カ</t>
    </rPh>
    <phoneticPr fontId="3"/>
  </si>
  <si>
    <t>平成２1年度</t>
    <rPh sb="0" eb="2">
      <t>ヘイセイ</t>
    </rPh>
    <rPh sb="4" eb="6">
      <t>ネンド</t>
    </rPh>
    <phoneticPr fontId="3"/>
  </si>
  <si>
    <t>平成１２年度</t>
    <phoneticPr fontId="3"/>
  </si>
  <si>
    <t>平成　９年度</t>
    <phoneticPr fontId="3"/>
  </si>
  <si>
    <t>平成　８年度</t>
    <phoneticPr fontId="3"/>
  </si>
  <si>
    <t>人口</t>
    <phoneticPr fontId="3"/>
  </si>
  <si>
    <t>面積（ｈａ）</t>
  </si>
  <si>
    <t>普及率（％）</t>
    <phoneticPr fontId="3"/>
  </si>
  <si>
    <t>処理区域</t>
    <phoneticPr fontId="3"/>
  </si>
  <si>
    <t>行　政　区　域</t>
    <phoneticPr fontId="3"/>
  </si>
  <si>
    <t xml:space="preserve">             区分</t>
  </si>
  <si>
    <t>　各年度末現在</t>
    <phoneticPr fontId="3"/>
  </si>
  <si>
    <t>表３６　下水道普及状況</t>
    <rPh sb="0" eb="1">
      <t>ヒョウ</t>
    </rPh>
    <phoneticPr fontId="3"/>
  </si>
  <si>
    <t>資料：茨城県警察本部交通総務課</t>
    <rPh sb="0" eb="2">
      <t>シリョウ</t>
    </rPh>
    <rPh sb="3" eb="6">
      <t>イバラキケン</t>
    </rPh>
    <rPh sb="6" eb="8">
      <t>ケイサツ</t>
    </rPh>
    <rPh sb="8" eb="10">
      <t>ホンブ</t>
    </rPh>
    <rPh sb="10" eb="12">
      <t>コウツウ</t>
    </rPh>
    <rPh sb="12" eb="15">
      <t>ソウムカ</t>
    </rPh>
    <phoneticPr fontId="3"/>
  </si>
  <si>
    <t>令和元年</t>
    <rPh sb="0" eb="1">
      <t>レイ</t>
    </rPh>
    <rPh sb="1" eb="2">
      <t>カズ</t>
    </rPh>
    <rPh sb="2" eb="3">
      <t>モト</t>
    </rPh>
    <rPh sb="3" eb="4">
      <t>トシ</t>
    </rPh>
    <phoneticPr fontId="3"/>
  </si>
  <si>
    <t>平成１７年</t>
    <phoneticPr fontId="3"/>
  </si>
  <si>
    <t>平成１５年</t>
  </si>
  <si>
    <t>平成１４年</t>
  </si>
  <si>
    <t>平成１３年</t>
  </si>
  <si>
    <t>負傷者数</t>
    <rPh sb="0" eb="1">
      <t>フ</t>
    </rPh>
    <rPh sb="1" eb="2">
      <t>キズ</t>
    </rPh>
    <rPh sb="2" eb="3">
      <t>シャ</t>
    </rPh>
    <rPh sb="3" eb="4">
      <t>スウ</t>
    </rPh>
    <phoneticPr fontId="3"/>
  </si>
  <si>
    <t>死者数</t>
    <rPh sb="0" eb="1">
      <t>シ</t>
    </rPh>
    <rPh sb="1" eb="2">
      <t>シャ</t>
    </rPh>
    <rPh sb="2" eb="3">
      <t>スウ</t>
    </rPh>
    <phoneticPr fontId="3"/>
  </si>
  <si>
    <t>発生件数</t>
    <rPh sb="0" eb="2">
      <t>ハッセイ</t>
    </rPh>
    <rPh sb="2" eb="4">
      <t>ケンスウ</t>
    </rPh>
    <phoneticPr fontId="3"/>
  </si>
  <si>
    <t>　　　年</t>
    <rPh sb="3" eb="4">
      <t>ネン</t>
    </rPh>
    <phoneticPr fontId="3"/>
  </si>
  <si>
    <t>物件事故</t>
    <rPh sb="1" eb="2">
      <t>ケン</t>
    </rPh>
    <phoneticPr fontId="3"/>
  </si>
  <si>
    <t>人　身　交　通　事　故</t>
    <rPh sb="0" eb="1">
      <t>ヒト</t>
    </rPh>
    <rPh sb="2" eb="3">
      <t>ミ</t>
    </rPh>
    <rPh sb="4" eb="5">
      <t>コウ</t>
    </rPh>
    <rPh sb="6" eb="7">
      <t>ツウ</t>
    </rPh>
    <rPh sb="8" eb="9">
      <t>コト</t>
    </rPh>
    <rPh sb="10" eb="11">
      <t>コ</t>
    </rPh>
    <phoneticPr fontId="3"/>
  </si>
  <si>
    <t>区分　</t>
    <rPh sb="0" eb="2">
      <t>クブン</t>
    </rPh>
    <phoneticPr fontId="3"/>
  </si>
  <si>
    <t>各年間累計　（単位：件、人）</t>
    <rPh sb="0" eb="1">
      <t>カク</t>
    </rPh>
    <rPh sb="1" eb="2">
      <t>カクネン</t>
    </rPh>
    <rPh sb="2" eb="3">
      <t>アイダ</t>
    </rPh>
    <rPh sb="3" eb="5">
      <t>ルイケイ</t>
    </rPh>
    <rPh sb="7" eb="9">
      <t>タンイ</t>
    </rPh>
    <rPh sb="10" eb="11">
      <t>ケン</t>
    </rPh>
    <rPh sb="12" eb="13">
      <t>ニン</t>
    </rPh>
    <phoneticPr fontId="3"/>
  </si>
  <si>
    <t>表３７　交通事故発生状況</t>
    <rPh sb="0" eb="1">
      <t>ヒョウ</t>
    </rPh>
    <phoneticPr fontId="3"/>
  </si>
  <si>
    <t>資料 ：  つくば市消防本部予防広報課</t>
    <rPh sb="9" eb="10">
      <t>シ</t>
    </rPh>
    <rPh sb="10" eb="12">
      <t>ショウボウ</t>
    </rPh>
    <rPh sb="12" eb="14">
      <t>ホンブ</t>
    </rPh>
    <rPh sb="14" eb="16">
      <t>ヨボウ</t>
    </rPh>
    <rPh sb="16" eb="19">
      <t>コウホウカ</t>
    </rPh>
    <phoneticPr fontId="3"/>
  </si>
  <si>
    <t>平成２４年</t>
  </si>
  <si>
    <t>平成１３年</t>
    <phoneticPr fontId="3"/>
  </si>
  <si>
    <t>平成 ９年</t>
    <phoneticPr fontId="3"/>
  </si>
  <si>
    <t>平成 ８年</t>
    <phoneticPr fontId="3"/>
  </si>
  <si>
    <t>平成 ７年</t>
    <phoneticPr fontId="3"/>
  </si>
  <si>
    <t>（千円）</t>
  </si>
  <si>
    <t>林    野（ａ）</t>
  </si>
  <si>
    <t>建   物（㎡）</t>
  </si>
  <si>
    <t>負  傷  者</t>
  </si>
  <si>
    <t>死     者</t>
  </si>
  <si>
    <t>半     焼</t>
  </si>
  <si>
    <t>全      焼</t>
  </si>
  <si>
    <t>船　　　舶</t>
    <rPh sb="0" eb="1">
      <t>フネ</t>
    </rPh>
    <rPh sb="4" eb="5">
      <t>ハク</t>
    </rPh>
    <phoneticPr fontId="3"/>
  </si>
  <si>
    <t>車     両</t>
  </si>
  <si>
    <t>林     野</t>
  </si>
  <si>
    <t>建     物</t>
  </si>
  <si>
    <t xml:space="preserve"> 年</t>
    <phoneticPr fontId="3"/>
  </si>
  <si>
    <t>損  害  額</t>
  </si>
  <si>
    <t>災     害     面     積</t>
  </si>
  <si>
    <t>死         傷        者</t>
  </si>
  <si>
    <t>被         災        棟　　　　数</t>
    <rPh sb="19" eb="20">
      <t>トウ</t>
    </rPh>
    <rPh sb="24" eb="25">
      <t>スウ</t>
    </rPh>
    <phoneticPr fontId="3"/>
  </si>
  <si>
    <t>火             災             件           数</t>
  </si>
  <si>
    <t xml:space="preserve">        区分</t>
  </si>
  <si>
    <t>各年間累計 （単位：件）</t>
    <rPh sb="7" eb="9">
      <t>タンイ</t>
    </rPh>
    <rPh sb="10" eb="11">
      <t>ケン</t>
    </rPh>
    <phoneticPr fontId="3"/>
  </si>
  <si>
    <t>表３８　火災の発生状況</t>
    <rPh sb="0" eb="1">
      <t>ヒョウ</t>
    </rPh>
    <phoneticPr fontId="3"/>
  </si>
  <si>
    <t>不明</t>
    <rPh sb="0" eb="2">
      <t>フメイ</t>
    </rPh>
    <phoneticPr fontId="3"/>
  </si>
  <si>
    <t>ストーブ</t>
    <phoneticPr fontId="3"/>
  </si>
  <si>
    <t>たばこ</t>
    <phoneticPr fontId="3"/>
  </si>
  <si>
    <t>電気機器等</t>
    <rPh sb="0" eb="2">
      <t>デンキ</t>
    </rPh>
    <rPh sb="2" eb="4">
      <t>キキ</t>
    </rPh>
    <rPh sb="4" eb="5">
      <t>トウ</t>
    </rPh>
    <phoneticPr fontId="3"/>
  </si>
  <si>
    <t>こんろ</t>
    <phoneticPr fontId="3"/>
  </si>
  <si>
    <t>たき火</t>
    <rPh sb="2" eb="3">
      <t>ビ</t>
    </rPh>
    <phoneticPr fontId="3"/>
  </si>
  <si>
    <t>放火及び放火の疑い</t>
    <phoneticPr fontId="3"/>
  </si>
  <si>
    <t>件数</t>
    <rPh sb="0" eb="2">
      <t>ケンスウ</t>
    </rPh>
    <phoneticPr fontId="3"/>
  </si>
  <si>
    <t>原因</t>
    <rPh sb="0" eb="2">
      <t>ゲンイン</t>
    </rPh>
    <phoneticPr fontId="3"/>
  </si>
  <si>
    <t>令和元年（2019年）中の出火原因</t>
    <rPh sb="0" eb="1">
      <t>レイ</t>
    </rPh>
    <rPh sb="1" eb="2">
      <t>カズ</t>
    </rPh>
    <rPh sb="2" eb="3">
      <t>モト</t>
    </rPh>
    <rPh sb="9" eb="10">
      <t>ネン</t>
    </rPh>
    <rPh sb="11" eb="12">
      <t>チュウ</t>
    </rPh>
    <rPh sb="13" eb="15">
      <t>シュッカ</t>
    </rPh>
    <rPh sb="15" eb="17">
      <t>ゲンイン</t>
    </rPh>
    <phoneticPr fontId="3"/>
  </si>
  <si>
    <t>資料 ：  つくば市消防本部救急課</t>
    <rPh sb="14" eb="16">
      <t>キュウキュウ</t>
    </rPh>
    <phoneticPr fontId="3"/>
  </si>
  <si>
    <t>平成　９年</t>
    <rPh sb="0" eb="2">
      <t>ヘイセイ</t>
    </rPh>
    <rPh sb="4" eb="5">
      <t>ネン</t>
    </rPh>
    <phoneticPr fontId="3"/>
  </si>
  <si>
    <t>資器材搬送</t>
    <rPh sb="0" eb="1">
      <t>シ</t>
    </rPh>
    <rPh sb="1" eb="3">
      <t>キザイ</t>
    </rPh>
    <rPh sb="3" eb="5">
      <t>ハンソウ</t>
    </rPh>
    <phoneticPr fontId="3"/>
  </si>
  <si>
    <t>医師搬送</t>
    <rPh sb="0" eb="2">
      <t>イシ</t>
    </rPh>
    <rPh sb="2" eb="4">
      <t>ハンソウ</t>
    </rPh>
    <phoneticPr fontId="3"/>
  </si>
  <si>
    <t>転院搬送</t>
    <rPh sb="0" eb="2">
      <t>テンイン</t>
    </rPh>
    <rPh sb="2" eb="4">
      <t>ハンソウ</t>
    </rPh>
    <phoneticPr fontId="3"/>
  </si>
  <si>
    <t>急病</t>
    <rPh sb="0" eb="2">
      <t>キュウビョウ</t>
    </rPh>
    <phoneticPr fontId="3"/>
  </si>
  <si>
    <t>自損行為</t>
    <rPh sb="0" eb="2">
      <t>ジソン</t>
    </rPh>
    <rPh sb="2" eb="4">
      <t>コウイ</t>
    </rPh>
    <phoneticPr fontId="3"/>
  </si>
  <si>
    <t>加害</t>
    <rPh sb="0" eb="2">
      <t>カガイ</t>
    </rPh>
    <phoneticPr fontId="3"/>
  </si>
  <si>
    <t>一般負傷</t>
    <rPh sb="0" eb="2">
      <t>イッパン</t>
    </rPh>
    <rPh sb="2" eb="4">
      <t>フショウ</t>
    </rPh>
    <phoneticPr fontId="3"/>
  </si>
  <si>
    <t>運動競技</t>
    <rPh sb="0" eb="2">
      <t>ウンドウ</t>
    </rPh>
    <rPh sb="2" eb="4">
      <t>キョウギ</t>
    </rPh>
    <phoneticPr fontId="3"/>
  </si>
  <si>
    <t>労働災害</t>
    <rPh sb="0" eb="2">
      <t>ロウドウ</t>
    </rPh>
    <rPh sb="2" eb="4">
      <t>サイガイ</t>
    </rPh>
    <phoneticPr fontId="3"/>
  </si>
  <si>
    <t>水難</t>
    <rPh sb="0" eb="2">
      <t>スイナン</t>
    </rPh>
    <phoneticPr fontId="3"/>
  </si>
  <si>
    <t>自然災害</t>
    <rPh sb="0" eb="2">
      <t>シゼン</t>
    </rPh>
    <rPh sb="2" eb="4">
      <t>サイガイ</t>
    </rPh>
    <phoneticPr fontId="3"/>
  </si>
  <si>
    <t>搬送人員</t>
    <rPh sb="0" eb="2">
      <t>ハンソウ</t>
    </rPh>
    <rPh sb="2" eb="4">
      <t>ジンイン</t>
    </rPh>
    <phoneticPr fontId="3"/>
  </si>
  <si>
    <t>事　故　種　別</t>
    <rPh sb="0" eb="3">
      <t>ジコ</t>
    </rPh>
    <rPh sb="4" eb="7">
      <t>シュベツ</t>
    </rPh>
    <phoneticPr fontId="3"/>
  </si>
  <si>
    <t>総件数</t>
    <rPh sb="0" eb="3">
      <t>ソウケンスウ</t>
    </rPh>
    <phoneticPr fontId="3"/>
  </si>
  <si>
    <t>　　各年間累計（単位：件）</t>
    <rPh sb="2" eb="3">
      <t>カク</t>
    </rPh>
    <rPh sb="3" eb="5">
      <t>ネンカン</t>
    </rPh>
    <rPh sb="5" eb="7">
      <t>ルイケイ</t>
    </rPh>
    <rPh sb="8" eb="10">
      <t>タンイ</t>
    </rPh>
    <rPh sb="11" eb="12">
      <t>ケン</t>
    </rPh>
    <phoneticPr fontId="3"/>
  </si>
  <si>
    <t>表３９　救急車の事故別救急出動件数</t>
    <rPh sb="0" eb="1">
      <t>ヒョウ</t>
    </rPh>
    <rPh sb="4" eb="7">
      <t>キュウキュウシャ</t>
    </rPh>
    <rPh sb="8" eb="10">
      <t>ジコ</t>
    </rPh>
    <rPh sb="10" eb="11">
      <t>ベツ</t>
    </rPh>
    <rPh sb="11" eb="13">
      <t>キュウキュウ</t>
    </rPh>
    <rPh sb="13" eb="15">
      <t>シュツドウ</t>
    </rPh>
    <rPh sb="15" eb="17">
      <t>ケンスウ</t>
    </rPh>
    <phoneticPr fontId="3"/>
  </si>
  <si>
    <t>資料：都市計画部総合交通政策課</t>
    <rPh sb="0" eb="2">
      <t>シリョウ</t>
    </rPh>
    <rPh sb="3" eb="5">
      <t>トシ</t>
    </rPh>
    <rPh sb="5" eb="7">
      <t>ケイカク</t>
    </rPh>
    <rPh sb="7" eb="8">
      <t>ブ</t>
    </rPh>
    <rPh sb="8" eb="10">
      <t>ソウゴウ</t>
    </rPh>
    <rPh sb="10" eb="12">
      <t>コウツウ</t>
    </rPh>
    <rPh sb="12" eb="15">
      <t>セイサクカ</t>
    </rPh>
    <phoneticPr fontId="3"/>
  </si>
  <si>
    <t>※ワゴン型：定員7人</t>
    <rPh sb="4" eb="5">
      <t>ガタ</t>
    </rPh>
    <rPh sb="6" eb="8">
      <t>テイイン</t>
    </rPh>
    <rPh sb="9" eb="10">
      <t>ニン</t>
    </rPh>
    <phoneticPr fontId="3"/>
  </si>
  <si>
    <t>※セダン型：定員3人</t>
    <rPh sb="4" eb="5">
      <t>ガタ</t>
    </rPh>
    <rPh sb="6" eb="8">
      <t>テイイン</t>
    </rPh>
    <rPh sb="9" eb="10">
      <t>ニン</t>
    </rPh>
    <phoneticPr fontId="3"/>
  </si>
  <si>
    <t>合計</t>
    <rPh sb="0" eb="2">
      <t>ゴウケイ</t>
    </rPh>
    <phoneticPr fontId="3"/>
  </si>
  <si>
    <t>茎崎</t>
    <rPh sb="0" eb="2">
      <t>クキザキ</t>
    </rPh>
    <phoneticPr fontId="3"/>
  </si>
  <si>
    <t>大穂・豊里</t>
    <rPh sb="0" eb="2">
      <t>オオホ</t>
    </rPh>
    <rPh sb="3" eb="5">
      <t>トヨサト</t>
    </rPh>
    <phoneticPr fontId="3"/>
  </si>
  <si>
    <t>地区</t>
    <rPh sb="0" eb="2">
      <t>チク</t>
    </rPh>
    <phoneticPr fontId="3"/>
  </si>
  <si>
    <t>計</t>
    <rPh sb="0" eb="1">
      <t>ケイ</t>
    </rPh>
    <phoneticPr fontId="3"/>
  </si>
  <si>
    <t>ワゴン型</t>
    <rPh sb="3" eb="4">
      <t>ガタ</t>
    </rPh>
    <phoneticPr fontId="3"/>
  </si>
  <si>
    <t>セダン型</t>
    <rPh sb="3" eb="4">
      <t>ガタ</t>
    </rPh>
    <phoneticPr fontId="3"/>
  </si>
  <si>
    <t>車種</t>
    <rPh sb="0" eb="2">
      <t>シャシュ</t>
    </rPh>
    <phoneticPr fontId="3"/>
  </si>
  <si>
    <t>（単位：台）</t>
    <rPh sb="1" eb="3">
      <t>タンイ</t>
    </rPh>
    <rPh sb="4" eb="5">
      <t>ダイ</t>
    </rPh>
    <phoneticPr fontId="3"/>
  </si>
  <si>
    <t>つくタクの車両数</t>
    <rPh sb="5" eb="7">
      <t>シャリョウ</t>
    </rPh>
    <rPh sb="7" eb="8">
      <t>スウ</t>
    </rPh>
    <phoneticPr fontId="3"/>
  </si>
  <si>
    <t>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1" eb="2">
      <t>クルマ</t>
    </rPh>
    <rPh sb="5" eb="8">
      <t>リヨウシャ</t>
    </rPh>
    <rPh sb="9" eb="11">
      <t>リヨウ</t>
    </rPh>
    <rPh sb="21" eb="23">
      <t>シャリョウ</t>
    </rPh>
    <rPh sb="28" eb="30">
      <t>ドウロ</t>
    </rPh>
    <rPh sb="44" eb="47">
      <t>クルマイス</t>
    </rPh>
    <rPh sb="48" eb="49">
      <t>カタ</t>
    </rPh>
    <rPh sb="50" eb="52">
      <t>ジョウシャ</t>
    </rPh>
    <rPh sb="70" eb="72">
      <t>シャリョウ</t>
    </rPh>
    <rPh sb="73" eb="75">
      <t>シャコウ</t>
    </rPh>
    <rPh sb="76" eb="77">
      <t>ヒク</t>
    </rPh>
    <rPh sb="86" eb="88">
      <t>ジョウシャ</t>
    </rPh>
    <rPh sb="95" eb="97">
      <t>クフウ</t>
    </rPh>
    <phoneticPr fontId="3"/>
  </si>
  <si>
    <t>※ワンステップ車両・ノンステップ車両</t>
    <rPh sb="7" eb="9">
      <t>シャリョウ</t>
    </rPh>
    <rPh sb="16" eb="18">
      <t>シャリョウ</t>
    </rPh>
    <phoneticPr fontId="3"/>
  </si>
  <si>
    <t>※小型バス：ノンステップ車両　定員31人</t>
    <rPh sb="1" eb="3">
      <t>コガタ</t>
    </rPh>
    <rPh sb="12" eb="14">
      <t>シャリョウ</t>
    </rPh>
    <rPh sb="15" eb="17">
      <t>テイイン</t>
    </rPh>
    <rPh sb="19" eb="20">
      <t>ニン</t>
    </rPh>
    <phoneticPr fontId="3"/>
  </si>
  <si>
    <t>※中型バス：ワンステップ車両　定員56人</t>
    <rPh sb="1" eb="3">
      <t>チュウガタ</t>
    </rPh>
    <rPh sb="12" eb="14">
      <t>シャリョウ</t>
    </rPh>
    <rPh sb="15" eb="17">
      <t>テイイン</t>
    </rPh>
    <rPh sb="19" eb="20">
      <t>ニン</t>
    </rPh>
    <phoneticPr fontId="3"/>
  </si>
  <si>
    <t>自由ケ丘シャトル</t>
    <rPh sb="0" eb="2">
      <t>ジユウ</t>
    </rPh>
    <rPh sb="3" eb="4">
      <t>オカ</t>
    </rPh>
    <phoneticPr fontId="3"/>
  </si>
  <si>
    <t>谷田部シャトル</t>
    <rPh sb="0" eb="3">
      <t>ヤタベ</t>
    </rPh>
    <phoneticPr fontId="3"/>
  </si>
  <si>
    <t>南部シャトル</t>
    <rPh sb="0" eb="2">
      <t>ナンブ</t>
    </rPh>
    <phoneticPr fontId="3"/>
  </si>
  <si>
    <t>吉沼シャトル</t>
    <rPh sb="0" eb="2">
      <t>ヨシヌマ</t>
    </rPh>
    <phoneticPr fontId="3"/>
  </si>
  <si>
    <t>作岡シャトル</t>
    <rPh sb="0" eb="1">
      <t>サク</t>
    </rPh>
    <rPh sb="1" eb="2">
      <t>オカ</t>
    </rPh>
    <phoneticPr fontId="3"/>
  </si>
  <si>
    <t>小田シャトル</t>
    <rPh sb="0" eb="2">
      <t>オダ</t>
    </rPh>
    <phoneticPr fontId="3"/>
  </si>
  <si>
    <t>北部シャトル</t>
    <rPh sb="0" eb="2">
      <t>ホクブ</t>
    </rPh>
    <phoneticPr fontId="3"/>
  </si>
  <si>
    <t>路線</t>
    <rPh sb="0" eb="2">
      <t>ロセン</t>
    </rPh>
    <phoneticPr fontId="3"/>
  </si>
  <si>
    <t>小型バス</t>
    <rPh sb="0" eb="2">
      <t>コガタ</t>
    </rPh>
    <phoneticPr fontId="3"/>
  </si>
  <si>
    <t>中型バス</t>
    <rPh sb="0" eb="2">
      <t>チュウガタ</t>
    </rPh>
    <phoneticPr fontId="3"/>
  </si>
  <si>
    <t>つくバスの車両数</t>
    <rPh sb="5" eb="7">
      <t>シャリョウ</t>
    </rPh>
    <rPh sb="7" eb="8">
      <t>スウ</t>
    </rPh>
    <phoneticPr fontId="3"/>
  </si>
  <si>
    <t>３月</t>
    <phoneticPr fontId="3"/>
  </si>
  <si>
    <t>３月</t>
    <phoneticPr fontId="3"/>
  </si>
  <si>
    <t>２月</t>
    <phoneticPr fontId="3"/>
  </si>
  <si>
    <t>１月</t>
    <phoneticPr fontId="3"/>
  </si>
  <si>
    <t>１２月</t>
    <phoneticPr fontId="3"/>
  </si>
  <si>
    <t>１２月</t>
    <phoneticPr fontId="3"/>
  </si>
  <si>
    <t>１１月</t>
    <phoneticPr fontId="3"/>
  </si>
  <si>
    <t>１１月</t>
    <phoneticPr fontId="3"/>
  </si>
  <si>
    <t>１０月</t>
    <phoneticPr fontId="3"/>
  </si>
  <si>
    <t>９月</t>
    <phoneticPr fontId="3"/>
  </si>
  <si>
    <t>９月</t>
    <phoneticPr fontId="3"/>
  </si>
  <si>
    <t>８月</t>
    <phoneticPr fontId="3"/>
  </si>
  <si>
    <t>８月</t>
    <phoneticPr fontId="3"/>
  </si>
  <si>
    <t>７月</t>
    <phoneticPr fontId="3"/>
  </si>
  <si>
    <t>６月</t>
    <phoneticPr fontId="3"/>
  </si>
  <si>
    <t>５月</t>
    <phoneticPr fontId="3"/>
  </si>
  <si>
    <t>５月</t>
    <phoneticPr fontId="3"/>
  </si>
  <si>
    <t>４月</t>
    <rPh sb="1" eb="2">
      <t>ガツ</t>
    </rPh>
    <phoneticPr fontId="3"/>
  </si>
  <si>
    <t>つくタク</t>
    <phoneticPr fontId="3"/>
  </si>
  <si>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3"/>
  </si>
  <si>
    <t>１月</t>
    <phoneticPr fontId="3"/>
  </si>
  <si>
    <t>１２月</t>
    <phoneticPr fontId="3"/>
  </si>
  <si>
    <t>１１月</t>
    <phoneticPr fontId="3"/>
  </si>
  <si>
    <t>１０月</t>
    <phoneticPr fontId="3"/>
  </si>
  <si>
    <t>９月</t>
    <phoneticPr fontId="3"/>
  </si>
  <si>
    <t>８月</t>
    <phoneticPr fontId="3"/>
  </si>
  <si>
    <t>７月</t>
    <phoneticPr fontId="3"/>
  </si>
  <si>
    <t>つくバス</t>
    <phoneticPr fontId="3"/>
  </si>
  <si>
    <t>平成30年度実績</t>
    <phoneticPr fontId="3"/>
  </si>
  <si>
    <t>２月</t>
    <phoneticPr fontId="3"/>
  </si>
  <si>
    <t>１月</t>
    <phoneticPr fontId="3"/>
  </si>
  <si>
    <t>６月</t>
    <phoneticPr fontId="3"/>
  </si>
  <si>
    <t>つくタク</t>
    <phoneticPr fontId="3"/>
  </si>
  <si>
    <t>８月</t>
    <phoneticPr fontId="3"/>
  </si>
  <si>
    <t>つくバス</t>
    <phoneticPr fontId="3"/>
  </si>
  <si>
    <t>平成29年度実績</t>
    <phoneticPr fontId="3"/>
  </si>
  <si>
    <t>２月</t>
    <phoneticPr fontId="3"/>
  </si>
  <si>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3"/>
  </si>
  <si>
    <t>１月</t>
    <phoneticPr fontId="3"/>
  </si>
  <si>
    <t>１０月</t>
    <phoneticPr fontId="3"/>
  </si>
  <si>
    <t>７月</t>
    <phoneticPr fontId="3"/>
  </si>
  <si>
    <t>平成28年度実績</t>
    <phoneticPr fontId="3"/>
  </si>
  <si>
    <t>つくタク</t>
    <phoneticPr fontId="3"/>
  </si>
  <si>
    <t>つくバス</t>
    <phoneticPr fontId="3"/>
  </si>
  <si>
    <t>平成27年度実績</t>
    <phoneticPr fontId="3"/>
  </si>
  <si>
    <t>２月</t>
    <phoneticPr fontId="3"/>
  </si>
  <si>
    <t>１２月</t>
    <phoneticPr fontId="3"/>
  </si>
  <si>
    <t>５月</t>
    <phoneticPr fontId="3"/>
  </si>
  <si>
    <t>平成26年度実績</t>
    <phoneticPr fontId="3"/>
  </si>
  <si>
    <t>※平成25年６月から「大穂・豊里」地区に統合</t>
    <phoneticPr fontId="3"/>
  </si>
  <si>
    <t>大穂・豊里※</t>
    <rPh sb="0" eb="2">
      <t>オオホ</t>
    </rPh>
    <rPh sb="3" eb="5">
      <t>トヨサト</t>
    </rPh>
    <phoneticPr fontId="3"/>
  </si>
  <si>
    <t>８月</t>
    <phoneticPr fontId="3"/>
  </si>
  <si>
    <t>７月</t>
    <phoneticPr fontId="3"/>
  </si>
  <si>
    <t>６月</t>
    <phoneticPr fontId="3"/>
  </si>
  <si>
    <t>つくタク</t>
    <phoneticPr fontId="3"/>
  </si>
  <si>
    <t>３月</t>
    <phoneticPr fontId="3"/>
  </si>
  <si>
    <t>平成25年度実績</t>
    <phoneticPr fontId="3"/>
  </si>
  <si>
    <t>表４０　つくバス・つくタク利用実績</t>
    <rPh sb="0" eb="1">
      <t>ヒョウ</t>
    </rPh>
    <rPh sb="13" eb="15">
      <t>リヨウ</t>
    </rPh>
    <rPh sb="15" eb="17">
      <t>ジッセキ</t>
    </rPh>
    <phoneticPr fontId="3"/>
  </si>
  <si>
    <t>資料：首都圏新都市鉄道（株）</t>
    <rPh sb="0" eb="2">
      <t>シリョウ</t>
    </rPh>
    <rPh sb="3" eb="6">
      <t>シュトケン</t>
    </rPh>
    <rPh sb="6" eb="9">
      <t>シントシ</t>
    </rPh>
    <rPh sb="9" eb="11">
      <t>テツドウ</t>
    </rPh>
    <rPh sb="12" eb="13">
      <t>カブ</t>
    </rPh>
    <phoneticPr fontId="3"/>
  </si>
  <si>
    <t>つくば</t>
    <phoneticPr fontId="3"/>
  </si>
  <si>
    <t>研究学園</t>
    <rPh sb="0" eb="2">
      <t>ケンキュウ</t>
    </rPh>
    <rPh sb="2" eb="4">
      <t>ガクエン</t>
    </rPh>
    <phoneticPr fontId="3"/>
  </si>
  <si>
    <t>万博記念公園</t>
    <rPh sb="0" eb="2">
      <t>バンパク</t>
    </rPh>
    <rPh sb="2" eb="4">
      <t>キネン</t>
    </rPh>
    <rPh sb="4" eb="6">
      <t>コウエン</t>
    </rPh>
    <phoneticPr fontId="3"/>
  </si>
  <si>
    <t>みどりの</t>
    <phoneticPr fontId="3"/>
  </si>
  <si>
    <t>みらい平</t>
    <rPh sb="3" eb="4">
      <t>タイ</t>
    </rPh>
    <phoneticPr fontId="3"/>
  </si>
  <si>
    <t>守谷</t>
    <rPh sb="0" eb="1">
      <t>モリ</t>
    </rPh>
    <rPh sb="1" eb="2">
      <t>タニ</t>
    </rPh>
    <phoneticPr fontId="3"/>
  </si>
  <si>
    <t>柏たなか</t>
    <rPh sb="0" eb="1">
      <t>カシワ</t>
    </rPh>
    <phoneticPr fontId="3"/>
  </si>
  <si>
    <t>柏の葉キャンパス</t>
    <rPh sb="0" eb="1">
      <t>カシワ</t>
    </rPh>
    <rPh sb="2" eb="3">
      <t>ハ</t>
    </rPh>
    <phoneticPr fontId="3"/>
  </si>
  <si>
    <t>流山おおたかの森</t>
    <rPh sb="0" eb="2">
      <t>ナガレヤマ</t>
    </rPh>
    <rPh sb="7" eb="8">
      <t>モリ</t>
    </rPh>
    <phoneticPr fontId="3"/>
  </si>
  <si>
    <t>流山セントラルパーク</t>
    <rPh sb="0" eb="2">
      <t>ナガレヤマ</t>
    </rPh>
    <phoneticPr fontId="3"/>
  </si>
  <si>
    <t>南流山</t>
    <rPh sb="0" eb="1">
      <t>ミナミ</t>
    </rPh>
    <rPh sb="1" eb="3">
      <t>ナガレヤマ</t>
    </rPh>
    <phoneticPr fontId="3"/>
  </si>
  <si>
    <t>三郷中央</t>
    <rPh sb="0" eb="2">
      <t>ミサト</t>
    </rPh>
    <rPh sb="2" eb="4">
      <t>チュウオウ</t>
    </rPh>
    <phoneticPr fontId="3"/>
  </si>
  <si>
    <t>八潮</t>
    <rPh sb="0" eb="2">
      <t>ヤシオ</t>
    </rPh>
    <phoneticPr fontId="3"/>
  </si>
  <si>
    <t>六町</t>
    <rPh sb="0" eb="2">
      <t>ロクチョウ</t>
    </rPh>
    <phoneticPr fontId="3"/>
  </si>
  <si>
    <t>青井</t>
    <rPh sb="0" eb="2">
      <t>アオイ</t>
    </rPh>
    <phoneticPr fontId="3"/>
  </si>
  <si>
    <t>北千住</t>
    <rPh sb="0" eb="3">
      <t>キタセンジュ</t>
    </rPh>
    <phoneticPr fontId="3"/>
  </si>
  <si>
    <t>南千住</t>
    <rPh sb="0" eb="1">
      <t>ミナミ</t>
    </rPh>
    <rPh sb="1" eb="3">
      <t>センジュ</t>
    </rPh>
    <phoneticPr fontId="3"/>
  </si>
  <si>
    <t>浅草</t>
    <rPh sb="0" eb="2">
      <t>アサクサ</t>
    </rPh>
    <phoneticPr fontId="3"/>
  </si>
  <si>
    <t>新御徒町</t>
    <rPh sb="0" eb="1">
      <t>シン</t>
    </rPh>
    <rPh sb="1" eb="4">
      <t>オカチマチ</t>
    </rPh>
    <phoneticPr fontId="3"/>
  </si>
  <si>
    <t>秋葉原</t>
    <rPh sb="0" eb="3">
      <t>アキハバラ</t>
    </rPh>
    <phoneticPr fontId="3"/>
  </si>
  <si>
    <t>駅名</t>
    <rPh sb="0" eb="2">
      <t>エキメイ</t>
    </rPh>
    <phoneticPr fontId="3"/>
  </si>
  <si>
    <t>(単位：人）</t>
    <rPh sb="1" eb="3">
      <t>タンイ</t>
    </rPh>
    <rPh sb="4" eb="5">
      <t>ニン</t>
    </rPh>
    <phoneticPr fontId="3"/>
  </si>
  <si>
    <t>表４１　つくばエクスプレス１日平均乗車人員</t>
    <rPh sb="0" eb="1">
      <t>ヒョウ</t>
    </rPh>
    <rPh sb="14" eb="15">
      <t>ニチ</t>
    </rPh>
    <rPh sb="15" eb="17">
      <t>ヘイキン</t>
    </rPh>
    <rPh sb="17" eb="19">
      <t>ジョウシャ</t>
    </rPh>
    <rPh sb="19" eb="21">
      <t>ジンイン</t>
    </rPh>
    <phoneticPr fontId="3"/>
  </si>
  <si>
    <t>資料：茨城県統計年鑑</t>
    <rPh sb="0" eb="2">
      <t>シリョウ</t>
    </rPh>
    <rPh sb="3" eb="6">
      <t>イバラキケン</t>
    </rPh>
    <rPh sb="6" eb="8">
      <t>トウケイ</t>
    </rPh>
    <rPh sb="8" eb="10">
      <t>ネンカン</t>
    </rPh>
    <phoneticPr fontId="3"/>
  </si>
  <si>
    <t>平成２８年度</t>
    <rPh sb="0" eb="2">
      <t>ヘイセイ</t>
    </rPh>
    <rPh sb="4" eb="5">
      <t>ネン</t>
    </rPh>
    <rPh sb="5" eb="6">
      <t>ド</t>
    </rPh>
    <phoneticPr fontId="3"/>
  </si>
  <si>
    <t>平成２７年度</t>
    <rPh sb="0" eb="2">
      <t>ヘイセイ</t>
    </rPh>
    <rPh sb="4" eb="5">
      <t>ネン</t>
    </rPh>
    <rPh sb="5" eb="6">
      <t>ド</t>
    </rPh>
    <phoneticPr fontId="3"/>
  </si>
  <si>
    <t>平成２６年度</t>
    <rPh sb="0" eb="2">
      <t>ヘイセイ</t>
    </rPh>
    <rPh sb="4" eb="5">
      <t>ネン</t>
    </rPh>
    <rPh sb="5" eb="6">
      <t>ド</t>
    </rPh>
    <phoneticPr fontId="3"/>
  </si>
  <si>
    <t>軽自動車</t>
    <rPh sb="0" eb="1">
      <t>ケイ</t>
    </rPh>
    <rPh sb="1" eb="4">
      <t>ジドウシャ</t>
    </rPh>
    <phoneticPr fontId="3"/>
  </si>
  <si>
    <t>乗用自動車</t>
    <rPh sb="0" eb="2">
      <t>ジョウヨウ</t>
    </rPh>
    <rPh sb="2" eb="5">
      <t>ジドウシャ</t>
    </rPh>
    <phoneticPr fontId="3"/>
  </si>
  <si>
    <t>各年度末現在(両）</t>
    <rPh sb="0" eb="1">
      <t>カク</t>
    </rPh>
    <rPh sb="1" eb="4">
      <t>ネンドマツ</t>
    </rPh>
    <rPh sb="4" eb="6">
      <t>ゲンザイ</t>
    </rPh>
    <rPh sb="7" eb="8">
      <t>リョウ</t>
    </rPh>
    <phoneticPr fontId="3"/>
  </si>
  <si>
    <t>表４２　自家用自動車保有台数</t>
    <rPh sb="0" eb="1">
      <t>ヒョウ</t>
    </rPh>
    <rPh sb="4" eb="7">
      <t>ジカヨウ</t>
    </rPh>
    <rPh sb="7" eb="10">
      <t>ジドウシャ</t>
    </rPh>
    <rPh sb="10" eb="12">
      <t>ホユウ</t>
    </rPh>
    <rPh sb="12" eb="14">
      <t>ダイスウ</t>
    </rPh>
    <phoneticPr fontId="3"/>
  </si>
  <si>
    <t>資料：生活環境部環境衛生課</t>
    <rPh sb="0" eb="2">
      <t>シリョウ</t>
    </rPh>
    <rPh sb="3" eb="5">
      <t>セイカツ</t>
    </rPh>
    <rPh sb="5" eb="7">
      <t>カンキョウ</t>
    </rPh>
    <rPh sb="7" eb="8">
      <t>ブ</t>
    </rPh>
    <rPh sb="8" eb="13">
      <t>カンキョウエイセイカ</t>
    </rPh>
    <phoneticPr fontId="3"/>
  </si>
  <si>
    <t>平成　９年度</t>
    <rPh sb="0" eb="2">
      <t>ヘイセイ</t>
    </rPh>
    <rPh sb="4" eb="6">
      <t>ネンド</t>
    </rPh>
    <phoneticPr fontId="3"/>
  </si>
  <si>
    <t>事業系</t>
    <rPh sb="0" eb="2">
      <t>ジギョウ</t>
    </rPh>
    <rPh sb="2" eb="3">
      <t>ケイ</t>
    </rPh>
    <phoneticPr fontId="3"/>
  </si>
  <si>
    <t>家庭系</t>
    <rPh sb="0" eb="2">
      <t>カテイ</t>
    </rPh>
    <rPh sb="2" eb="3">
      <t>ケイ</t>
    </rPh>
    <phoneticPr fontId="3"/>
  </si>
  <si>
    <t xml:space="preserve"> 家庭系</t>
    <rPh sb="1" eb="3">
      <t>カテイ</t>
    </rPh>
    <rPh sb="3" eb="4">
      <t>ケイ</t>
    </rPh>
    <phoneticPr fontId="3"/>
  </si>
  <si>
    <t xml:space="preserve">  年度</t>
    <rPh sb="2" eb="4">
      <t>ネンド</t>
    </rPh>
    <phoneticPr fontId="3"/>
  </si>
  <si>
    <t>合　計</t>
    <rPh sb="0" eb="3">
      <t>ゴウケイ</t>
    </rPh>
    <phoneticPr fontId="3"/>
  </si>
  <si>
    <t xml:space="preserve"> 集団回収</t>
    <rPh sb="1" eb="3">
      <t>シュウダン</t>
    </rPh>
    <rPh sb="3" eb="5">
      <t>カイシュウ</t>
    </rPh>
    <phoneticPr fontId="3"/>
  </si>
  <si>
    <t>　　 有害ごみ</t>
    <rPh sb="3" eb="5">
      <t>ユウガイ</t>
    </rPh>
    <phoneticPr fontId="3"/>
  </si>
  <si>
    <t>　　　資源ごみ</t>
    <rPh sb="3" eb="5">
      <t>シゲン</t>
    </rPh>
    <phoneticPr fontId="3"/>
  </si>
  <si>
    <t>　　　粗大ごみ</t>
    <rPh sb="3" eb="5">
      <t>ソダイ</t>
    </rPh>
    <phoneticPr fontId="3"/>
  </si>
  <si>
    <t>　　　不燃ごみ</t>
    <rPh sb="3" eb="5">
      <t>フネン</t>
    </rPh>
    <phoneticPr fontId="3"/>
  </si>
  <si>
    <t>　可燃ごみ</t>
    <rPh sb="1" eb="3">
      <t>カネン</t>
    </rPh>
    <phoneticPr fontId="3"/>
  </si>
  <si>
    <t>　　　  　 　区分</t>
    <rPh sb="8" eb="10">
      <t>クブン</t>
    </rPh>
    <phoneticPr fontId="3"/>
  </si>
  <si>
    <t>（各年度内累計　単位：ｔ）</t>
    <rPh sb="1" eb="4">
      <t>カクネンド</t>
    </rPh>
    <rPh sb="4" eb="5">
      <t>ナイ</t>
    </rPh>
    <rPh sb="5" eb="7">
      <t>ルイケイ</t>
    </rPh>
    <rPh sb="8" eb="10">
      <t>タンイ</t>
    </rPh>
    <phoneticPr fontId="3"/>
  </si>
  <si>
    <t>表４３　ごみ排出量の推移</t>
    <rPh sb="0" eb="1">
      <t>ヒョウ</t>
    </rPh>
    <rPh sb="6" eb="9">
      <t>ハイシュツリョウ</t>
    </rPh>
    <rPh sb="10" eb="12">
      <t>スイイ</t>
    </rPh>
    <phoneticPr fontId="3"/>
  </si>
  <si>
    <t>資料：生活環境部サステナスクエア管理課</t>
    <rPh sb="3" eb="5">
      <t>セイカツ</t>
    </rPh>
    <rPh sb="16" eb="18">
      <t>カンリ</t>
    </rPh>
    <phoneticPr fontId="3"/>
  </si>
  <si>
    <t>平成１１年度</t>
    <phoneticPr fontId="3"/>
  </si>
  <si>
    <t>浄化槽汚泥</t>
    <phoneticPr fontId="3"/>
  </si>
  <si>
    <t>し         尿</t>
    <phoneticPr fontId="3"/>
  </si>
  <si>
    <t xml:space="preserve">           区分</t>
    <phoneticPr fontId="3"/>
  </si>
  <si>
    <t xml:space="preserve">各年度累計(単位：ｋｌ)  </t>
    <rPh sb="6" eb="8">
      <t>タンイ</t>
    </rPh>
    <phoneticPr fontId="3"/>
  </si>
  <si>
    <t>表４４　し尿等処理状況の推移</t>
    <rPh sb="0" eb="1">
      <t>ヒョウ</t>
    </rPh>
    <rPh sb="6" eb="7">
      <t>トウ</t>
    </rPh>
    <phoneticPr fontId="3"/>
  </si>
  <si>
    <t>資料 ：　茨城県保健福祉統計年報</t>
    <phoneticPr fontId="3"/>
  </si>
  <si>
    <t>※直腸及び肛門等</t>
  </si>
  <si>
    <t>その他</t>
    <phoneticPr fontId="3"/>
  </si>
  <si>
    <t>乳房</t>
    <phoneticPr fontId="3"/>
  </si>
  <si>
    <t>子宮</t>
    <phoneticPr fontId="3"/>
  </si>
  <si>
    <t>結腸直腸S状結腸移行部及び直腸※</t>
    <rPh sb="0" eb="2">
      <t>ケッチョウ</t>
    </rPh>
    <rPh sb="2" eb="4">
      <t>チョクチョウ</t>
    </rPh>
    <rPh sb="5" eb="6">
      <t>ジョウ</t>
    </rPh>
    <rPh sb="6" eb="8">
      <t>ケッチョウ</t>
    </rPh>
    <rPh sb="8" eb="10">
      <t>イコウ</t>
    </rPh>
    <rPh sb="10" eb="11">
      <t>ブ</t>
    </rPh>
    <rPh sb="11" eb="12">
      <t>オヨ</t>
    </rPh>
    <rPh sb="13" eb="15">
      <t>チョクチョウ</t>
    </rPh>
    <phoneticPr fontId="3"/>
  </si>
  <si>
    <t>白血病</t>
    <rPh sb="0" eb="1">
      <t>シロ</t>
    </rPh>
    <phoneticPr fontId="3"/>
  </si>
  <si>
    <t>食道</t>
    <phoneticPr fontId="3"/>
  </si>
  <si>
    <t>肝及び肝内胆管</t>
    <rPh sb="0" eb="1">
      <t>キモ</t>
    </rPh>
    <rPh sb="1" eb="2">
      <t>オヨ</t>
    </rPh>
    <rPh sb="3" eb="4">
      <t>キモ</t>
    </rPh>
    <rPh sb="4" eb="5">
      <t>ナイ</t>
    </rPh>
    <rPh sb="5" eb="7">
      <t>タンカン</t>
    </rPh>
    <phoneticPr fontId="3"/>
  </si>
  <si>
    <t>膵</t>
    <rPh sb="0" eb="1">
      <t>スイ</t>
    </rPh>
    <phoneticPr fontId="3"/>
  </si>
  <si>
    <t>気管・気管支及び肺</t>
  </si>
  <si>
    <t>胃</t>
  </si>
  <si>
    <t>内訳</t>
    <rPh sb="0" eb="1">
      <t>ウチ</t>
    </rPh>
    <rPh sb="1" eb="2">
      <t>ヤク</t>
    </rPh>
    <phoneticPr fontId="3"/>
  </si>
  <si>
    <t>悪性新生物総数</t>
    <rPh sb="0" eb="2">
      <t>アクセイ</t>
    </rPh>
    <rPh sb="2" eb="5">
      <t>シンセイブツ</t>
    </rPh>
    <rPh sb="5" eb="7">
      <t>ソウスウ</t>
    </rPh>
    <phoneticPr fontId="3"/>
  </si>
  <si>
    <t>平成２３年</t>
    <phoneticPr fontId="3"/>
  </si>
  <si>
    <t>平成１９年</t>
    <phoneticPr fontId="3"/>
  </si>
  <si>
    <t>平成１８年</t>
    <phoneticPr fontId="3"/>
  </si>
  <si>
    <t>(単位：人）</t>
    <phoneticPr fontId="3"/>
  </si>
  <si>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3"/>
  </si>
  <si>
    <t>＊４慢性肝疾患及び肝硬変</t>
    <phoneticPr fontId="3"/>
  </si>
  <si>
    <t xml:space="preserve">    ２）ＩＣＤ－９による死因 ＊１肺炎及び気管支炎、＊２精神病の記載がない老衰、＊３腎炎，ネフローゼ及びネフローゼ症候群         </t>
    <rPh sb="14" eb="16">
      <t>シイン</t>
    </rPh>
    <rPh sb="19" eb="21">
      <t>ハイエン</t>
    </rPh>
    <rPh sb="21" eb="22">
      <t>オヨ</t>
    </rPh>
    <rPh sb="23" eb="27">
      <t>キカンシエン</t>
    </rPh>
    <rPh sb="30" eb="33">
      <t>セイシンビョウ</t>
    </rPh>
    <rPh sb="34" eb="36">
      <t>キサイ</t>
    </rPh>
    <rPh sb="39" eb="41">
      <t>ロウスイ</t>
    </rPh>
    <phoneticPr fontId="3"/>
  </si>
  <si>
    <t>注：１）死因分類は、ＩＣＤ－10による。</t>
    <rPh sb="0" eb="1">
      <t>チュウ</t>
    </rPh>
    <rPh sb="4" eb="6">
      <t>シイン</t>
    </rPh>
    <rPh sb="6" eb="8">
      <t>ブンルイ</t>
    </rPh>
    <phoneticPr fontId="3"/>
  </si>
  <si>
    <t>自殺</t>
    <rPh sb="0" eb="2">
      <t>ジサツ</t>
    </rPh>
    <phoneticPr fontId="3"/>
  </si>
  <si>
    <t>不慮の事故</t>
    <rPh sb="0" eb="2">
      <t>フリョ</t>
    </rPh>
    <rPh sb="3" eb="5">
      <t>ジコ</t>
    </rPh>
    <phoneticPr fontId="3"/>
  </si>
  <si>
    <t>肝疾患＊４</t>
    <rPh sb="0" eb="3">
      <t>カンシッカン</t>
    </rPh>
    <phoneticPr fontId="3"/>
  </si>
  <si>
    <t>腎不全＊３</t>
    <rPh sb="0" eb="3">
      <t>ジンフゼン</t>
    </rPh>
    <phoneticPr fontId="3"/>
  </si>
  <si>
    <t>糖尿病</t>
    <rPh sb="0" eb="3">
      <t>トウニョウビョウ</t>
    </rPh>
    <phoneticPr fontId="3"/>
  </si>
  <si>
    <t>高血圧性疾患</t>
    <rPh sb="0" eb="3">
      <t>コウケツアツ</t>
    </rPh>
    <rPh sb="3" eb="4">
      <t>セイ</t>
    </rPh>
    <rPh sb="4" eb="6">
      <t>シッカン</t>
    </rPh>
    <phoneticPr fontId="3"/>
  </si>
  <si>
    <t>老衰＊２</t>
    <rPh sb="0" eb="2">
      <t>ロウスイ</t>
    </rPh>
    <phoneticPr fontId="3"/>
  </si>
  <si>
    <t>肺炎＊１</t>
    <phoneticPr fontId="3"/>
  </si>
  <si>
    <t>-</t>
    <phoneticPr fontId="3"/>
  </si>
  <si>
    <t>損傷及び中毒</t>
    <rPh sb="0" eb="2">
      <t>ソンショウ</t>
    </rPh>
    <rPh sb="2" eb="3">
      <t>オヨ</t>
    </rPh>
    <rPh sb="4" eb="6">
      <t>チュウドク</t>
    </rPh>
    <phoneticPr fontId="3"/>
  </si>
  <si>
    <t>脳血管疾患</t>
    <rPh sb="0" eb="3">
      <t>ノウケッカン</t>
    </rPh>
    <rPh sb="3" eb="5">
      <t>シッカン</t>
    </rPh>
    <phoneticPr fontId="3"/>
  </si>
  <si>
    <t>心疾患(高血圧症を除く)</t>
    <rPh sb="0" eb="3">
      <t>シンシッカン</t>
    </rPh>
    <rPh sb="4" eb="7">
      <t>コウケツアツ</t>
    </rPh>
    <rPh sb="7" eb="8">
      <t>ショウ</t>
    </rPh>
    <rPh sb="9" eb="10">
      <t>ノゾ</t>
    </rPh>
    <phoneticPr fontId="3"/>
  </si>
  <si>
    <t>悪性新生物</t>
    <rPh sb="0" eb="2">
      <t>アクセイ</t>
    </rPh>
    <rPh sb="2" eb="5">
      <t>シンセイブツ</t>
    </rPh>
    <phoneticPr fontId="3"/>
  </si>
  <si>
    <t>区分</t>
    <phoneticPr fontId="3"/>
  </si>
  <si>
    <t>平成２８年</t>
  </si>
  <si>
    <t>平成２７年</t>
  </si>
  <si>
    <t>平成２５年</t>
  </si>
  <si>
    <t>平成２２年</t>
  </si>
  <si>
    <t>平成２１年</t>
  </si>
  <si>
    <t>平成２０年</t>
  </si>
  <si>
    <t>年</t>
    <phoneticPr fontId="3"/>
  </si>
  <si>
    <t>各年間累計(単位：人）</t>
    <phoneticPr fontId="3"/>
  </si>
  <si>
    <t>表４５　主要死因別死亡者数</t>
    <rPh sb="0" eb="1">
      <t>ヒョウ</t>
    </rPh>
    <phoneticPr fontId="3"/>
  </si>
  <si>
    <t>常　住　人　口 (人)</t>
    <rPh sb="0" eb="1">
      <t>ツネ</t>
    </rPh>
    <rPh sb="2" eb="3">
      <t>ジュウ</t>
    </rPh>
    <rPh sb="4" eb="5">
      <t>ジン</t>
    </rPh>
    <rPh sb="9" eb="10">
      <t>ニン</t>
    </rPh>
    <phoneticPr fontId="3"/>
  </si>
  <si>
    <t xml:space="preserve">  ×１０００</t>
    <phoneticPr fontId="3"/>
  </si>
  <si>
    <t>被保護者人員 (人)</t>
    <rPh sb="8" eb="9">
      <t>ニン</t>
    </rPh>
    <phoneticPr fontId="3"/>
  </si>
  <si>
    <t xml:space="preserve">     保 護 率 （‰）＝</t>
    <phoneticPr fontId="3"/>
  </si>
  <si>
    <t>資料 ： 保健福祉部社会福祉課</t>
    <rPh sb="5" eb="7">
      <t>ホケン</t>
    </rPh>
    <rPh sb="7" eb="9">
      <t>フクシ</t>
    </rPh>
    <phoneticPr fontId="3"/>
  </si>
  <si>
    <t>平成３０年</t>
  </si>
  <si>
    <t>平成２９年</t>
  </si>
  <si>
    <t>平成２５年</t>
    <phoneticPr fontId="3"/>
  </si>
  <si>
    <t>平成２４年</t>
    <phoneticPr fontId="3"/>
  </si>
  <si>
    <t>平成　９年</t>
    <rPh sb="0" eb="1">
      <t>ヒラ</t>
    </rPh>
    <rPh sb="1" eb="2">
      <t>セイ</t>
    </rPh>
    <rPh sb="4" eb="5">
      <t>ネン</t>
    </rPh>
    <phoneticPr fontId="3"/>
  </si>
  <si>
    <t>保 護 率 （‰）</t>
    <phoneticPr fontId="3"/>
  </si>
  <si>
    <t>被 保 護 人 員 （人）</t>
    <rPh sb="11" eb="12">
      <t>ニン</t>
    </rPh>
    <phoneticPr fontId="3"/>
  </si>
  <si>
    <t>被 保 護 世 帯 （戸）</t>
    <rPh sb="11" eb="12">
      <t>ト</t>
    </rPh>
    <phoneticPr fontId="3"/>
  </si>
  <si>
    <t xml:space="preserve">                 区分</t>
    <phoneticPr fontId="3"/>
  </si>
  <si>
    <t>各年４月１日現在</t>
    <phoneticPr fontId="3"/>
  </si>
  <si>
    <t>表４６　被保護世帯数及び世帯人員</t>
    <rPh sb="0" eb="1">
      <t>ヒョウ</t>
    </rPh>
    <phoneticPr fontId="3"/>
  </si>
  <si>
    <t>資料 ： 保健福祉部社会福祉課</t>
    <phoneticPr fontId="3"/>
  </si>
  <si>
    <t>支給総額（円）</t>
    <rPh sb="0" eb="2">
      <t>シキュウ</t>
    </rPh>
    <rPh sb="2" eb="4">
      <t>ソウガク</t>
    </rPh>
    <rPh sb="5" eb="6">
      <t>エン</t>
    </rPh>
    <phoneticPr fontId="3"/>
  </si>
  <si>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3"/>
  </si>
  <si>
    <t>相談件数（件）</t>
    <rPh sb="0" eb="2">
      <t>ソウダン</t>
    </rPh>
    <rPh sb="2" eb="4">
      <t>ケンスウ</t>
    </rPh>
    <rPh sb="5" eb="6">
      <t>ケン</t>
    </rPh>
    <phoneticPr fontId="3"/>
  </si>
  <si>
    <t xml:space="preserve">                 区分</t>
    <phoneticPr fontId="3"/>
  </si>
  <si>
    <t>各年度末現在</t>
    <rPh sb="1" eb="4">
      <t>ネンドマツ</t>
    </rPh>
    <phoneticPr fontId="3"/>
  </si>
  <si>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3"/>
  </si>
  <si>
    <t xml:space="preserve"> 資料 ：  保健福祉部障害福祉課</t>
    <rPh sb="7" eb="9">
      <t>ホケン</t>
    </rPh>
    <phoneticPr fontId="3"/>
  </si>
  <si>
    <t>１８歳     以上</t>
  </si>
  <si>
    <t>１８歳     未満</t>
  </si>
  <si>
    <t>内部障害</t>
    <rPh sb="0" eb="2">
      <t>ナイブ</t>
    </rPh>
    <rPh sb="2" eb="4">
      <t>ショウガイ</t>
    </rPh>
    <phoneticPr fontId="3"/>
  </si>
  <si>
    <t>肢体障害</t>
    <rPh sb="0" eb="2">
      <t>シタイ</t>
    </rPh>
    <rPh sb="2" eb="4">
      <t>ショウガイ</t>
    </rPh>
    <phoneticPr fontId="3"/>
  </si>
  <si>
    <t>言語障害</t>
    <rPh sb="0" eb="2">
      <t>ゲンゴ</t>
    </rPh>
    <rPh sb="2" eb="4">
      <t>ショウガイ</t>
    </rPh>
    <phoneticPr fontId="3"/>
  </si>
  <si>
    <t>聴覚障害</t>
    <rPh sb="0" eb="2">
      <t>チョウカク</t>
    </rPh>
    <rPh sb="2" eb="4">
      <t>ショウガイ</t>
    </rPh>
    <phoneticPr fontId="3"/>
  </si>
  <si>
    <t>視覚障害</t>
    <phoneticPr fontId="3"/>
  </si>
  <si>
    <t>総計</t>
    <rPh sb="0" eb="2">
      <t>ソウケイ</t>
    </rPh>
    <phoneticPr fontId="3"/>
  </si>
  <si>
    <t xml:space="preserve">  　     　区分</t>
    <phoneticPr fontId="3"/>
  </si>
  <si>
    <t>各年度末現在(単位：人)</t>
    <rPh sb="7" eb="9">
      <t>タンイ</t>
    </rPh>
    <rPh sb="10" eb="11">
      <t>ニン</t>
    </rPh>
    <phoneticPr fontId="3"/>
  </si>
  <si>
    <t>表４８　身体障害者手帳保持者数</t>
    <rPh sb="0" eb="1">
      <t>ヒョウ</t>
    </rPh>
    <phoneticPr fontId="3"/>
  </si>
  <si>
    <t>対前年度伸び率＝（本年度総人口－前年度総人口）÷前年度総人口×１００</t>
    <rPh sb="0" eb="1">
      <t>タイ</t>
    </rPh>
    <rPh sb="1" eb="4">
      <t>ゼンネンド</t>
    </rPh>
    <rPh sb="4" eb="5">
      <t>ノ</t>
    </rPh>
    <rPh sb="6" eb="7">
      <t>リツ</t>
    </rPh>
    <rPh sb="9" eb="12">
      <t>ホンネンド</t>
    </rPh>
    <rPh sb="12" eb="15">
      <t>ソウジンコウ</t>
    </rPh>
    <rPh sb="16" eb="19">
      <t>ゼンネンド</t>
    </rPh>
    <rPh sb="19" eb="22">
      <t>ソウジンコウ</t>
    </rPh>
    <rPh sb="24" eb="27">
      <t>ゼンネンド</t>
    </rPh>
    <rPh sb="27" eb="30">
      <t>ソウジンコウ</t>
    </rPh>
    <phoneticPr fontId="3"/>
  </si>
  <si>
    <t>* 総人口は、当該年度末現在の住民基本台帳による。</t>
    <rPh sb="2" eb="3">
      <t>ソウ</t>
    </rPh>
    <rPh sb="3" eb="5">
      <t>ジンコウ</t>
    </rPh>
    <rPh sb="7" eb="9">
      <t>トウガイ</t>
    </rPh>
    <rPh sb="9" eb="12">
      <t>ネンドマツ</t>
    </rPh>
    <rPh sb="12" eb="14">
      <t>ゲンザイ</t>
    </rPh>
    <rPh sb="15" eb="17">
      <t>ジュウミン</t>
    </rPh>
    <rPh sb="17" eb="19">
      <t>キホン</t>
    </rPh>
    <rPh sb="19" eb="21">
      <t>ダイチョウ</t>
    </rPh>
    <phoneticPr fontId="3"/>
  </si>
  <si>
    <t>*平成２３年度以降の寝たきり老人数は、要介護4・5認定者数により推計し寝たきり老人数とみなしている。</t>
    <rPh sb="32" eb="34">
      <t>スイケイ</t>
    </rPh>
    <rPh sb="35" eb="36">
      <t>ネ</t>
    </rPh>
    <rPh sb="39" eb="41">
      <t>ロウジン</t>
    </rPh>
    <rPh sb="41" eb="42">
      <t>スウ</t>
    </rPh>
    <phoneticPr fontId="3"/>
  </si>
  <si>
    <t>*平成１９年度以降の寝たきり老人数は、寝たきり台帳件数及び要介護4・5認定者数。</t>
    <rPh sb="1" eb="3">
      <t>ヘイセイ</t>
    </rPh>
    <rPh sb="5" eb="7">
      <t>ネンド</t>
    </rPh>
    <rPh sb="7" eb="9">
      <t>イコウ</t>
    </rPh>
    <rPh sb="10" eb="11">
      <t>ネ</t>
    </rPh>
    <rPh sb="14" eb="16">
      <t>ロウジン</t>
    </rPh>
    <rPh sb="16" eb="17">
      <t>スウ</t>
    </rPh>
    <rPh sb="19" eb="20">
      <t>ネ</t>
    </rPh>
    <rPh sb="23" eb="25">
      <t>ダイチョウ</t>
    </rPh>
    <rPh sb="25" eb="27">
      <t>ケンスウ</t>
    </rPh>
    <rPh sb="27" eb="28">
      <t>オヨ</t>
    </rPh>
    <rPh sb="29" eb="32">
      <t>ヨウカイゴ</t>
    </rPh>
    <rPh sb="35" eb="38">
      <t>ニンテイシャ</t>
    </rPh>
    <rPh sb="38" eb="39">
      <t>スウ</t>
    </rPh>
    <phoneticPr fontId="3"/>
  </si>
  <si>
    <t>*平成１８年度までの寝たきり老人数は、寝たきり台帳による。</t>
    <rPh sb="1" eb="3">
      <t>ヘイセイ</t>
    </rPh>
    <rPh sb="5" eb="7">
      <t>ネンド</t>
    </rPh>
    <rPh sb="10" eb="11">
      <t>ネ</t>
    </rPh>
    <rPh sb="14" eb="16">
      <t>ロウジン</t>
    </rPh>
    <rPh sb="16" eb="17">
      <t>スウ</t>
    </rPh>
    <rPh sb="19" eb="20">
      <t>ネ</t>
    </rPh>
    <rPh sb="23" eb="25">
      <t>ダイチョウ</t>
    </rPh>
    <phoneticPr fontId="3"/>
  </si>
  <si>
    <t>資料：保健福祉部介護保険課</t>
    <rPh sb="5" eb="7">
      <t>フクシ</t>
    </rPh>
    <phoneticPr fontId="3"/>
  </si>
  <si>
    <t>平成２８年度</t>
    <phoneticPr fontId="3"/>
  </si>
  <si>
    <t>平成２７年度</t>
  </si>
  <si>
    <t>平成２６年度</t>
  </si>
  <si>
    <t>平成２５年度</t>
  </si>
  <si>
    <t>平成２４年度</t>
  </si>
  <si>
    <t>平成２３年度</t>
    <phoneticPr fontId="3"/>
  </si>
  <si>
    <t>平成１９年度</t>
  </si>
  <si>
    <t>平成１７年度</t>
    <phoneticPr fontId="3"/>
  </si>
  <si>
    <t>平成１６年度</t>
    <phoneticPr fontId="3"/>
  </si>
  <si>
    <t>平成１２年度</t>
    <phoneticPr fontId="3"/>
  </si>
  <si>
    <t>平成１１年度</t>
    <rPh sb="0" eb="2">
      <t>ヘイセイ</t>
    </rPh>
    <rPh sb="4" eb="5">
      <t>ネン</t>
    </rPh>
    <phoneticPr fontId="3"/>
  </si>
  <si>
    <t>平成１０年度</t>
    <phoneticPr fontId="3"/>
  </si>
  <si>
    <t>平成　９年度</t>
    <rPh sb="0" eb="2">
      <t>ヘイセイ</t>
    </rPh>
    <rPh sb="4" eb="5">
      <t>ネン</t>
    </rPh>
    <phoneticPr fontId="3"/>
  </si>
  <si>
    <t>平成　８年度</t>
    <phoneticPr fontId="3"/>
  </si>
  <si>
    <t>平成　７年度</t>
    <phoneticPr fontId="3"/>
  </si>
  <si>
    <t>平成　６年度</t>
    <phoneticPr fontId="3"/>
  </si>
  <si>
    <t>平成　５年度</t>
    <phoneticPr fontId="3"/>
  </si>
  <si>
    <t>平成　４年度</t>
    <phoneticPr fontId="3"/>
  </si>
  <si>
    <t>老人割合</t>
    <rPh sb="0" eb="2">
      <t>ロウジン</t>
    </rPh>
    <rPh sb="2" eb="4">
      <t>ワリアイ</t>
    </rPh>
    <phoneticPr fontId="3"/>
  </si>
  <si>
    <t>対前年度
伸び率</t>
    <rPh sb="0" eb="1">
      <t>タイ</t>
    </rPh>
    <rPh sb="1" eb="3">
      <t>ゼンネン</t>
    </rPh>
    <rPh sb="3" eb="4">
      <t>ド</t>
    </rPh>
    <rPh sb="5" eb="6">
      <t>ノ</t>
    </rPh>
    <rPh sb="7" eb="8">
      <t>リツ</t>
    </rPh>
    <phoneticPr fontId="3"/>
  </si>
  <si>
    <t>　年度</t>
    <rPh sb="1" eb="2">
      <t>ネン</t>
    </rPh>
    <rPh sb="2" eb="3">
      <t>ド</t>
    </rPh>
    <phoneticPr fontId="3"/>
  </si>
  <si>
    <t>寝たきり</t>
    <rPh sb="0" eb="1">
      <t>ネ</t>
    </rPh>
    <phoneticPr fontId="3"/>
  </si>
  <si>
    <t>寝たきり老人数</t>
    <rPh sb="0" eb="1">
      <t>ネ</t>
    </rPh>
    <rPh sb="6" eb="7">
      <t>スウ</t>
    </rPh>
    <phoneticPr fontId="3"/>
  </si>
  <si>
    <t>６５ 歳 以 上 人 口</t>
    <rPh sb="9" eb="12">
      <t>ジンコウ</t>
    </rPh>
    <phoneticPr fontId="3"/>
  </si>
  <si>
    <t>総   人   口</t>
  </si>
  <si>
    <t xml:space="preserve">　　　　区分　　        </t>
    <rPh sb="4" eb="6">
      <t>クブン</t>
    </rPh>
    <phoneticPr fontId="3"/>
  </si>
  <si>
    <t>　各年度末現在(単位：人、％)</t>
    <rPh sb="8" eb="10">
      <t>タンイ</t>
    </rPh>
    <rPh sb="11" eb="12">
      <t>ニン</t>
    </rPh>
    <phoneticPr fontId="3"/>
  </si>
  <si>
    <t>表４９　寝たきり老人数</t>
    <rPh sb="0" eb="1">
      <t>ヒョウ</t>
    </rPh>
    <phoneticPr fontId="3"/>
  </si>
  <si>
    <t>平成２４年度</t>
    <phoneticPr fontId="3"/>
  </si>
  <si>
    <t>平成２３年度</t>
    <phoneticPr fontId="3"/>
  </si>
  <si>
    <t>平成２２年度</t>
    <phoneticPr fontId="3"/>
  </si>
  <si>
    <t>平成２１年度</t>
    <phoneticPr fontId="3"/>
  </si>
  <si>
    <t>平成２０年度</t>
  </si>
  <si>
    <t>平成１０年度</t>
  </si>
  <si>
    <t>寝たきり老人割合（右目盛）</t>
    <rPh sb="0" eb="1">
      <t>ネ</t>
    </rPh>
    <rPh sb="4" eb="6">
      <t>ロウジン</t>
    </rPh>
    <rPh sb="6" eb="8">
      <t>ワリアイ</t>
    </rPh>
    <rPh sb="9" eb="10">
      <t>ミギ</t>
    </rPh>
    <rPh sb="10" eb="12">
      <t>メモ</t>
    </rPh>
    <phoneticPr fontId="3"/>
  </si>
  <si>
    <t>寝たきり老人数（左目盛）</t>
    <rPh sb="0" eb="1">
      <t>ネ</t>
    </rPh>
    <rPh sb="6" eb="7">
      <t>スウ</t>
    </rPh>
    <rPh sb="8" eb="9">
      <t>ヒダリ</t>
    </rPh>
    <rPh sb="9" eb="11">
      <t>メモ</t>
    </rPh>
    <phoneticPr fontId="3"/>
  </si>
  <si>
    <t>資料 ：  こども部幼児保育課</t>
    <rPh sb="10" eb="12">
      <t>ヨウジ</t>
    </rPh>
    <rPh sb="12" eb="14">
      <t>ホイク</t>
    </rPh>
    <phoneticPr fontId="3"/>
  </si>
  <si>
    <t>平成３０年</t>
    <phoneticPr fontId="3"/>
  </si>
  <si>
    <t>平成２９年</t>
    <phoneticPr fontId="3"/>
  </si>
  <si>
    <t>平成２７年</t>
    <phoneticPr fontId="3"/>
  </si>
  <si>
    <t>平成２４年</t>
    <phoneticPr fontId="3"/>
  </si>
  <si>
    <t>平成２２年</t>
    <phoneticPr fontId="3"/>
  </si>
  <si>
    <t>平成９年</t>
    <rPh sb="0" eb="2">
      <t>ヘイセイ</t>
    </rPh>
    <rPh sb="3" eb="4">
      <t>ネン</t>
    </rPh>
    <phoneticPr fontId="3"/>
  </si>
  <si>
    <t>平成８年</t>
    <rPh sb="0" eb="2">
      <t>ヘイセイ</t>
    </rPh>
    <rPh sb="3" eb="4">
      <t>ネン</t>
    </rPh>
    <phoneticPr fontId="3"/>
  </si>
  <si>
    <t>５　歳</t>
    <phoneticPr fontId="3"/>
  </si>
  <si>
    <t>４　歳</t>
    <phoneticPr fontId="3"/>
  </si>
  <si>
    <t>３　歳</t>
    <phoneticPr fontId="3"/>
  </si>
  <si>
    <t>２　歳</t>
    <phoneticPr fontId="3"/>
  </si>
  <si>
    <t>１　歳</t>
    <phoneticPr fontId="3"/>
  </si>
  <si>
    <t>０　歳</t>
    <phoneticPr fontId="3"/>
  </si>
  <si>
    <t>（園）数</t>
    <phoneticPr fontId="3"/>
  </si>
  <si>
    <t>在籍児数</t>
    <rPh sb="0" eb="2">
      <t>ザイセキ</t>
    </rPh>
    <rPh sb="2" eb="3">
      <t>ジ</t>
    </rPh>
    <rPh sb="3" eb="4">
      <t>スウ</t>
    </rPh>
    <phoneticPr fontId="3"/>
  </si>
  <si>
    <t>定員</t>
    <phoneticPr fontId="3"/>
  </si>
  <si>
    <t>保育所</t>
    <phoneticPr fontId="3"/>
  </si>
  <si>
    <t>各年４月１日現在(単位：人)</t>
    <rPh sb="0" eb="1">
      <t>カク</t>
    </rPh>
    <rPh sb="9" eb="11">
      <t>タンイ</t>
    </rPh>
    <rPh sb="12" eb="13">
      <t>ニン</t>
    </rPh>
    <phoneticPr fontId="3"/>
  </si>
  <si>
    <t>表５０　公私立保育所（園）数及び入所（園）児童数</t>
    <rPh sb="0" eb="1">
      <t>ヒョウ</t>
    </rPh>
    <phoneticPr fontId="3"/>
  </si>
  <si>
    <t>保育所型</t>
    <rPh sb="0" eb="2">
      <t>ホイク</t>
    </rPh>
    <rPh sb="2" eb="3">
      <t>ショ</t>
    </rPh>
    <rPh sb="3" eb="4">
      <t>ガタ</t>
    </rPh>
    <phoneticPr fontId="3"/>
  </si>
  <si>
    <t>幼稚園型</t>
    <rPh sb="0" eb="3">
      <t>ヨウチエン</t>
    </rPh>
    <rPh sb="3" eb="4">
      <t>ガタ</t>
    </rPh>
    <phoneticPr fontId="3"/>
  </si>
  <si>
    <t>幼保
連携型</t>
    <rPh sb="0" eb="2">
      <t>ヨウホ</t>
    </rPh>
    <rPh sb="3" eb="6">
      <t>レンケイガタ</t>
    </rPh>
    <phoneticPr fontId="3"/>
  </si>
  <si>
    <t>３　歳</t>
    <phoneticPr fontId="3"/>
  </si>
  <si>
    <t>定員</t>
    <phoneticPr fontId="3"/>
  </si>
  <si>
    <t>園数</t>
    <rPh sb="0" eb="1">
      <t>エン</t>
    </rPh>
    <rPh sb="1" eb="2">
      <t>カズ</t>
    </rPh>
    <phoneticPr fontId="3"/>
  </si>
  <si>
    <t>園</t>
    <rPh sb="0" eb="1">
      <t>エン</t>
    </rPh>
    <phoneticPr fontId="3"/>
  </si>
  <si>
    <t>表５１　認定こども園数及び入園児童数</t>
    <phoneticPr fontId="3"/>
  </si>
  <si>
    <t xml:space="preserve">                        資料 ：  こども部こども育成課</t>
    <rPh sb="37" eb="39">
      <t>イクセイ</t>
    </rPh>
    <phoneticPr fontId="3"/>
  </si>
  <si>
    <t>平成１１年度</t>
    <phoneticPr fontId="3"/>
  </si>
  <si>
    <t>平成１０年度</t>
    <phoneticPr fontId="3"/>
  </si>
  <si>
    <t>平成 ９年度</t>
    <phoneticPr fontId="3"/>
  </si>
  <si>
    <t>平成 ８年度</t>
    <phoneticPr fontId="3"/>
  </si>
  <si>
    <t>平成 ７年度</t>
    <phoneticPr fontId="3"/>
  </si>
  <si>
    <t>クラブ員数</t>
    <rPh sb="3" eb="4">
      <t>イン</t>
    </rPh>
    <phoneticPr fontId="3"/>
  </si>
  <si>
    <t>児童クラブ数</t>
    <rPh sb="0" eb="2">
      <t>ジドウ</t>
    </rPh>
    <phoneticPr fontId="3"/>
  </si>
  <si>
    <t>来館者数(人）</t>
    <rPh sb="5" eb="6">
      <t>ニン</t>
    </rPh>
    <phoneticPr fontId="3"/>
  </si>
  <si>
    <t>児童館数</t>
    <phoneticPr fontId="3"/>
  </si>
  <si>
    <t>各年度間累計</t>
  </si>
  <si>
    <t>表５２　児童館利用状況</t>
    <rPh sb="0" eb="1">
      <t>ヒョウ</t>
    </rPh>
    <rPh sb="4" eb="6">
      <t>ジドウ</t>
    </rPh>
    <phoneticPr fontId="3"/>
  </si>
  <si>
    <t>資料 ：教育局教育総務課(学校基本調査結果)</t>
    <phoneticPr fontId="3"/>
  </si>
  <si>
    <t>平成１２年</t>
    <rPh sb="0" eb="2">
      <t>ヘイセイ</t>
    </rPh>
    <rPh sb="2" eb="5">
      <t>ネン</t>
    </rPh>
    <phoneticPr fontId="3"/>
  </si>
  <si>
    <t>平成  ９年</t>
    <phoneticPr fontId="3"/>
  </si>
  <si>
    <t>平成  ８年</t>
    <phoneticPr fontId="3"/>
  </si>
  <si>
    <t>平成  ７年</t>
    <phoneticPr fontId="3"/>
  </si>
  <si>
    <t>平成  ６年</t>
    <phoneticPr fontId="3"/>
  </si>
  <si>
    <t>平成  ５年</t>
    <phoneticPr fontId="3"/>
  </si>
  <si>
    <t>園　　数</t>
    <rPh sb="0" eb="1">
      <t>エン</t>
    </rPh>
    <rPh sb="3" eb="4">
      <t>スウ</t>
    </rPh>
    <phoneticPr fontId="3"/>
  </si>
  <si>
    <t xml:space="preserve">   年</t>
  </si>
  <si>
    <t>総                       計</t>
  </si>
  <si>
    <t>５ 歳 児</t>
    <phoneticPr fontId="3"/>
  </si>
  <si>
    <t>４ 歳 児</t>
    <phoneticPr fontId="3"/>
  </si>
  <si>
    <t>３ 歳 児</t>
    <phoneticPr fontId="3"/>
  </si>
  <si>
    <t>職員数</t>
    <rPh sb="0" eb="3">
      <t>ショクインスウ</t>
    </rPh>
    <phoneticPr fontId="3"/>
  </si>
  <si>
    <t>教　　員　　数</t>
    <rPh sb="0" eb="7">
      <t>キョウインスウ</t>
    </rPh>
    <phoneticPr fontId="3"/>
  </si>
  <si>
    <t>園                           児                          数</t>
  </si>
  <si>
    <t>幼　 稚</t>
    <phoneticPr fontId="3"/>
  </si>
  <si>
    <t xml:space="preserve">        区分</t>
    <phoneticPr fontId="3"/>
  </si>
  <si>
    <t>　　 各年５月１日現在  (単位：人)</t>
  </si>
  <si>
    <t>私       立</t>
  </si>
  <si>
    <t>園   数</t>
    <phoneticPr fontId="3"/>
  </si>
  <si>
    <t>５ 歳 児</t>
    <phoneticPr fontId="3"/>
  </si>
  <si>
    <t>３ 歳 児</t>
    <phoneticPr fontId="3"/>
  </si>
  <si>
    <t>職員数</t>
    <rPh sb="0" eb="2">
      <t>ショクイン</t>
    </rPh>
    <rPh sb="2" eb="3">
      <t>スウ</t>
    </rPh>
    <phoneticPr fontId="3"/>
  </si>
  <si>
    <t>幼   稚</t>
    <phoneticPr fontId="3"/>
  </si>
  <si>
    <t>　　 各年５月１日現在  (単位：人)</t>
    <rPh sb="14" eb="16">
      <t>タンイ</t>
    </rPh>
    <rPh sb="17" eb="18">
      <t>ニン</t>
    </rPh>
    <phoneticPr fontId="3"/>
  </si>
  <si>
    <t>公      立</t>
    <phoneticPr fontId="3"/>
  </si>
  <si>
    <t>表５３　幼稚園数、園児数及び教員数の推移</t>
    <rPh sb="0" eb="1">
      <t>ヒョウ</t>
    </rPh>
    <phoneticPr fontId="3"/>
  </si>
  <si>
    <t>※義務教育学校の開校に伴い、平成２８年度・平成３０年度は児童数及び教員数が減少している。</t>
    <rPh sb="1" eb="3">
      <t>ギム</t>
    </rPh>
    <rPh sb="3" eb="5">
      <t>キョウイク</t>
    </rPh>
    <rPh sb="5" eb="7">
      <t>ガッコウ</t>
    </rPh>
    <rPh sb="8" eb="10">
      <t>カイコウ</t>
    </rPh>
    <rPh sb="11" eb="12">
      <t>トモナ</t>
    </rPh>
    <rPh sb="14" eb="16">
      <t>ヘイセイ</t>
    </rPh>
    <rPh sb="18" eb="20">
      <t>ネンド</t>
    </rPh>
    <rPh sb="21" eb="23">
      <t>ヘイセイ</t>
    </rPh>
    <rPh sb="25" eb="27">
      <t>ネンド</t>
    </rPh>
    <rPh sb="28" eb="30">
      <t>ジドウ</t>
    </rPh>
    <rPh sb="30" eb="31">
      <t>スウ</t>
    </rPh>
    <rPh sb="31" eb="32">
      <t>オヨ</t>
    </rPh>
    <rPh sb="33" eb="35">
      <t>キョウイン</t>
    </rPh>
    <rPh sb="35" eb="36">
      <t>スウ</t>
    </rPh>
    <rPh sb="37" eb="39">
      <t>ゲンショウ</t>
    </rPh>
    <phoneticPr fontId="3"/>
  </si>
  <si>
    <t>資料 ：教育局教育総務課(学校基本調査結果)</t>
    <rPh sb="6" eb="7">
      <t>キョク</t>
    </rPh>
    <rPh sb="7" eb="9">
      <t>キョウイク</t>
    </rPh>
    <phoneticPr fontId="3"/>
  </si>
  <si>
    <t>令和 元年</t>
    <rPh sb="0" eb="2">
      <t>レイワ</t>
    </rPh>
    <rPh sb="3" eb="5">
      <t>ガンネン</t>
    </rPh>
    <phoneticPr fontId="3"/>
  </si>
  <si>
    <t>平成　８年</t>
    <phoneticPr fontId="3"/>
  </si>
  <si>
    <t>平成　７年</t>
    <phoneticPr fontId="3"/>
  </si>
  <si>
    <t>平成　６年</t>
    <phoneticPr fontId="3"/>
  </si>
  <si>
    <t>女</t>
    <rPh sb="0" eb="1">
      <t>オンナ</t>
    </rPh>
    <phoneticPr fontId="3"/>
  </si>
  <si>
    <t>男</t>
    <rPh sb="0" eb="1">
      <t>オトコ</t>
    </rPh>
    <phoneticPr fontId="3"/>
  </si>
  <si>
    <t>職 員 数</t>
  </si>
  <si>
    <t>教          員          数</t>
  </si>
  <si>
    <t>児         童         数</t>
  </si>
  <si>
    <t>学 級 数</t>
  </si>
  <si>
    <t>学 校 数</t>
  </si>
  <si>
    <t xml:space="preserve">   各年５月１日現在  (単位：人)</t>
    <rPh sb="14" eb="16">
      <t>タンイ</t>
    </rPh>
    <rPh sb="17" eb="18">
      <t>ニン</t>
    </rPh>
    <phoneticPr fontId="3"/>
  </si>
  <si>
    <t>表５４　小学校数、学級数、児童数、教員数及び職員数の推移</t>
    <rPh sb="0" eb="1">
      <t>ヒョウ</t>
    </rPh>
    <rPh sb="7" eb="8">
      <t>スウ</t>
    </rPh>
    <phoneticPr fontId="3"/>
  </si>
  <si>
    <t>※　義務教育学校の開校に伴い、平成２８年度・平成３０年度は児童数及び教員数が減少している。</t>
    <phoneticPr fontId="3"/>
  </si>
  <si>
    <t>※　市内中等教育学校前期課程は、このデータに含まない。</t>
    <rPh sb="2" eb="4">
      <t>シナイ</t>
    </rPh>
    <rPh sb="4" eb="6">
      <t>チュウトウ</t>
    </rPh>
    <rPh sb="6" eb="8">
      <t>キョウイク</t>
    </rPh>
    <rPh sb="8" eb="10">
      <t>ガッコウ</t>
    </rPh>
    <rPh sb="10" eb="12">
      <t>ゼンキ</t>
    </rPh>
    <rPh sb="12" eb="14">
      <t>カテイ</t>
    </rPh>
    <rPh sb="22" eb="23">
      <t>フク</t>
    </rPh>
    <phoneticPr fontId="3"/>
  </si>
  <si>
    <t>※　市内公立・私立中学校を含む。</t>
    <rPh sb="2" eb="4">
      <t>シナイ</t>
    </rPh>
    <rPh sb="4" eb="6">
      <t>コウリツ</t>
    </rPh>
    <rPh sb="7" eb="9">
      <t>ワタクシリツ</t>
    </rPh>
    <rPh sb="9" eb="12">
      <t>チュウガッコウ</t>
    </rPh>
    <rPh sb="13" eb="14">
      <t>フク</t>
    </rPh>
    <phoneticPr fontId="3"/>
  </si>
  <si>
    <t>生         徒         数</t>
  </si>
  <si>
    <t xml:space="preserve">      年       </t>
    <phoneticPr fontId="3"/>
  </si>
  <si>
    <t xml:space="preserve">  各年５月１日現在  (単位：人)</t>
    <rPh sb="13" eb="15">
      <t>タンイ</t>
    </rPh>
    <rPh sb="16" eb="17">
      <t>ニン</t>
    </rPh>
    <phoneticPr fontId="3"/>
  </si>
  <si>
    <t>表５５　中学校数、学級数、生徒数、教員数及び職員数の推移</t>
    <rPh sb="0" eb="1">
      <t>ヒョウ</t>
    </rPh>
    <rPh sb="7" eb="8">
      <t>スウ</t>
    </rPh>
    <phoneticPr fontId="3"/>
  </si>
  <si>
    <t>教　　　　員　　　　数</t>
    <rPh sb="0" eb="1">
      <t>キョウ</t>
    </rPh>
    <rPh sb="5" eb="6">
      <t>イン</t>
    </rPh>
    <rPh sb="10" eb="11">
      <t>スウ</t>
    </rPh>
    <phoneticPr fontId="3"/>
  </si>
  <si>
    <t>生　　　　徒　　　　数</t>
    <rPh sb="0" eb="1">
      <t>セイ</t>
    </rPh>
    <rPh sb="5" eb="6">
      <t>ト</t>
    </rPh>
    <rPh sb="10" eb="11">
      <t>スウ</t>
    </rPh>
    <phoneticPr fontId="3"/>
  </si>
  <si>
    <t>学 級 数</t>
    <rPh sb="0" eb="1">
      <t>ガク</t>
    </rPh>
    <rPh sb="2" eb="3">
      <t>キュウ</t>
    </rPh>
    <rPh sb="4" eb="5">
      <t>スウ</t>
    </rPh>
    <phoneticPr fontId="3"/>
  </si>
  <si>
    <t>学 校 数</t>
    <rPh sb="0" eb="1">
      <t>ガク</t>
    </rPh>
    <rPh sb="2" eb="3">
      <t>コウ</t>
    </rPh>
    <rPh sb="4" eb="5">
      <t>スウ</t>
    </rPh>
    <phoneticPr fontId="3"/>
  </si>
  <si>
    <t xml:space="preserve">        区分</t>
    <phoneticPr fontId="3"/>
  </si>
  <si>
    <t xml:space="preserve"> 各年５月１日現在  (単位：人)</t>
    <phoneticPr fontId="3"/>
  </si>
  <si>
    <t>表５６　義務教育学校数、学級数、生徒数、教員数及び職員数の推移</t>
    <rPh sb="0" eb="1">
      <t>ヒョウ</t>
    </rPh>
    <phoneticPr fontId="3"/>
  </si>
  <si>
    <t>※ 登録人口は平成22年度より、有効期限切れを除く、現在有効な登録者数</t>
    <rPh sb="2" eb="4">
      <t>トウロク</t>
    </rPh>
    <rPh sb="4" eb="6">
      <t>ジンコウ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3"/>
  </si>
  <si>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3"/>
  </si>
  <si>
    <t>資料：市立中央図書館　つくば市の図書館概要</t>
    <phoneticPr fontId="3"/>
  </si>
  <si>
    <t>平成２８年度</t>
    <rPh sb="0" eb="2">
      <t>ヘイセイ</t>
    </rPh>
    <rPh sb="5" eb="6">
      <t>ド</t>
    </rPh>
    <phoneticPr fontId="3"/>
  </si>
  <si>
    <t>平成２７年度</t>
    <rPh sb="0" eb="2">
      <t>ヘイセイ</t>
    </rPh>
    <rPh sb="5" eb="6">
      <t>ド</t>
    </rPh>
    <phoneticPr fontId="3"/>
  </si>
  <si>
    <t>平成２６年度</t>
    <rPh sb="0" eb="2">
      <t>ヘイセイ</t>
    </rPh>
    <rPh sb="5" eb="6">
      <t>ド</t>
    </rPh>
    <phoneticPr fontId="3"/>
  </si>
  <si>
    <t>平成１２年度</t>
    <rPh sb="0" eb="2">
      <t>ヘイセイ</t>
    </rPh>
    <rPh sb="5" eb="6">
      <t>ド</t>
    </rPh>
    <phoneticPr fontId="3"/>
  </si>
  <si>
    <t>ＡＶ機器利用人数（人）</t>
    <rPh sb="2" eb="4">
      <t>キキ</t>
    </rPh>
    <rPh sb="4" eb="6">
      <t>リヨウ</t>
    </rPh>
    <rPh sb="6" eb="8">
      <t>ニンズウ</t>
    </rPh>
    <rPh sb="9" eb="10">
      <t>ニン</t>
    </rPh>
    <phoneticPr fontId="3"/>
  </si>
  <si>
    <t>貸出冊数（冊）</t>
    <rPh sb="0" eb="2">
      <t>カシダシ</t>
    </rPh>
    <rPh sb="2" eb="3">
      <t>サツ</t>
    </rPh>
    <rPh sb="3" eb="4">
      <t>スウ</t>
    </rPh>
    <rPh sb="5" eb="6">
      <t>サツ</t>
    </rPh>
    <phoneticPr fontId="3"/>
  </si>
  <si>
    <t>貸出人数（人）</t>
    <rPh sb="0" eb="2">
      <t>カシダ</t>
    </rPh>
    <rPh sb="2" eb="4">
      <t>ニンズウ</t>
    </rPh>
    <rPh sb="5" eb="6">
      <t>ニン</t>
    </rPh>
    <phoneticPr fontId="3"/>
  </si>
  <si>
    <t>登録人数（人）</t>
    <rPh sb="0" eb="2">
      <t>トウロクシャ</t>
    </rPh>
    <rPh sb="2" eb="3">
      <t>ニン</t>
    </rPh>
    <rPh sb="3" eb="4">
      <t>スウ</t>
    </rPh>
    <rPh sb="5" eb="6">
      <t>ニン</t>
    </rPh>
    <phoneticPr fontId="3"/>
  </si>
  <si>
    <t>開館日数（日)</t>
    <rPh sb="0" eb="2">
      <t>カイカン</t>
    </rPh>
    <rPh sb="2" eb="4">
      <t>ニッスウ</t>
    </rPh>
    <rPh sb="5" eb="6">
      <t>ヒ</t>
    </rPh>
    <phoneticPr fontId="3"/>
  </si>
  <si>
    <t>各年度末現在</t>
    <rPh sb="0" eb="1">
      <t>カク</t>
    </rPh>
    <rPh sb="1" eb="4">
      <t>ネンドマツ</t>
    </rPh>
    <rPh sb="4" eb="6">
      <t>ゲンザイ</t>
    </rPh>
    <phoneticPr fontId="3"/>
  </si>
  <si>
    <t>表５７　図書館利用状況</t>
    <rPh sb="0" eb="1">
      <t>ヒョウ</t>
    </rPh>
    <phoneticPr fontId="3"/>
  </si>
  <si>
    <t>※平成２８年度１～３月の市民ホールくきざきは、大型修繕工事により施設閉鎖のため利用実績なし。</t>
    <rPh sb="1" eb="3">
      <t>ヘイセイ</t>
    </rPh>
    <rPh sb="5" eb="7">
      <t>ネンド</t>
    </rPh>
    <rPh sb="10" eb="11">
      <t>ガツ</t>
    </rPh>
    <rPh sb="12" eb="14">
      <t>シミン</t>
    </rPh>
    <rPh sb="23" eb="25">
      <t>オオガタ</t>
    </rPh>
    <rPh sb="25" eb="27">
      <t>シュウゼン</t>
    </rPh>
    <rPh sb="27" eb="29">
      <t>コウジ</t>
    </rPh>
    <rPh sb="32" eb="34">
      <t>シセツ</t>
    </rPh>
    <rPh sb="34" eb="36">
      <t>ヘイサ</t>
    </rPh>
    <rPh sb="39" eb="41">
      <t>リヨウ</t>
    </rPh>
    <rPh sb="41" eb="43">
      <t>ジッセキ</t>
    </rPh>
    <phoneticPr fontId="3"/>
  </si>
  <si>
    <t>※平成２３～２４年度の市民ホールとよさとは、東日本大震災被災により施設閉鎖のため利用実績なし。</t>
    <phoneticPr fontId="3"/>
  </si>
  <si>
    <t>※平成２３～２５年８月末の市民ホールやたべは、東日本大震災被災により施設閉鎖のため利用実績なし。</t>
    <rPh sb="10" eb="11">
      <t>ツキ</t>
    </rPh>
    <rPh sb="11" eb="12">
      <t>マツ</t>
    </rPh>
    <phoneticPr fontId="3"/>
  </si>
  <si>
    <t>※市民ホールくきざきは、つくば市との合併年度以降のデータ</t>
    <phoneticPr fontId="3"/>
  </si>
  <si>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3"/>
  </si>
  <si>
    <t xml:space="preserve">資料：市民部文化芸術課 </t>
    <rPh sb="0" eb="2">
      <t>シリョウ</t>
    </rPh>
    <rPh sb="3" eb="5">
      <t>シミン</t>
    </rPh>
    <rPh sb="5" eb="6">
      <t>ブ</t>
    </rPh>
    <rPh sb="6" eb="8">
      <t>ブンカ</t>
    </rPh>
    <rPh sb="8" eb="10">
      <t>ゲイジュツ</t>
    </rPh>
    <rPh sb="10" eb="11">
      <t>カ</t>
    </rPh>
    <rPh sb="11" eb="12">
      <t>ガッカ</t>
    </rPh>
    <phoneticPr fontId="3"/>
  </si>
  <si>
    <t>平成２９年度</t>
    <phoneticPr fontId="3"/>
  </si>
  <si>
    <t>-</t>
    <phoneticPr fontId="3"/>
  </si>
  <si>
    <t>人数</t>
    <rPh sb="0" eb="2">
      <t>ニンズウ</t>
    </rPh>
    <phoneticPr fontId="3"/>
  </si>
  <si>
    <t>市民ホールくきざき</t>
    <rPh sb="0" eb="2">
      <t>シミン</t>
    </rPh>
    <phoneticPr fontId="3"/>
  </si>
  <si>
    <t>市民ホールとよさと</t>
    <rPh sb="0" eb="2">
      <t>シミン</t>
    </rPh>
    <phoneticPr fontId="3"/>
  </si>
  <si>
    <t>市民ホールつくばね</t>
    <rPh sb="0" eb="2">
      <t>シミン</t>
    </rPh>
    <phoneticPr fontId="3"/>
  </si>
  <si>
    <t>市民ホールやたべ</t>
    <rPh sb="0" eb="2">
      <t>シミン</t>
    </rPh>
    <phoneticPr fontId="3"/>
  </si>
  <si>
    <t>（単位：件／人）</t>
    <rPh sb="1" eb="3">
      <t>タンイ</t>
    </rPh>
    <rPh sb="4" eb="5">
      <t>ケン</t>
    </rPh>
    <rPh sb="6" eb="7">
      <t>ニン</t>
    </rPh>
    <phoneticPr fontId="3"/>
  </si>
  <si>
    <t>表５８　市民ホール利用状況</t>
    <rPh sb="0" eb="1">
      <t>ヒョウ</t>
    </rPh>
    <rPh sb="4" eb="6">
      <t>シミン</t>
    </rPh>
    <rPh sb="9" eb="11">
      <t>リヨウ</t>
    </rPh>
    <rPh sb="11" eb="13">
      <t>ジョウキョウ</t>
    </rPh>
    <phoneticPr fontId="3"/>
  </si>
  <si>
    <t>つくばカピオ</t>
    <phoneticPr fontId="3"/>
  </si>
  <si>
    <t>ノバホール</t>
    <phoneticPr fontId="3"/>
  </si>
  <si>
    <t>表５９　ノバホール・つくばカピオ利用状況</t>
    <rPh sb="0" eb="1">
      <t>ヒョウ</t>
    </rPh>
    <rPh sb="16" eb="18">
      <t>リヨウ</t>
    </rPh>
    <rPh sb="18" eb="20">
      <t>ジョウキョウ</t>
    </rPh>
    <phoneticPr fontId="3"/>
  </si>
  <si>
    <t>※市民研修センターは浴室利用者を含む。</t>
    <phoneticPr fontId="3"/>
  </si>
  <si>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3"/>
  </si>
  <si>
    <t>平成26年度</t>
    <rPh sb="0" eb="2">
      <t>ヘイセイ</t>
    </rPh>
    <rPh sb="4" eb="6">
      <t>ネンド</t>
    </rPh>
    <phoneticPr fontId="3"/>
  </si>
  <si>
    <t>平成25年度</t>
    <rPh sb="0" eb="2">
      <t>ヘイセイ</t>
    </rPh>
    <rPh sb="4" eb="6">
      <t>ネンド</t>
    </rPh>
    <phoneticPr fontId="3"/>
  </si>
  <si>
    <t>平成24年度</t>
    <rPh sb="0" eb="2">
      <t>ヘイセイ</t>
    </rPh>
    <rPh sb="4" eb="6">
      <t>ネンド</t>
    </rPh>
    <phoneticPr fontId="3"/>
  </si>
  <si>
    <t>平成23年度</t>
    <rPh sb="0" eb="2">
      <t>ヘイセイ</t>
    </rPh>
    <rPh sb="4" eb="6">
      <t>ネンド</t>
    </rPh>
    <phoneticPr fontId="3"/>
  </si>
  <si>
    <t>平成22年度</t>
    <rPh sb="0" eb="2">
      <t>ヘイセイ</t>
    </rPh>
    <rPh sb="4" eb="6">
      <t>ネンド</t>
    </rPh>
    <phoneticPr fontId="3"/>
  </si>
  <si>
    <t>平成21年度</t>
    <rPh sb="0" eb="2">
      <t>ヘイセイ</t>
    </rPh>
    <rPh sb="4" eb="6">
      <t>ネンド</t>
    </rPh>
    <phoneticPr fontId="3"/>
  </si>
  <si>
    <t>平成20年度</t>
    <rPh sb="0" eb="2">
      <t>ヘイセイ</t>
    </rPh>
    <rPh sb="4" eb="6">
      <t>ネンド</t>
    </rPh>
    <phoneticPr fontId="3"/>
  </si>
  <si>
    <t>平成19年度</t>
    <rPh sb="0" eb="2">
      <t>ヘイセイ</t>
    </rPh>
    <rPh sb="4" eb="6">
      <t>ネンド</t>
    </rPh>
    <phoneticPr fontId="3"/>
  </si>
  <si>
    <t>平成18年度</t>
    <rPh sb="0" eb="2">
      <t>ヘイセイ</t>
    </rPh>
    <rPh sb="4" eb="6">
      <t>ネンド</t>
    </rPh>
    <phoneticPr fontId="3"/>
  </si>
  <si>
    <t>平成17年度</t>
    <rPh sb="0" eb="2">
      <t>ヘイセイ</t>
    </rPh>
    <rPh sb="4" eb="6">
      <t>ネンド</t>
    </rPh>
    <phoneticPr fontId="3"/>
  </si>
  <si>
    <t>市民研修センター</t>
    <rPh sb="0" eb="4">
      <t>シミンケンシュウ</t>
    </rPh>
    <phoneticPr fontId="3"/>
  </si>
  <si>
    <t>ふれあいプラザ</t>
    <phoneticPr fontId="3"/>
  </si>
  <si>
    <t>表６０　ふれあいプラザ・市民研修センター利用状況</t>
    <rPh sb="0" eb="1">
      <t>ヒョウ</t>
    </rPh>
    <rPh sb="12" eb="16">
      <t>シミンケンシュウ</t>
    </rPh>
    <rPh sb="20" eb="22">
      <t>リヨウ</t>
    </rPh>
    <rPh sb="22" eb="24">
      <t>ジョウキョウ</t>
    </rPh>
    <phoneticPr fontId="3"/>
  </si>
  <si>
    <t>※平成30年度の栗原交流センターは、耐震補強工事により７月から３月は臨時休館。</t>
    <rPh sb="1" eb="3">
      <t>ヘイセイ</t>
    </rPh>
    <rPh sb="5" eb="7">
      <t>ネンド</t>
    </rPh>
    <rPh sb="8" eb="10">
      <t>クリハラ</t>
    </rPh>
    <rPh sb="10" eb="12">
      <t>コウリュウ</t>
    </rPh>
    <rPh sb="18" eb="20">
      <t>タイシン</t>
    </rPh>
    <rPh sb="20" eb="22">
      <t>ホキョウ</t>
    </rPh>
    <rPh sb="22" eb="24">
      <t>コウジ</t>
    </rPh>
    <rPh sb="28" eb="29">
      <t>ガツ</t>
    </rPh>
    <rPh sb="32" eb="33">
      <t>ガツ</t>
    </rPh>
    <rPh sb="34" eb="36">
      <t>リンジ</t>
    </rPh>
    <rPh sb="36" eb="38">
      <t>キュウカン</t>
    </rPh>
    <phoneticPr fontId="3"/>
  </si>
  <si>
    <t>※平成29年度の吉沼交流センターは、耐震補強工事により12月から２月は臨時休館。</t>
    <rPh sb="1" eb="3">
      <t>ヘイセイ</t>
    </rPh>
    <rPh sb="5" eb="7">
      <t>ネンド</t>
    </rPh>
    <rPh sb="8" eb="10">
      <t>ヨシヌマ</t>
    </rPh>
    <rPh sb="10" eb="12">
      <t>コウリュウ</t>
    </rPh>
    <rPh sb="18" eb="20">
      <t>タイシン</t>
    </rPh>
    <rPh sb="20" eb="22">
      <t>ホキョウ</t>
    </rPh>
    <rPh sb="22" eb="24">
      <t>コウジ</t>
    </rPh>
    <rPh sb="29" eb="30">
      <t>ガツ</t>
    </rPh>
    <rPh sb="33" eb="34">
      <t>ガツ</t>
    </rPh>
    <rPh sb="35" eb="37">
      <t>リンジ</t>
    </rPh>
    <rPh sb="37" eb="39">
      <t>キュウカン</t>
    </rPh>
    <phoneticPr fontId="3"/>
  </si>
  <si>
    <t>※平成27年度は、桜交流センターでは耐震補強工事による臨時休館が、豊里交流センターでは常総市水害時の避難所としての対応があったため、例年と比較し利用実績が低い。</t>
    <rPh sb="5" eb="7">
      <t>ネンド</t>
    </rPh>
    <rPh sb="9" eb="10">
      <t>サクラ</t>
    </rPh>
    <rPh sb="10" eb="12">
      <t>コウリュウ</t>
    </rPh>
    <rPh sb="18" eb="20">
      <t>タイシン</t>
    </rPh>
    <rPh sb="20" eb="22">
      <t>ホキョウ</t>
    </rPh>
    <rPh sb="22" eb="24">
      <t>コウジ</t>
    </rPh>
    <rPh sb="27" eb="29">
      <t>リンジ</t>
    </rPh>
    <rPh sb="29" eb="31">
      <t>キュウカン</t>
    </rPh>
    <rPh sb="33" eb="35">
      <t>トヨサト</t>
    </rPh>
    <rPh sb="35" eb="37">
      <t>コウリュウ</t>
    </rPh>
    <rPh sb="43" eb="46">
      <t>ジョウソウシ</t>
    </rPh>
    <rPh sb="46" eb="48">
      <t>スイガイ</t>
    </rPh>
    <rPh sb="48" eb="49">
      <t>ジ</t>
    </rPh>
    <rPh sb="50" eb="53">
      <t>ヒナンジョ</t>
    </rPh>
    <rPh sb="57" eb="59">
      <t>タイオウ</t>
    </rPh>
    <rPh sb="66" eb="68">
      <t>レイネン</t>
    </rPh>
    <rPh sb="69" eb="71">
      <t>ヒカク</t>
    </rPh>
    <rPh sb="72" eb="74">
      <t>リヨウ</t>
    </rPh>
    <rPh sb="74" eb="76">
      <t>ジッセキ</t>
    </rPh>
    <rPh sb="77" eb="78">
      <t>ヒク</t>
    </rPh>
    <phoneticPr fontId="3"/>
  </si>
  <si>
    <t>※平成23年度の吉沼交流センターは、東日本大震災被災により、施設閉鎖のため利用実績なし。</t>
    <rPh sb="8" eb="10">
      <t>ヨシヌマ</t>
    </rPh>
    <rPh sb="10" eb="12">
      <t>コウリュウ</t>
    </rPh>
    <phoneticPr fontId="3"/>
  </si>
  <si>
    <t>※茎崎交流センターは、つくば市との合併年度以降のデータ</t>
    <phoneticPr fontId="3"/>
  </si>
  <si>
    <t>資料：市民部文化芸術課</t>
    <rPh sb="8" eb="10">
      <t>ゲイジュツ</t>
    </rPh>
    <phoneticPr fontId="3"/>
  </si>
  <si>
    <t>平成３０年度</t>
    <rPh sb="4" eb="6">
      <t>ネンド</t>
    </rPh>
    <phoneticPr fontId="3"/>
  </si>
  <si>
    <t>平成２９年度</t>
    <rPh sb="4" eb="6">
      <t>ネンド</t>
    </rPh>
    <phoneticPr fontId="3"/>
  </si>
  <si>
    <t>平成２８年度</t>
    <rPh sb="4" eb="6">
      <t>ネンド</t>
    </rPh>
    <phoneticPr fontId="3"/>
  </si>
  <si>
    <t>平成２７年度</t>
    <rPh sb="4" eb="6">
      <t>ネンド</t>
    </rPh>
    <phoneticPr fontId="3"/>
  </si>
  <si>
    <t>平成２６年度</t>
    <rPh sb="4" eb="6">
      <t>ネンド</t>
    </rPh>
    <phoneticPr fontId="3"/>
  </si>
  <si>
    <t>平成２５年度</t>
    <rPh sb="4" eb="6">
      <t>ネンド</t>
    </rPh>
    <phoneticPr fontId="3"/>
  </si>
  <si>
    <t>平成２４年度</t>
    <rPh sb="4" eb="6">
      <t>ネンド</t>
    </rPh>
    <phoneticPr fontId="3"/>
  </si>
  <si>
    <t>平成２３年度</t>
    <rPh sb="4" eb="6">
      <t>ネンド</t>
    </rPh>
    <phoneticPr fontId="3"/>
  </si>
  <si>
    <t>平成２２年度</t>
    <rPh sb="4" eb="6">
      <t>ネンド</t>
    </rPh>
    <phoneticPr fontId="3"/>
  </si>
  <si>
    <t>平成２１年度</t>
    <rPh sb="4" eb="6">
      <t>ネンド</t>
    </rPh>
    <phoneticPr fontId="3"/>
  </si>
  <si>
    <t>平成２０年度</t>
    <rPh sb="4" eb="6">
      <t>ネンド</t>
    </rPh>
    <phoneticPr fontId="3"/>
  </si>
  <si>
    <t>平成１９年度</t>
    <rPh sb="4" eb="6">
      <t>ネンド</t>
    </rPh>
    <phoneticPr fontId="3"/>
  </si>
  <si>
    <t>平成１８年度</t>
    <rPh sb="4" eb="6">
      <t>ネンド</t>
    </rPh>
    <phoneticPr fontId="3"/>
  </si>
  <si>
    <t>平成１７年度</t>
    <rPh sb="4" eb="6">
      <t>ネンド</t>
    </rPh>
    <phoneticPr fontId="3"/>
  </si>
  <si>
    <t>平成１６年度</t>
    <rPh sb="4" eb="6">
      <t>ネンド</t>
    </rPh>
    <phoneticPr fontId="3"/>
  </si>
  <si>
    <t>平成１５年度</t>
    <rPh sb="4" eb="6">
      <t>ネンド</t>
    </rPh>
    <phoneticPr fontId="3"/>
  </si>
  <si>
    <t>平成１４年度</t>
    <rPh sb="4" eb="6">
      <t>ネンド</t>
    </rPh>
    <phoneticPr fontId="3"/>
  </si>
  <si>
    <t>-</t>
    <phoneticPr fontId="3"/>
  </si>
  <si>
    <t>平成１３年度</t>
    <rPh sb="4" eb="6">
      <t>ネンド</t>
    </rPh>
    <phoneticPr fontId="3"/>
  </si>
  <si>
    <t>平成１２年度</t>
    <rPh sb="4" eb="6">
      <t>ネンド</t>
    </rPh>
    <phoneticPr fontId="3"/>
  </si>
  <si>
    <t>平成１１年度</t>
    <rPh sb="4" eb="6">
      <t>ネンド</t>
    </rPh>
    <phoneticPr fontId="3"/>
  </si>
  <si>
    <t>平成１０年度</t>
    <rPh sb="4" eb="6">
      <t>ネンド</t>
    </rPh>
    <phoneticPr fontId="3"/>
  </si>
  <si>
    <t>人数(人)</t>
    <rPh sb="0" eb="2">
      <t>ニンズウ</t>
    </rPh>
    <rPh sb="3" eb="4">
      <t>ニン</t>
    </rPh>
    <phoneticPr fontId="3"/>
  </si>
  <si>
    <t>冊数(冊)</t>
    <rPh sb="0" eb="1">
      <t>サツ</t>
    </rPh>
    <rPh sb="1" eb="2">
      <t>スウ</t>
    </rPh>
    <rPh sb="3" eb="4">
      <t>サツ</t>
    </rPh>
    <phoneticPr fontId="3"/>
  </si>
  <si>
    <t>件数(件)</t>
    <rPh sb="0" eb="2">
      <t>ケンスウ</t>
    </rPh>
    <rPh sb="3" eb="4">
      <t>ケン</t>
    </rPh>
    <phoneticPr fontId="3"/>
  </si>
  <si>
    <t>図書</t>
    <rPh sb="0" eb="2">
      <t>トショ</t>
    </rPh>
    <phoneticPr fontId="3"/>
  </si>
  <si>
    <t>交流センター</t>
    <rPh sb="0" eb="2">
      <t>コウリュウ</t>
    </rPh>
    <phoneticPr fontId="3"/>
  </si>
  <si>
    <t>種別</t>
    <rPh sb="0" eb="2">
      <t>シュベツ</t>
    </rPh>
    <phoneticPr fontId="3"/>
  </si>
  <si>
    <t>小野川</t>
    <rPh sb="0" eb="3">
      <t>オノガワ</t>
    </rPh>
    <phoneticPr fontId="3"/>
  </si>
  <si>
    <t>地域</t>
    <rPh sb="0" eb="2">
      <t>チイキ</t>
    </rPh>
    <phoneticPr fontId="3"/>
  </si>
  <si>
    <t>吾妻</t>
    <rPh sb="0" eb="2">
      <t>アズマ</t>
    </rPh>
    <phoneticPr fontId="3"/>
  </si>
  <si>
    <t>広岡</t>
    <rPh sb="0" eb="2">
      <t>ヒロオカ</t>
    </rPh>
    <phoneticPr fontId="3"/>
  </si>
  <si>
    <t>並木</t>
    <rPh sb="0" eb="2">
      <t>ナミキ</t>
    </rPh>
    <phoneticPr fontId="3"/>
  </si>
  <si>
    <t>竹園</t>
    <rPh sb="0" eb="2">
      <t>タケゾノ</t>
    </rPh>
    <phoneticPr fontId="3"/>
  </si>
  <si>
    <t>栗原</t>
    <rPh sb="0" eb="2">
      <t>クリハラ</t>
    </rPh>
    <phoneticPr fontId="3"/>
  </si>
  <si>
    <t>島名</t>
    <rPh sb="0" eb="2">
      <t>シマナ</t>
    </rPh>
    <phoneticPr fontId="3"/>
  </si>
  <si>
    <t>春日</t>
    <rPh sb="0" eb="2">
      <t>カスガ</t>
    </rPh>
    <phoneticPr fontId="3"/>
  </si>
  <si>
    <t>-</t>
    <phoneticPr fontId="3"/>
  </si>
  <si>
    <t>-</t>
    <phoneticPr fontId="3"/>
  </si>
  <si>
    <t>-</t>
    <phoneticPr fontId="3"/>
  </si>
  <si>
    <t>二の宮</t>
    <rPh sb="0" eb="1">
      <t>ニ</t>
    </rPh>
    <rPh sb="2" eb="3">
      <t>ミヤ</t>
    </rPh>
    <phoneticPr fontId="3"/>
  </si>
  <si>
    <t>松代</t>
    <rPh sb="0" eb="2">
      <t>マツシロ</t>
    </rPh>
    <phoneticPr fontId="3"/>
  </si>
  <si>
    <t>交流センター</t>
    <phoneticPr fontId="3"/>
  </si>
  <si>
    <t>豊里</t>
    <rPh sb="0" eb="2">
      <t>トヨサト</t>
    </rPh>
    <phoneticPr fontId="3"/>
  </si>
  <si>
    <t>吉沼</t>
    <rPh sb="0" eb="2">
      <t>ヨシヌマ</t>
    </rPh>
    <phoneticPr fontId="3"/>
  </si>
  <si>
    <t>各年度累計</t>
    <phoneticPr fontId="3"/>
  </si>
  <si>
    <t>表６１　交流センター利用状況</t>
    <rPh sb="0" eb="1">
      <t>ヒョウ</t>
    </rPh>
    <rPh sb="4" eb="6">
      <t>コウリュウ</t>
    </rPh>
    <rPh sb="10" eb="12">
      <t>リヨウ</t>
    </rPh>
    <rPh sb="12" eb="14">
      <t>ジョウキョウ</t>
    </rPh>
    <phoneticPr fontId="3"/>
  </si>
  <si>
    <t>※９月１日：選挙人名簿の定時登録日(平成29年6月1日改正）　　　　　　資料 ： 選挙管理委員会事務局</t>
    <rPh sb="2" eb="3">
      <t>ツキ</t>
    </rPh>
    <rPh sb="4" eb="5">
      <t>ニチ</t>
    </rPh>
    <rPh sb="6" eb="9">
      <t>センキョニン</t>
    </rPh>
    <rPh sb="9" eb="11">
      <t>メイボ</t>
    </rPh>
    <rPh sb="12" eb="14">
      <t>テイジ</t>
    </rPh>
    <rPh sb="14" eb="17">
      <t>トウロクビ</t>
    </rPh>
    <rPh sb="18" eb="20">
      <t>ヘイセイ</t>
    </rPh>
    <rPh sb="22" eb="23">
      <t>ネン</t>
    </rPh>
    <rPh sb="24" eb="25">
      <t>ガツ</t>
    </rPh>
    <rPh sb="26" eb="27">
      <t>ニチ</t>
    </rPh>
    <rPh sb="27" eb="29">
      <t>カイセイ</t>
    </rPh>
    <phoneticPr fontId="3"/>
  </si>
  <si>
    <t xml:space="preserve">平成２８年  </t>
    <phoneticPr fontId="3"/>
  </si>
  <si>
    <t>平成 ９年</t>
    <rPh sb="0" eb="2">
      <t>ヘイセイ</t>
    </rPh>
    <phoneticPr fontId="3"/>
  </si>
  <si>
    <t>総数</t>
  </si>
  <si>
    <t>　　　　　　　　　　各年９月２日現在 （単位：人）</t>
    <rPh sb="20" eb="22">
      <t>タンイ</t>
    </rPh>
    <rPh sb="23" eb="24">
      <t>ニン</t>
    </rPh>
    <phoneticPr fontId="3"/>
  </si>
  <si>
    <t>表６２　選挙人名簿登録者数の推移</t>
    <rPh sb="0" eb="1">
      <t>ヒョウ</t>
    </rPh>
    <phoneticPr fontId="3"/>
  </si>
  <si>
    <t>　　　　　（男366人、女286人）を含む。</t>
    <rPh sb="19" eb="20">
      <t>フク</t>
    </rPh>
    <phoneticPr fontId="3"/>
  </si>
  <si>
    <t>　　　※投票者数については、期日前投票23,955人（男11,889人、女12,066人）、不在者投票652人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</si>
  <si>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茨城県計</t>
    <rPh sb="0" eb="3">
      <t>イバラキケン</t>
    </rPh>
    <rPh sb="3" eb="4">
      <t>ケイ</t>
    </rPh>
    <phoneticPr fontId="3"/>
  </si>
  <si>
    <t>つくば市計</t>
    <rPh sb="3" eb="4">
      <t>シ</t>
    </rPh>
    <rPh sb="4" eb="5">
      <t>ケイ</t>
    </rPh>
    <phoneticPr fontId="3"/>
  </si>
  <si>
    <t>在外投票</t>
    <rPh sb="0" eb="2">
      <t>ザイガイ</t>
    </rPh>
    <rPh sb="2" eb="4">
      <t>トウヒョウ</t>
    </rPh>
    <phoneticPr fontId="3"/>
  </si>
  <si>
    <t>投票率（％）</t>
    <rPh sb="0" eb="2">
      <t>トウヒョウ</t>
    </rPh>
    <rPh sb="2" eb="3">
      <t>リツ</t>
    </rPh>
    <phoneticPr fontId="3"/>
  </si>
  <si>
    <t>投票者数（人）</t>
    <rPh sb="0" eb="3">
      <t>トウヒョウシャ</t>
    </rPh>
    <rPh sb="3" eb="4">
      <t>スウ</t>
    </rPh>
    <rPh sb="5" eb="6">
      <t>ニン</t>
    </rPh>
    <phoneticPr fontId="3"/>
  </si>
  <si>
    <t>当日有権者数（人）</t>
    <rPh sb="0" eb="2">
      <t>トウジツ</t>
    </rPh>
    <rPh sb="2" eb="5">
      <t>ユウケンシャ</t>
    </rPh>
    <rPh sb="5" eb="6">
      <t>スウ</t>
    </rPh>
    <rPh sb="7" eb="8">
      <t>ニン</t>
    </rPh>
    <phoneticPr fontId="3"/>
  </si>
  <si>
    <t>平成28年7月26日～令和4年7月25日</t>
    <rPh sb="0" eb="2">
      <t>ヘイセイ</t>
    </rPh>
    <rPh sb="4" eb="5">
      <t>ネン</t>
    </rPh>
    <rPh sb="6" eb="7">
      <t>ガツ</t>
    </rPh>
    <rPh sb="9" eb="10">
      <t>ニチ</t>
    </rPh>
    <rPh sb="11" eb="13">
      <t>レイワ</t>
    </rPh>
    <rPh sb="14" eb="15">
      <t>ネン</t>
    </rPh>
    <rPh sb="16" eb="17">
      <t>ガツ</t>
    </rPh>
    <rPh sb="19" eb="20">
      <t>ニチ</t>
    </rPh>
    <phoneticPr fontId="3"/>
  </si>
  <si>
    <t>任期</t>
    <rPh sb="0" eb="2">
      <t>ニンキ</t>
    </rPh>
    <phoneticPr fontId="3"/>
  </si>
  <si>
    <t>選挙期日</t>
    <rPh sb="0" eb="2">
      <t>センキョ</t>
    </rPh>
    <rPh sb="2" eb="4">
      <t>キジツ</t>
    </rPh>
    <phoneticPr fontId="3"/>
  </si>
  <si>
    <t>参議院議員通常選挙（比例代表）</t>
    <rPh sb="0" eb="3">
      <t>サンギイン</t>
    </rPh>
    <rPh sb="3" eb="5">
      <t>ギイン</t>
    </rPh>
    <rPh sb="5" eb="7">
      <t>ツウジョウ</t>
    </rPh>
    <rPh sb="7" eb="9">
      <t>センキョ</t>
    </rPh>
    <rPh sb="10" eb="12">
      <t>ヒレイ</t>
    </rPh>
    <rPh sb="12" eb="14">
      <t>ダイヒョウ</t>
    </rPh>
    <phoneticPr fontId="3"/>
  </si>
  <si>
    <t>参議院議員通常選挙（茨城県選挙区）</t>
    <rPh sb="0" eb="3">
      <t>サンギイン</t>
    </rPh>
    <rPh sb="3" eb="5">
      <t>ギイン</t>
    </rPh>
    <rPh sb="5" eb="7">
      <t>ツウジョウ</t>
    </rPh>
    <rPh sb="7" eb="9">
      <t>センキョ</t>
    </rPh>
    <rPh sb="10" eb="13">
      <t>イバラキケン</t>
    </rPh>
    <rPh sb="13" eb="16">
      <t>センキョク</t>
    </rPh>
    <phoneticPr fontId="3"/>
  </si>
  <si>
    <t>　　　　　（男222人、女233人）を含む。</t>
    <rPh sb="19" eb="20">
      <t>フク</t>
    </rPh>
    <phoneticPr fontId="3"/>
  </si>
  <si>
    <t>　　　※投票者数については、期日前投票29,894人（男14,468人、女15,426人）、不在者投票455人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</si>
  <si>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3"/>
  </si>
  <si>
    <t>令和元年７月21日</t>
    <rPh sb="0" eb="4">
      <t>レイワガンネン</t>
    </rPh>
    <rPh sb="5" eb="6">
      <t>ガツ</t>
    </rPh>
    <rPh sb="8" eb="9">
      <t>ニチ</t>
    </rPh>
    <phoneticPr fontId="3"/>
  </si>
  <si>
    <t>　　　※投票者数については、期日前投票29,889人（男14,464人、女15,425人）、不在者投票455人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</si>
  <si>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r>
      <t>令和元年7月</t>
    </r>
    <r>
      <rPr>
        <sz val="11"/>
        <rFont val="ＭＳ Ｐゴシック"/>
        <family val="3"/>
        <charset val="128"/>
      </rPr>
      <t>21日</t>
    </r>
    <rPh sb="0" eb="4">
      <t>レイワガンネン</t>
    </rPh>
    <rPh sb="5" eb="6">
      <t>ガツ</t>
    </rPh>
    <rPh sb="8" eb="9">
      <t>ニチ</t>
    </rPh>
    <phoneticPr fontId="3"/>
  </si>
  <si>
    <t>　　　　　（男238人、女234人）を含む。</t>
    <rPh sb="19" eb="20">
      <t>フク</t>
    </rPh>
    <phoneticPr fontId="3"/>
  </si>
  <si>
    <t>　　　※投票者数については、期日前投票38,435人（男18,617人、女19,818人）、不在者投票472人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</si>
  <si>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平成29年10月22日～令和3年10月21日</t>
    <rPh sb="0" eb="2">
      <t>ヘイセイ</t>
    </rPh>
    <rPh sb="4" eb="5">
      <t>ネン</t>
    </rPh>
    <rPh sb="7" eb="8">
      <t>ガツ</t>
    </rPh>
    <rPh sb="10" eb="11">
      <t>ニチ</t>
    </rPh>
    <rPh sb="12" eb="14">
      <t>レイワ</t>
    </rPh>
    <rPh sb="15" eb="16">
      <t>ネン</t>
    </rPh>
    <rPh sb="18" eb="19">
      <t>ガツ</t>
    </rPh>
    <rPh sb="21" eb="22">
      <t>ニチ</t>
    </rPh>
    <phoneticPr fontId="3"/>
  </si>
  <si>
    <t>衆議院議員総選挙（比例代表）</t>
    <rPh sb="0" eb="3">
      <t>シュウギイン</t>
    </rPh>
    <rPh sb="3" eb="5">
      <t>ギイン</t>
    </rPh>
    <rPh sb="5" eb="8">
      <t>ソウセンキョ</t>
    </rPh>
    <rPh sb="9" eb="11">
      <t>ヒレイ</t>
    </rPh>
    <rPh sb="11" eb="13">
      <t>ダイヒョウ</t>
    </rPh>
    <phoneticPr fontId="3"/>
  </si>
  <si>
    <t>　　　　　（男238人、女235人）を含む。</t>
    <rPh sb="19" eb="20">
      <t>フク</t>
    </rPh>
    <phoneticPr fontId="3"/>
  </si>
  <si>
    <t>　　　※投票者数については、期日前投票38,434人（男18,617人、女19,817人）、不在者投票473人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</si>
  <si>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６区計</t>
    <rPh sb="1" eb="2">
      <t>ク</t>
    </rPh>
    <rPh sb="2" eb="3">
      <t>ケイ</t>
    </rPh>
    <phoneticPr fontId="3"/>
  </si>
  <si>
    <t>衆議院議員総選挙（小選挙区〔６区〕）</t>
    <rPh sb="0" eb="3">
      <t>シュウギイン</t>
    </rPh>
    <rPh sb="3" eb="5">
      <t>ギイン</t>
    </rPh>
    <rPh sb="5" eb="8">
      <t>ソウセンキョ</t>
    </rPh>
    <rPh sb="9" eb="10">
      <t>ショウ</t>
    </rPh>
    <rPh sb="10" eb="13">
      <t>センキョク</t>
    </rPh>
    <rPh sb="15" eb="16">
      <t>ク</t>
    </rPh>
    <phoneticPr fontId="3"/>
  </si>
  <si>
    <t>　　　　　（男104人、女158人）を含む。</t>
    <rPh sb="19" eb="20">
      <t>フク</t>
    </rPh>
    <phoneticPr fontId="3"/>
  </si>
  <si>
    <t>　　　※投票者数については、期日前投票22,926人（男10,690人、女12,236人）、不在者投票262人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</si>
  <si>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平成31年1月8日～令和5年1月7日</t>
    <rPh sb="10" eb="12">
      <t>レイワ</t>
    </rPh>
    <phoneticPr fontId="3"/>
  </si>
  <si>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3"/>
  </si>
  <si>
    <t>　　　　　（男125人、女187人）を含む。</t>
    <rPh sb="19" eb="20">
      <t>フク</t>
    </rPh>
    <phoneticPr fontId="3"/>
  </si>
  <si>
    <t>　　　※投票者数については、期日前投票21,508人（男10,343人、女11,165人）、不在者投票312人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</si>
  <si>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平成29年9月26日～令和3年9月25日</t>
    <rPh sb="0" eb="2">
      <t>ヘイセイ</t>
    </rPh>
    <rPh sb="4" eb="5">
      <t>ネン</t>
    </rPh>
    <rPh sb="6" eb="7">
      <t>ガツ</t>
    </rPh>
    <rPh sb="9" eb="10">
      <t>ニチ</t>
    </rPh>
    <rPh sb="11" eb="13">
      <t>レイワ</t>
    </rPh>
    <rPh sb="14" eb="15">
      <t>ネン</t>
    </rPh>
    <rPh sb="16" eb="17">
      <t>ガツ</t>
    </rPh>
    <rPh sb="19" eb="20">
      <t>ニチ</t>
    </rPh>
    <phoneticPr fontId="3"/>
  </si>
  <si>
    <t>茨城県知事選挙</t>
    <rPh sb="0" eb="2">
      <t>イバラキ</t>
    </rPh>
    <rPh sb="2" eb="5">
      <t>ケンチジ</t>
    </rPh>
    <rPh sb="5" eb="7">
      <t>センキョ</t>
    </rPh>
    <phoneticPr fontId="3"/>
  </si>
  <si>
    <t>　　　　　（男154人、女189人）を含む。</t>
    <rPh sb="19" eb="20">
      <t>フク</t>
    </rPh>
    <phoneticPr fontId="3"/>
  </si>
  <si>
    <t>　　　※投票者数については、期日前投票22,983人（男10,684人、女12,299人）、不在者投票343人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</si>
  <si>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平成28年11月30日～令和2年11月29日</t>
    <rPh sb="0" eb="2">
      <t>ヘイセイ</t>
    </rPh>
    <rPh sb="4" eb="5">
      <t>ネン</t>
    </rPh>
    <rPh sb="7" eb="8">
      <t>ガツ</t>
    </rPh>
    <rPh sb="10" eb="11">
      <t>ニチ</t>
    </rPh>
    <rPh sb="12" eb="14">
      <t>レイワ</t>
    </rPh>
    <rPh sb="15" eb="16">
      <t>ネン</t>
    </rPh>
    <rPh sb="18" eb="19">
      <t>ガツ</t>
    </rPh>
    <rPh sb="21" eb="22">
      <t>ニチ</t>
    </rPh>
    <phoneticPr fontId="3"/>
  </si>
  <si>
    <t>つくば市議会議員一般選挙</t>
    <rPh sb="3" eb="6">
      <t>シギカイ</t>
    </rPh>
    <rPh sb="6" eb="8">
      <t>ギイン</t>
    </rPh>
    <rPh sb="8" eb="10">
      <t>イッパン</t>
    </rPh>
    <rPh sb="10" eb="12">
      <t>センキョ</t>
    </rPh>
    <phoneticPr fontId="3"/>
  </si>
  <si>
    <t>　　　　　（男154人、女188人）を含む。</t>
    <rPh sb="19" eb="20">
      <t>フク</t>
    </rPh>
    <phoneticPr fontId="3"/>
  </si>
  <si>
    <t>　　　※投票者数については、期日前投票22,985人（男10,685人、女12,300人）、不在者投票342人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</si>
  <si>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平成28年11月17日～令和2年11月16日</t>
    <rPh sb="0" eb="2">
      <t>ヘイセイ</t>
    </rPh>
    <rPh sb="4" eb="5">
      <t>ネン</t>
    </rPh>
    <rPh sb="7" eb="8">
      <t>ガツ</t>
    </rPh>
    <rPh sb="10" eb="11">
      <t>ニチ</t>
    </rPh>
    <rPh sb="12" eb="14">
      <t>レイワ</t>
    </rPh>
    <rPh sb="15" eb="16">
      <t>ネン</t>
    </rPh>
    <rPh sb="18" eb="19">
      <t>ガツ</t>
    </rPh>
    <rPh sb="21" eb="22">
      <t>ニチ</t>
    </rPh>
    <phoneticPr fontId="3"/>
  </si>
  <si>
    <t>任期</t>
    <rPh sb="0" eb="1">
      <t>ニン</t>
    </rPh>
    <rPh sb="1" eb="2">
      <t>キ</t>
    </rPh>
    <phoneticPr fontId="3"/>
  </si>
  <si>
    <t>つくば市長選挙</t>
    <rPh sb="3" eb="5">
      <t>シチョウ</t>
    </rPh>
    <rPh sb="5" eb="7">
      <t>センキョ</t>
    </rPh>
    <phoneticPr fontId="3"/>
  </si>
  <si>
    <t>表６３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3"/>
  </si>
  <si>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3"/>
  </si>
  <si>
    <t>平成３０年度</t>
    <phoneticPr fontId="3"/>
  </si>
  <si>
    <t>対前年度増加率</t>
  </si>
  <si>
    <t>歳　出　決　算　額</t>
    <phoneticPr fontId="3"/>
  </si>
  <si>
    <t>歳　入　決　算　額</t>
    <phoneticPr fontId="3"/>
  </si>
  <si>
    <t xml:space="preserve">       各年度末現在 （単位：千円、％）</t>
    <phoneticPr fontId="3"/>
  </si>
  <si>
    <t>表６４　一般会計歳入・歳出決算額の推移</t>
    <rPh sb="0" eb="1">
      <t>ヒョウ</t>
    </rPh>
    <phoneticPr fontId="3"/>
  </si>
  <si>
    <t>資料 ：  会計事務局（つくば市歳入歳出決算書）</t>
    <rPh sb="6" eb="8">
      <t>カイケイ</t>
    </rPh>
    <rPh sb="8" eb="11">
      <t>ジムキョク</t>
    </rPh>
    <phoneticPr fontId="3"/>
  </si>
  <si>
    <t>－</t>
    <phoneticPr fontId="3"/>
  </si>
  <si>
    <t>－</t>
    <phoneticPr fontId="3"/>
  </si>
  <si>
    <t>ｎ</t>
    <phoneticPr fontId="3"/>
  </si>
  <si>
    <t>ｎ</t>
    <phoneticPr fontId="3"/>
  </si>
  <si>
    <t>平成１６年度</t>
    <phoneticPr fontId="3"/>
  </si>
  <si>
    <t>平成１６年度</t>
    <phoneticPr fontId="3"/>
  </si>
  <si>
    <t>平成１２年度</t>
    <phoneticPr fontId="3"/>
  </si>
  <si>
    <t>平成１１年度</t>
    <phoneticPr fontId="3"/>
  </si>
  <si>
    <t>平成１０年度</t>
    <phoneticPr fontId="3"/>
  </si>
  <si>
    <t>平成　　９年度</t>
    <phoneticPr fontId="3"/>
  </si>
  <si>
    <t>平成　　９年度</t>
    <phoneticPr fontId="3"/>
  </si>
  <si>
    <t>平成　　８年度</t>
    <phoneticPr fontId="3"/>
  </si>
  <si>
    <t>平成　　７年度</t>
    <phoneticPr fontId="3"/>
  </si>
  <si>
    <t>平成　　７年度</t>
    <phoneticPr fontId="3"/>
  </si>
  <si>
    <t>歳      出</t>
  </si>
  <si>
    <t>歳      入</t>
  </si>
  <si>
    <t>区       分</t>
  </si>
  <si>
    <t>農     業     共     済</t>
  </si>
  <si>
    <t>介護保険</t>
    <rPh sb="0" eb="2">
      <t>カイゴ</t>
    </rPh>
    <rPh sb="2" eb="4">
      <t>ホケン</t>
    </rPh>
    <phoneticPr fontId="3"/>
  </si>
  <si>
    <t>公平委員会</t>
    <rPh sb="0" eb="2">
      <t>コウヘイ</t>
    </rPh>
    <rPh sb="2" eb="5">
      <t>イインカイ</t>
    </rPh>
    <phoneticPr fontId="3"/>
  </si>
  <si>
    <t>作岡財産区</t>
    <rPh sb="0" eb="1">
      <t>サク</t>
    </rPh>
    <rPh sb="1" eb="2">
      <t>オカ</t>
    </rPh>
    <rPh sb="2" eb="5">
      <t>ザイサンク</t>
    </rPh>
    <phoneticPr fontId="3"/>
  </si>
  <si>
    <t>後期高齢者医療</t>
    <rPh sb="0" eb="2">
      <t>コウキ</t>
    </rPh>
    <rPh sb="2" eb="5">
      <t>コウレイシャ</t>
    </rPh>
    <rPh sb="5" eb="7">
      <t>イリョウ</t>
    </rPh>
    <phoneticPr fontId="3"/>
  </si>
  <si>
    <t xml:space="preserve"> </t>
    <phoneticPr fontId="3"/>
  </si>
  <si>
    <t>老    人    保    健</t>
  </si>
  <si>
    <t>下      水      道</t>
  </si>
  <si>
    <t>国 民 健 康 保 険</t>
  </si>
  <si>
    <t>合               計</t>
  </si>
  <si>
    <t>各年度末現在 （単位： 千円）</t>
    <rPh sb="0" eb="1">
      <t>カク</t>
    </rPh>
    <phoneticPr fontId="3"/>
  </si>
  <si>
    <t>表６５　特別会計歳入・歳出決算額の推移</t>
    <rPh sb="0" eb="1">
      <t>ヒョウ</t>
    </rPh>
    <rPh sb="8" eb="10">
      <t>サイニュウ</t>
    </rPh>
    <rPh sb="11" eb="13">
      <t>サイシュツ</t>
    </rPh>
    <rPh sb="13" eb="16">
      <t>ケッサンガク</t>
    </rPh>
    <rPh sb="17" eb="19">
      <t>スイイ</t>
    </rPh>
    <phoneticPr fontId="3"/>
  </si>
  <si>
    <t>※一口メモ　財政力指数 ：   地方交付税の規定により算出した基準財政収入額を基準財政需要額で
　　　　　　　　　　　　　　　　   除して得た数値の過去３カ年間の平均値をいい、地方公共団体の財政力
　　　　　　　　                    を示す指数として用いられる。</t>
    <rPh sb="1" eb="3">
      <t>ヒトクチ</t>
    </rPh>
    <rPh sb="6" eb="9">
      <t>ザイセイリョク</t>
    </rPh>
    <rPh sb="9" eb="11">
      <t>シスウ</t>
    </rPh>
    <rPh sb="82" eb="85">
      <t>ヘイキンチ</t>
    </rPh>
    <rPh sb="89" eb="91">
      <t>チホウ</t>
    </rPh>
    <rPh sb="91" eb="93">
      <t>コウキョウ</t>
    </rPh>
    <rPh sb="93" eb="95">
      <t>ダンタイ</t>
    </rPh>
    <rPh sb="96" eb="99">
      <t>ザイセイリョク</t>
    </rPh>
    <rPh sb="129" eb="130">
      <t>シメ</t>
    </rPh>
    <rPh sb="131" eb="133">
      <t>シスウ</t>
    </rPh>
    <rPh sb="136" eb="137">
      <t>モチ</t>
    </rPh>
    <phoneticPr fontId="78"/>
  </si>
  <si>
    <t>資料 ： 財務部財政課（地方財政状況調査表）</t>
    <rPh sb="5" eb="8">
      <t>ザイムブ</t>
    </rPh>
    <rPh sb="8" eb="10">
      <t>ザイセイ</t>
    </rPh>
    <rPh sb="10" eb="11">
      <t>カ</t>
    </rPh>
    <phoneticPr fontId="78"/>
  </si>
  <si>
    <t>その他</t>
    <phoneticPr fontId="80"/>
  </si>
  <si>
    <t>訳</t>
    <rPh sb="0" eb="1">
      <t>ワケ</t>
    </rPh>
    <phoneticPr fontId="80"/>
  </si>
  <si>
    <t>保証･補償</t>
    <phoneticPr fontId="80"/>
  </si>
  <si>
    <t>物件等購入</t>
    <phoneticPr fontId="80"/>
  </si>
  <si>
    <t>内</t>
    <rPh sb="0" eb="1">
      <t>ウチ</t>
    </rPh>
    <phoneticPr fontId="80"/>
  </si>
  <si>
    <t>債務負担行為</t>
  </si>
  <si>
    <t>地方債残高</t>
    <phoneticPr fontId="78"/>
  </si>
  <si>
    <t xml:space="preserve"> </t>
    <phoneticPr fontId="78"/>
  </si>
  <si>
    <t>特定目的</t>
    <rPh sb="0" eb="2">
      <t>トクテイ</t>
    </rPh>
    <rPh sb="2" eb="4">
      <t>モクテキ</t>
    </rPh>
    <phoneticPr fontId="80"/>
  </si>
  <si>
    <t>減債</t>
    <phoneticPr fontId="80"/>
  </si>
  <si>
    <t>財政調整</t>
    <rPh sb="0" eb="2">
      <t>ザイセイ</t>
    </rPh>
    <rPh sb="2" eb="4">
      <t>チョウセイ</t>
    </rPh>
    <phoneticPr fontId="80"/>
  </si>
  <si>
    <t>積立金残高</t>
  </si>
  <si>
    <t>将来負担比率</t>
    <rPh sb="0" eb="2">
      <t>ショウライ</t>
    </rPh>
    <rPh sb="2" eb="4">
      <t>フタン</t>
    </rPh>
    <rPh sb="4" eb="6">
      <t>ヒリツ</t>
    </rPh>
    <phoneticPr fontId="78"/>
  </si>
  <si>
    <t>13,6%</t>
    <phoneticPr fontId="78"/>
  </si>
  <si>
    <t>実質公債費比率</t>
    <rPh sb="2" eb="4">
      <t>コウサイ</t>
    </rPh>
    <rPh sb="4" eb="5">
      <t>ヒ</t>
    </rPh>
    <rPh sb="5" eb="7">
      <t>ヒリツ</t>
    </rPh>
    <phoneticPr fontId="78"/>
  </si>
  <si>
    <t>起債制限比率</t>
  </si>
  <si>
    <t>公債費比率</t>
  </si>
  <si>
    <t>公債費負担比率</t>
  </si>
  <si>
    <t>経常一般財源等比率</t>
  </si>
  <si>
    <t>実質収支比率</t>
  </si>
  <si>
    <t>財政力指数(3年平均)</t>
  </si>
  <si>
    <t>標準財政規模</t>
  </si>
  <si>
    <t>標準税収入額</t>
  </si>
  <si>
    <t>基準財政需要額</t>
  </si>
  <si>
    <t>基準財政収入額</t>
  </si>
  <si>
    <t xml:space="preserve">区分 </t>
    <phoneticPr fontId="80"/>
  </si>
  <si>
    <t>平成30年度</t>
    <rPh sb="4" eb="5">
      <t>ネン</t>
    </rPh>
    <phoneticPr fontId="78"/>
  </si>
  <si>
    <t>平成29年度</t>
    <rPh sb="4" eb="5">
      <t>ネン</t>
    </rPh>
    <phoneticPr fontId="78"/>
  </si>
  <si>
    <t>平成28年度</t>
    <rPh sb="4" eb="5">
      <t>ネン</t>
    </rPh>
    <phoneticPr fontId="78"/>
  </si>
  <si>
    <t>平成27年度</t>
    <rPh sb="4" eb="5">
      <t>ネン</t>
    </rPh>
    <phoneticPr fontId="78"/>
  </si>
  <si>
    <t>平成26年度</t>
    <rPh sb="4" eb="5">
      <t>ネン</t>
    </rPh>
    <phoneticPr fontId="78"/>
  </si>
  <si>
    <t>平成25年度</t>
    <rPh sb="4" eb="5">
      <t>ネン</t>
    </rPh>
    <phoneticPr fontId="78"/>
  </si>
  <si>
    <t>平成24年度</t>
    <rPh sb="4" eb="5">
      <t>ネン</t>
    </rPh>
    <phoneticPr fontId="78"/>
  </si>
  <si>
    <t>平成23年度</t>
    <rPh sb="4" eb="5">
      <t>ネン</t>
    </rPh>
    <phoneticPr fontId="78"/>
  </si>
  <si>
    <t>平成22年度</t>
    <rPh sb="4" eb="5">
      <t>ネン</t>
    </rPh>
    <phoneticPr fontId="78"/>
  </si>
  <si>
    <t>平成21年度</t>
    <rPh sb="4" eb="5">
      <t>ネン</t>
    </rPh>
    <phoneticPr fontId="78"/>
  </si>
  <si>
    <t>平成20年度</t>
    <phoneticPr fontId="78"/>
  </si>
  <si>
    <t>平成19年度</t>
    <phoneticPr fontId="78"/>
  </si>
  <si>
    <t>年度</t>
    <rPh sb="0" eb="2">
      <t>ネンド</t>
    </rPh>
    <phoneticPr fontId="78"/>
  </si>
  <si>
    <t>（単位：千円）</t>
    <phoneticPr fontId="78"/>
  </si>
  <si>
    <t xml:space="preserve">                        </t>
    <phoneticPr fontId="80"/>
  </si>
  <si>
    <t>表６６　財政力状況</t>
    <rPh sb="0" eb="1">
      <t>ヒョウ</t>
    </rPh>
    <rPh sb="4" eb="7">
      <t>ザイセイリョク</t>
    </rPh>
    <rPh sb="7" eb="9">
      <t>ジョウキョウ</t>
    </rPh>
    <phoneticPr fontId="78"/>
  </si>
  <si>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3"/>
  </si>
  <si>
    <t>‐</t>
    <phoneticPr fontId="3"/>
  </si>
  <si>
    <t>‐</t>
    <phoneticPr fontId="3"/>
  </si>
  <si>
    <t>‐</t>
    <phoneticPr fontId="3"/>
  </si>
  <si>
    <t>‐</t>
    <phoneticPr fontId="3"/>
  </si>
  <si>
    <t>‐</t>
    <phoneticPr fontId="3"/>
  </si>
  <si>
    <t>‐</t>
    <phoneticPr fontId="3"/>
  </si>
  <si>
    <t>平成１１年度</t>
    <phoneticPr fontId="3"/>
  </si>
  <si>
    <t>平成１０年度</t>
    <phoneticPr fontId="3"/>
  </si>
  <si>
    <t>平成　９年度</t>
    <phoneticPr fontId="3"/>
  </si>
  <si>
    <t>‐</t>
    <phoneticPr fontId="3"/>
  </si>
  <si>
    <t>平成　８年度</t>
    <phoneticPr fontId="3"/>
  </si>
  <si>
    <t>都市計画税</t>
    <rPh sb="0" eb="2">
      <t>トシ</t>
    </rPh>
    <rPh sb="2" eb="4">
      <t>ケイカク</t>
    </rPh>
    <rPh sb="4" eb="5">
      <t>ゼイ</t>
    </rPh>
    <phoneticPr fontId="3"/>
  </si>
  <si>
    <t>入湯税</t>
  </si>
  <si>
    <t>特別土地保有税</t>
    <phoneticPr fontId="3"/>
  </si>
  <si>
    <t>たばこ税</t>
  </si>
  <si>
    <t>軽自動車税</t>
  </si>
  <si>
    <t>区      分</t>
  </si>
  <si>
    <t>平成１１年度</t>
    <phoneticPr fontId="3"/>
  </si>
  <si>
    <t>法      人</t>
  </si>
  <si>
    <t>個     人</t>
  </si>
  <si>
    <t>固定資産税</t>
  </si>
  <si>
    <t>市     民     税</t>
  </si>
  <si>
    <t>各年度末現在 （単位：千円）</t>
    <phoneticPr fontId="3"/>
  </si>
  <si>
    <t>表６７ 市税収入状況</t>
    <rPh sb="0" eb="1">
      <t>ヒョウ</t>
    </rPh>
    <phoneticPr fontId="3"/>
  </si>
  <si>
    <t>資料 ：  総務部人事課 （ 給与実態調査より ）</t>
    <rPh sb="9" eb="11">
      <t>ジンジ</t>
    </rPh>
    <phoneticPr fontId="3"/>
  </si>
  <si>
    <t xml:space="preserve">            －</t>
  </si>
  <si>
    <t>平成１６年</t>
    <phoneticPr fontId="3"/>
  </si>
  <si>
    <t>職員</t>
    <rPh sb="0" eb="2">
      <t>ショクイン</t>
    </rPh>
    <phoneticPr fontId="3"/>
  </si>
  <si>
    <t>労務職</t>
  </si>
  <si>
    <t>保健職</t>
  </si>
  <si>
    <t>技能職</t>
  </si>
  <si>
    <t>歯科医師</t>
  </si>
  <si>
    <t>行政職</t>
  </si>
  <si>
    <t>　年</t>
    <rPh sb="1" eb="2">
      <t>ネン</t>
    </rPh>
    <phoneticPr fontId="3"/>
  </si>
  <si>
    <t>任期付</t>
    <rPh sb="2" eb="3">
      <t>ツ</t>
    </rPh>
    <phoneticPr fontId="3"/>
  </si>
  <si>
    <t>消防職</t>
    <rPh sb="0" eb="2">
      <t>ショウボウ</t>
    </rPh>
    <rPh sb="2" eb="3">
      <t>ショク</t>
    </rPh>
    <phoneticPr fontId="3"/>
  </si>
  <si>
    <t>教育職</t>
  </si>
  <si>
    <t>企業職</t>
  </si>
  <si>
    <t>福祉職</t>
    <rPh sb="0" eb="2">
      <t>フクシ</t>
    </rPh>
    <rPh sb="2" eb="3">
      <t>ショク</t>
    </rPh>
    <phoneticPr fontId="3"/>
  </si>
  <si>
    <t>医療</t>
    <phoneticPr fontId="3"/>
  </si>
  <si>
    <t>税務職</t>
  </si>
  <si>
    <t>特定</t>
    <rPh sb="0" eb="2">
      <t>トクテイ</t>
    </rPh>
    <phoneticPr fontId="3"/>
  </si>
  <si>
    <t>技能</t>
    <phoneticPr fontId="3"/>
  </si>
  <si>
    <t>看護</t>
    <phoneticPr fontId="3"/>
  </si>
  <si>
    <t>薬剤師</t>
  </si>
  <si>
    <t>医師</t>
    <phoneticPr fontId="3"/>
  </si>
  <si>
    <t>一般</t>
    <phoneticPr fontId="3"/>
  </si>
  <si>
    <t xml:space="preserve">     職種別</t>
    <phoneticPr fontId="3"/>
  </si>
  <si>
    <t>各年４月１日現在（単位：人）</t>
  </si>
  <si>
    <t>表６８　職種別市職員数</t>
    <rPh sb="0" eb="1">
      <t>ヒョウ</t>
    </rPh>
    <phoneticPr fontId="3"/>
  </si>
  <si>
    <t>65～69</t>
    <phoneticPr fontId="3"/>
  </si>
  <si>
    <t>30～34</t>
    <phoneticPr fontId="3"/>
  </si>
  <si>
    <t>60～64</t>
    <phoneticPr fontId="3"/>
  </si>
  <si>
    <t>25～29</t>
    <phoneticPr fontId="3"/>
  </si>
  <si>
    <t>55～59</t>
    <phoneticPr fontId="3"/>
  </si>
  <si>
    <t>20～24</t>
    <phoneticPr fontId="3"/>
  </si>
  <si>
    <t>85～89</t>
    <phoneticPr fontId="3"/>
  </si>
  <si>
    <t>50～54</t>
    <phoneticPr fontId="3"/>
  </si>
  <si>
    <t>15～19</t>
    <phoneticPr fontId="3"/>
  </si>
  <si>
    <t>100～</t>
    <phoneticPr fontId="3"/>
  </si>
  <si>
    <t>80～84</t>
    <phoneticPr fontId="3"/>
  </si>
  <si>
    <t>45～49</t>
    <phoneticPr fontId="3"/>
  </si>
  <si>
    <t xml:space="preserve">100～  </t>
    <phoneticPr fontId="3"/>
  </si>
  <si>
    <t>70～74</t>
    <phoneticPr fontId="3"/>
  </si>
  <si>
    <t>※　平成17年の農家人口に、自給的農家人口は含まない。</t>
    <phoneticPr fontId="3"/>
  </si>
  <si>
    <t>第二種兼業農家
(自給的農家を含む)</t>
    <phoneticPr fontId="3"/>
  </si>
  <si>
    <t>第一種兼業農家</t>
    <phoneticPr fontId="3"/>
  </si>
  <si>
    <t>区分</t>
    <phoneticPr fontId="3"/>
  </si>
  <si>
    <t xml:space="preserve">      23 茎崎町</t>
  </si>
  <si>
    <t xml:space="preserve">      22 旭村２－２</t>
  </si>
  <si>
    <t xml:space="preserve">      21 吉沼村２－１</t>
  </si>
  <si>
    <t xml:space="preserve">      20 大穂村</t>
  </si>
  <si>
    <t xml:space="preserve">      19 栗原村２－２</t>
  </si>
  <si>
    <t xml:space="preserve">      18 菅間村</t>
  </si>
  <si>
    <t xml:space="preserve">      17 田水山村</t>
  </si>
  <si>
    <t xml:space="preserve">      15 田井村</t>
  </si>
  <si>
    <t xml:space="preserve">      16 作岡村</t>
  </si>
  <si>
    <t xml:space="preserve">      14 小田村</t>
  </si>
  <si>
    <t xml:space="preserve">      02 九重村</t>
  </si>
  <si>
    <t xml:space="preserve">      13 北条町</t>
  </si>
  <si>
    <t xml:space="preserve">      03 栗原村２－１</t>
    <phoneticPr fontId="88"/>
  </si>
  <si>
    <t xml:space="preserve">      12 筑波町</t>
  </si>
  <si>
    <t xml:space="preserve">      01 栄村</t>
  </si>
  <si>
    <t xml:space="preserve">      11 吉沼村２－２</t>
  </si>
  <si>
    <t>茎崎</t>
    <rPh sb="0" eb="2">
      <t>クキザキ</t>
    </rPh>
    <phoneticPr fontId="88"/>
  </si>
  <si>
    <t>筑波</t>
    <rPh sb="0" eb="2">
      <t>ツクバ</t>
    </rPh>
    <phoneticPr fontId="88"/>
  </si>
  <si>
    <t>桜</t>
    <rPh sb="0" eb="1">
      <t>サクラ</t>
    </rPh>
    <phoneticPr fontId="88"/>
  </si>
  <si>
    <t xml:space="preserve">      10 旭村２－１</t>
  </si>
  <si>
    <t xml:space="preserve">      09 上郷村</t>
    <phoneticPr fontId="88"/>
  </si>
  <si>
    <t xml:space="preserve">      08 真瀬村２－１</t>
  </si>
  <si>
    <t xml:space="preserve">      07 谷田部町</t>
  </si>
  <si>
    <t xml:space="preserve">      06 小野川村</t>
  </si>
  <si>
    <t xml:space="preserve">      05 葛城村</t>
  </si>
  <si>
    <t xml:space="preserve">      04 島名村</t>
  </si>
  <si>
    <t xml:space="preserve">      03 栗原村２－１</t>
    <phoneticPr fontId="88"/>
  </si>
  <si>
    <t xml:space="preserve">      09 上郷村</t>
    <phoneticPr fontId="88"/>
  </si>
  <si>
    <t>谷田部</t>
    <rPh sb="0" eb="3">
      <t>ヤタベ</t>
    </rPh>
    <phoneticPr fontId="88"/>
  </si>
  <si>
    <t>豊里</t>
    <rPh sb="0" eb="2">
      <t>トヨサト</t>
    </rPh>
    <phoneticPr fontId="88"/>
  </si>
  <si>
    <t>大穂</t>
    <rPh sb="0" eb="2">
      <t>オオホ</t>
    </rPh>
    <phoneticPr fontId="88"/>
  </si>
  <si>
    <t xml:space="preserve">   220 つくば市</t>
  </si>
  <si>
    <t>農業経営体（販売農家・総数）10　世帯員（1）年齢別世帯員数</t>
    <rPh sb="0" eb="2">
      <t>ノウギョウ</t>
    </rPh>
    <rPh sb="2" eb="5">
      <t>ケイエイタイ</t>
    </rPh>
    <rPh sb="6" eb="8">
      <t>ハンバイ</t>
    </rPh>
    <rPh sb="8" eb="10">
      <t>ノウカ</t>
    </rPh>
    <rPh sb="11" eb="13">
      <t>ソウスウ</t>
    </rPh>
    <rPh sb="17" eb="19">
      <t>セタイ</t>
    </rPh>
    <rPh sb="19" eb="20">
      <t>イン</t>
    </rPh>
    <rPh sb="23" eb="25">
      <t>ネンレイ</t>
    </rPh>
    <rPh sb="25" eb="26">
      <t>ベツ</t>
    </rPh>
    <rPh sb="26" eb="28">
      <t>セタイ</t>
    </rPh>
    <rPh sb="28" eb="29">
      <t>イン</t>
    </rPh>
    <rPh sb="29" eb="30">
      <t>スウ</t>
    </rPh>
    <phoneticPr fontId="3"/>
  </si>
  <si>
    <t xml:space="preserve">      09 上郷村</t>
  </si>
  <si>
    <t xml:space="preserve">      03 栗原村２－１</t>
  </si>
  <si>
    <t>08 茨城県</t>
    <rPh sb="3" eb="5">
      <t>イバラキ</t>
    </rPh>
    <rPh sb="5" eb="6">
      <t>ケン</t>
    </rPh>
    <phoneticPr fontId="2"/>
  </si>
  <si>
    <t>兼業農家</t>
    <rPh sb="0" eb="2">
      <t>ケンギョウ</t>
    </rPh>
    <rPh sb="2" eb="4">
      <t>ノウカ</t>
    </rPh>
    <phoneticPr fontId="3"/>
  </si>
  <si>
    <t>専業農家</t>
    <rPh sb="0" eb="2">
      <t>センギョウ</t>
    </rPh>
    <rPh sb="2" eb="4">
      <t>ノウカ</t>
    </rPh>
    <phoneticPr fontId="3"/>
  </si>
  <si>
    <t>女子生産
年齢人口
が い る</t>
    <rPh sb="0" eb="2">
      <t>ジョシ</t>
    </rPh>
    <rPh sb="2" eb="4">
      <t>セイサン</t>
    </rPh>
    <rPh sb="5" eb="7">
      <t>ネンレイ</t>
    </rPh>
    <rPh sb="7" eb="9">
      <t>ジンコウ</t>
    </rPh>
    <phoneticPr fontId="3"/>
  </si>
  <si>
    <t>男子生産
年齢人口
が い る</t>
    <rPh sb="0" eb="2">
      <t>ダンシ</t>
    </rPh>
    <rPh sb="2" eb="4">
      <t>セイサン</t>
    </rPh>
    <rPh sb="5" eb="7">
      <t>ネンレイ</t>
    </rPh>
    <rPh sb="7" eb="9">
      <t>ジンコウ</t>
    </rPh>
    <phoneticPr fontId="3"/>
  </si>
  <si>
    <t>第２種</t>
    <rPh sb="0" eb="1">
      <t>ダイ</t>
    </rPh>
    <rPh sb="2" eb="3">
      <t>シュ</t>
    </rPh>
    <phoneticPr fontId="3"/>
  </si>
  <si>
    <t>第１種</t>
    <rPh sb="0" eb="1">
      <t>ダイ</t>
    </rPh>
    <rPh sb="2" eb="3">
      <t>シュ</t>
    </rPh>
    <phoneticPr fontId="3"/>
  </si>
  <si>
    <t>第 ２ 種
兼業農家</t>
    <rPh sb="0" eb="1">
      <t>ダイ</t>
    </rPh>
    <rPh sb="4" eb="5">
      <t>シュ</t>
    </rPh>
    <rPh sb="6" eb="8">
      <t>ケンギョウ</t>
    </rPh>
    <rPh sb="8" eb="10">
      <t>ノウカ</t>
    </rPh>
    <phoneticPr fontId="3"/>
  </si>
  <si>
    <t>第 １ 種
兼業農家</t>
    <rPh sb="0" eb="1">
      <t>ダイ</t>
    </rPh>
    <rPh sb="4" eb="5">
      <t>シュ</t>
    </rPh>
    <rPh sb="6" eb="8">
      <t>ケンギョウ</t>
    </rPh>
    <rPh sb="8" eb="10">
      <t>ノウカ</t>
    </rPh>
    <phoneticPr fontId="3"/>
  </si>
  <si>
    <t>新旧市町村</t>
  </si>
  <si>
    <t>単位：戸</t>
    <rPh sb="0" eb="2">
      <t>タンイ</t>
    </rPh>
    <rPh sb="3" eb="4">
      <t>コ</t>
    </rPh>
    <phoneticPr fontId="3"/>
  </si>
  <si>
    <t>（２）専兼業別農家数</t>
    <rPh sb="3" eb="6">
      <t>センケンギョウ</t>
    </rPh>
    <phoneticPr fontId="3"/>
  </si>
  <si>
    <t>経営耕地面積規模別農家数</t>
    <phoneticPr fontId="3"/>
  </si>
  <si>
    <t>９　家族農業経営</t>
    <phoneticPr fontId="3"/>
  </si>
  <si>
    <t>農業経営体（販売農家・総数）</t>
  </si>
  <si>
    <t>新旧市町村</t>
    <phoneticPr fontId="3"/>
  </si>
  <si>
    <t>単位ａ</t>
    <rPh sb="0" eb="2">
      <t>タンイ</t>
    </rPh>
    <phoneticPr fontId="3"/>
  </si>
  <si>
    <t>販売農家＞土地＞（3）経営耕地面積規模別面積</t>
    <rPh sb="0" eb="4">
      <t>ハンバイノウカ</t>
    </rPh>
    <rPh sb="5" eb="7">
      <t>トチ</t>
    </rPh>
    <rPh sb="20" eb="22">
      <t>メンセキ</t>
    </rPh>
    <phoneticPr fontId="3"/>
  </si>
  <si>
    <t>２　土地</t>
    <phoneticPr fontId="3"/>
  </si>
  <si>
    <t>　プラスチックごみ</t>
    <phoneticPr fontId="3"/>
  </si>
  <si>
    <t>　合　計</t>
    <rPh sb="1" eb="4">
      <t>ゴウケイ</t>
    </rPh>
    <phoneticPr fontId="3"/>
  </si>
  <si>
    <t xml:space="preserve">   集団回収</t>
    <rPh sb="3" eb="5">
      <t>シュウダン</t>
    </rPh>
    <rPh sb="5" eb="7">
      <t>カイシュウ</t>
    </rPh>
    <phoneticPr fontId="3"/>
  </si>
  <si>
    <t>　　　　有害ごみ</t>
    <rPh sb="4" eb="6">
      <t>ユウガイ</t>
    </rPh>
    <phoneticPr fontId="3"/>
  </si>
  <si>
    <t>　　　　　資源ごみ</t>
    <rPh sb="5" eb="7">
      <t>シゲン</t>
    </rPh>
    <phoneticPr fontId="3"/>
  </si>
  <si>
    <t>　　　　　区分</t>
    <rPh sb="5" eb="7">
      <t>クブン</t>
    </rPh>
    <phoneticPr fontId="3"/>
  </si>
  <si>
    <t>　　プラスチックごみ</t>
    <phoneticPr fontId="3"/>
  </si>
  <si>
    <t>　　　　粗大ごみ</t>
    <rPh sb="4" eb="6">
      <t>ソダイ</t>
    </rPh>
    <phoneticPr fontId="3"/>
  </si>
  <si>
    <t>　　　　不燃ごみ</t>
    <rPh sb="4" eb="6">
      <t>フネン</t>
    </rPh>
    <phoneticPr fontId="3"/>
  </si>
  <si>
    <t>　　　　可燃ごみ</t>
    <rPh sb="4" eb="6">
      <t>カネン</t>
    </rPh>
    <phoneticPr fontId="3"/>
  </si>
  <si>
    <t>第３次産業</t>
    <rPh sb="0" eb="1">
      <t>ダイ</t>
    </rPh>
    <rPh sb="2" eb="5">
      <t>ジサンギョウ</t>
    </rPh>
    <phoneticPr fontId="3"/>
  </si>
  <si>
    <t>第１次産業　　　　</t>
    <rPh sb="3" eb="4">
      <t>サン</t>
    </rPh>
    <phoneticPr fontId="3"/>
  </si>
  <si>
    <t>第２次産業</t>
    <phoneticPr fontId="3"/>
  </si>
  <si>
    <t>平成８年</t>
    <phoneticPr fontId="3"/>
  </si>
  <si>
    <t>平成９年</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</si>
</sst>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quot;¥&quot;\-#,##0"/>
    <numFmt numFmtId="6" formatCode="&quot;¥&quot;#,##0;[Red]&quot;¥&quot;\-#,##0"/>
    <numFmt numFmtId="41" formatCode="_ * #,##0_ ;_ * \-#,##0_ ;_ * &quot;-&quot;_ ;_ @_ "/>
    <numFmt numFmtId="176" formatCode="0.0_ "/>
    <numFmt numFmtId="177" formatCode="#,##0_ ;[Red]\-#,##0\ "/>
    <numFmt numFmtId="178" formatCode="0.0_);[Red]\(0.0\)"/>
    <numFmt numFmtId="179" formatCode="#,##0.0"/>
    <numFmt numFmtId="180" formatCode="#,##0;[Red]#,##0"/>
    <numFmt numFmtId="181" formatCode="#,##0.0;[Red]#,##0.0"/>
    <numFmt numFmtId="182" formatCode="#,##0.000"/>
    <numFmt numFmtId="183" formatCode="#,##0_ "/>
    <numFmt numFmtId="184" formatCode="0.0%"/>
    <numFmt numFmtId="185" formatCode="&quot;１．&quot;General"/>
    <numFmt numFmtId="186" formatCode="[&lt;=999]000;[&lt;=9999]000\-00;000\-0000"/>
    <numFmt numFmtId="187" formatCode="#,##0_);[Red]\(#,##0\)"/>
    <numFmt numFmtId="188" formatCode="#,##0.0;[Red]\-#,##0.0"/>
    <numFmt numFmtId="189" formatCode="#,###,##0;&quot; -&quot;###,##0"/>
    <numFmt numFmtId="190" formatCode="###,###,##0;&quot;-&quot;##,###,##0"/>
    <numFmt numFmtId="191" formatCode="##,###,##0;&quot;-&quot;#,###,##0"/>
    <numFmt numFmtId="192" formatCode="#,##0.0000000000000_ ;[Red]\-#,##0.0000000000000\ "/>
    <numFmt numFmtId="193" formatCode="#,###,###,##0;&quot; -&quot;###,###,##0"/>
    <numFmt numFmtId="194" formatCode="0.0"/>
    <numFmt numFmtId="195" formatCode="#,##0.0_ "/>
    <numFmt numFmtId="196" formatCode="m/d;@"/>
    <numFmt numFmtId="197" formatCode="0.000_ "/>
    <numFmt numFmtId="198" formatCode="#,##0.0000;[Red]\-#,##0.0000"/>
    <numFmt numFmtId="199" formatCode="#,##0.0;&quot;△ &quot;#,##0.0"/>
    <numFmt numFmtId="200" formatCode="0;_ꐀ"/>
    <numFmt numFmtId="201" formatCode="0.0;_ꐀ"/>
    <numFmt numFmtId="202" formatCode="0_);[Red]\(0\)"/>
    <numFmt numFmtId="203" formatCode="#,##0.0_ ;[Red]\-#,##0.0\ "/>
    <numFmt numFmtId="204" formatCode="0.00_ "/>
    <numFmt numFmtId="205" formatCode="#,##0.00_ "/>
    <numFmt numFmtId="206" formatCode="#,##0.00;[Red]#,##0.00"/>
    <numFmt numFmtId="207" formatCode="#,##0;&quot;△ &quot;#,##0"/>
    <numFmt numFmtId="208" formatCode="[$-411]ggge&quot;年&quot;m&quot;月&quot;d&quot;日&quot;;@"/>
    <numFmt numFmtId="209" formatCode="&quot;&quot;\ #,##0.0;&quot;△&quot;\ #,##0.0"/>
    <numFmt numFmtId="210" formatCode="###\ ###\ ###\ ###\ ###\ ###\ ##0"/>
    <numFmt numFmtId="211" formatCode="0_ "/>
    <numFmt numFmtId="212" formatCode="###\ ###\ ###\ ###\ ###\ ###\ ###"/>
  </numFmts>
  <fonts count="9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b/>
      <sz val="12"/>
      <name val="ＭＳ Ｐゴシック"/>
      <family val="3"/>
      <charset val="128"/>
    </font>
    <font>
      <sz val="11"/>
      <color rgb="FFFF0000"/>
      <name val="ＭＳ Ｐゴシック"/>
      <family val="3"/>
      <charset val="128"/>
    </font>
    <font>
      <sz val="9"/>
      <color indexed="81"/>
      <name val="ＭＳ Ｐゴシック"/>
      <family val="3"/>
      <charset val="128"/>
    </font>
    <font>
      <b/>
      <sz val="9"/>
      <color indexed="81"/>
      <name val="ＭＳ Ｐゴシック"/>
      <family val="3"/>
      <charset val="128"/>
    </font>
    <font>
      <b/>
      <sz val="18"/>
      <name val="ＭＳ ゴシック"/>
      <family val="3"/>
      <charset val="128"/>
    </font>
    <font>
      <b/>
      <sz val="14"/>
      <name val="ＭＳ ゴシック"/>
      <family val="3"/>
      <charset val="128"/>
    </font>
    <font>
      <sz val="14"/>
      <name val="ＭＳ Ｐゴシック"/>
      <family val="3"/>
      <charset val="128"/>
    </font>
    <font>
      <sz val="10"/>
      <name val="ＭＳ Ｐゴシック"/>
      <family val="3"/>
      <charset val="128"/>
    </font>
    <font>
      <sz val="11"/>
      <color indexed="10"/>
      <name val="ＭＳ Ｐゴシック"/>
      <family val="3"/>
      <charset val="128"/>
    </font>
    <font>
      <sz val="12"/>
      <color rgb="FFFF0000"/>
      <name val="ＭＳ Ｐゴシック"/>
      <family val="3"/>
      <charset val="128"/>
    </font>
    <font>
      <b/>
      <sz val="16"/>
      <name val="ＭＳ Ｐゴシック"/>
      <family val="3"/>
      <charset val="128"/>
    </font>
    <font>
      <sz val="10.5"/>
      <name val="ＭＳ Ｐゴシック"/>
      <family val="3"/>
      <charset val="128"/>
    </font>
    <font>
      <vertAlign val="superscript"/>
      <sz val="8"/>
      <name val="ＭＳ Ｐゴシック"/>
      <family val="3"/>
      <charset val="128"/>
    </font>
    <font>
      <sz val="11"/>
      <color theme="1"/>
      <name val="ＭＳ Ｐゴシック"/>
      <family val="3"/>
      <charset val="128"/>
    </font>
    <font>
      <sz val="12"/>
      <color theme="1"/>
      <name val="ＭＳ Ｐゴシック"/>
      <family val="3"/>
      <charset val="128"/>
    </font>
    <font>
      <sz val="18"/>
      <name val="ＭＳ Ｐゴシック"/>
      <family val="3"/>
      <charset val="128"/>
    </font>
    <font>
      <b/>
      <sz val="18"/>
      <name val="ＭＳ Ｐゴシック"/>
      <family val="3"/>
      <charset val="128"/>
    </font>
    <font>
      <sz val="6"/>
      <name val="明朝"/>
      <family val="1"/>
      <charset val="128"/>
    </font>
    <font>
      <sz val="16"/>
      <name val="ＭＳ Ｐゴシック"/>
      <family val="3"/>
      <charset val="128"/>
    </font>
    <font>
      <sz val="6"/>
      <name val="ＭＳ Ｐ明朝"/>
      <family val="1"/>
      <charset val="128"/>
    </font>
    <font>
      <sz val="9"/>
      <name val="ＭＳ Ｐゴシック"/>
      <family val="3"/>
      <charset val="128"/>
    </font>
    <font>
      <sz val="7"/>
      <name val="ＭＳ Ｐゴシック"/>
      <family val="3"/>
      <charset val="128"/>
    </font>
    <font>
      <sz val="11"/>
      <color indexed="9"/>
      <name val="ＭＳ Ｐゴシック"/>
      <family val="3"/>
      <charset val="128"/>
    </font>
    <font>
      <sz val="11"/>
      <color indexed="8"/>
      <name val="ＭＳ Ｐゴシック"/>
      <family val="3"/>
      <charset val="128"/>
    </font>
    <font>
      <sz val="11"/>
      <color rgb="FF000000"/>
      <name val="ＭＳ Ｐゴシック"/>
      <family val="3"/>
      <charset val="128"/>
    </font>
    <font>
      <sz val="11"/>
      <name val="明朝"/>
      <family val="1"/>
      <charset val="128"/>
    </font>
    <font>
      <sz val="11"/>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6"/>
      <name val="ＭＳ Ｐゴシック"/>
      <family val="3"/>
      <charset val="128"/>
      <scheme val="major"/>
    </font>
    <font>
      <sz val="11"/>
      <color indexed="9"/>
      <name val="ＭＳ Ｐゴシック"/>
      <family val="3"/>
      <charset val="128"/>
      <scheme val="major"/>
    </font>
    <font>
      <sz val="6"/>
      <color rgb="FFFF0000"/>
      <name val="ＭＳ Ｐゴシック"/>
      <family val="3"/>
      <charset val="128"/>
      <scheme val="major"/>
    </font>
    <font>
      <sz val="6"/>
      <color indexed="9"/>
      <name val="ＭＳ Ｐゴシック"/>
      <family val="3"/>
      <charset val="128"/>
      <scheme val="major"/>
    </font>
    <font>
      <sz val="11"/>
      <color rgb="FFFF0000"/>
      <name val="ＭＳ Ｐゴシック"/>
      <family val="3"/>
      <charset val="128"/>
      <scheme val="major"/>
    </font>
    <font>
      <sz val="14"/>
      <name val="ＭＳ Ｐゴシック"/>
      <family val="3"/>
      <charset val="128"/>
      <scheme val="major"/>
    </font>
    <font>
      <sz val="12"/>
      <name val="ＭＳ Ｐゴシック"/>
      <family val="3"/>
      <charset val="128"/>
      <scheme val="minor"/>
    </font>
    <font>
      <sz val="10"/>
      <name val="ＭＳ Ｐゴシック"/>
      <family val="3"/>
      <charset val="128"/>
      <scheme val="minor"/>
    </font>
    <font>
      <sz val="10"/>
      <name val="ＭＳ 明朝"/>
      <family val="1"/>
      <charset val="128"/>
    </font>
    <font>
      <sz val="8"/>
      <name val="ＭＳ Ｐゴシック"/>
      <family val="3"/>
      <charset val="128"/>
    </font>
    <font>
      <sz val="11"/>
      <name val="ＭＳ ゴシック"/>
      <family val="3"/>
      <charset val="128"/>
    </font>
    <font>
      <b/>
      <sz val="14"/>
      <name val="ＭＳ Ｐゴシック"/>
      <family val="3"/>
      <charset val="128"/>
    </font>
    <font>
      <sz val="12"/>
      <color indexed="56"/>
      <name val="ＭＳ Ｐゴシック"/>
      <family val="3"/>
      <charset val="128"/>
    </font>
    <font>
      <sz val="11"/>
      <color indexed="56"/>
      <name val="ＭＳ Ｐゴシック"/>
      <family val="3"/>
      <charset val="128"/>
    </font>
    <font>
      <sz val="14"/>
      <name val="ＭＳ ゴシック"/>
      <family val="3"/>
      <charset val="128"/>
    </font>
    <font>
      <b/>
      <sz val="16"/>
      <name val="ＭＳ ゴシック"/>
      <family val="3"/>
      <charset val="128"/>
    </font>
    <font>
      <b/>
      <sz val="11"/>
      <color theme="1"/>
      <name val="ＭＳ Ｐゴシック"/>
      <family val="3"/>
      <charset val="128"/>
    </font>
    <font>
      <b/>
      <sz val="17"/>
      <name val="ＭＳ ゴシック"/>
      <family val="3"/>
      <charset val="128"/>
    </font>
    <font>
      <sz val="6"/>
      <name val="ＭＳ Ｐゴシック"/>
      <family val="2"/>
      <charset val="128"/>
      <scheme val="minor"/>
    </font>
    <font>
      <sz val="14"/>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6"/>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sz val="10"/>
      <color theme="1"/>
      <name val="ＭＳ Ｐゴシック"/>
      <family val="3"/>
      <charset val="128"/>
      <scheme val="minor"/>
    </font>
    <font>
      <sz val="14"/>
      <color theme="1"/>
      <name val="ＭＳ Ｐゴシック"/>
      <family val="2"/>
      <charset val="128"/>
      <scheme val="minor"/>
    </font>
    <font>
      <b/>
      <sz val="20"/>
      <color theme="1"/>
      <name val="ＭＳ Ｐゴシック"/>
      <family val="3"/>
      <charset val="128"/>
      <scheme val="minor"/>
    </font>
    <font>
      <sz val="20"/>
      <name val="ＭＳ Ｐゴシック"/>
      <family val="3"/>
      <charset val="128"/>
    </font>
    <font>
      <b/>
      <sz val="20"/>
      <name val="ＭＳ ゴシック"/>
      <family val="3"/>
      <charset val="128"/>
    </font>
    <font>
      <b/>
      <sz val="26"/>
      <name val="ＭＳ Ｐゴシック"/>
      <family val="3"/>
      <charset val="128"/>
    </font>
    <font>
      <b/>
      <sz val="22"/>
      <name val="ＭＳ Ｐゴシック"/>
      <family val="3"/>
      <charset val="128"/>
    </font>
    <font>
      <b/>
      <sz val="24"/>
      <name val="ＭＳ Ｐゴシック"/>
      <family val="3"/>
      <charset val="128"/>
    </font>
    <font>
      <sz val="10"/>
      <color indexed="8"/>
      <name val="ＭＳ Ｐゴシック"/>
      <family val="3"/>
      <charset val="128"/>
    </font>
    <font>
      <sz val="22"/>
      <name val="ＭＳ Ｐゴシック"/>
      <family val="3"/>
      <charset val="128"/>
    </font>
    <font>
      <b/>
      <sz val="28"/>
      <name val="ＭＳ Ｐゴシック"/>
      <family val="3"/>
      <charset val="128"/>
    </font>
    <font>
      <sz val="18"/>
      <name val="ＭＳ ゴシック"/>
      <family val="3"/>
      <charset val="128"/>
    </font>
    <font>
      <b/>
      <sz val="16"/>
      <name val="ＭＳ Ｐゴシック"/>
      <family val="3"/>
      <charset val="128"/>
      <scheme val="minor"/>
    </font>
    <font>
      <sz val="14"/>
      <name val="ＭＳ 明朝"/>
      <family val="1"/>
      <charset val="128"/>
    </font>
    <font>
      <sz val="7"/>
      <name val="ＭＳ 明朝"/>
      <family val="1"/>
      <charset val="128"/>
    </font>
    <font>
      <sz val="16"/>
      <name val="ＭＳ Ｐゴシック"/>
      <family val="3"/>
      <charset val="128"/>
      <scheme val="minor"/>
    </font>
    <font>
      <sz val="7"/>
      <name val="ＭＳ Ｐ明朝"/>
      <family val="1"/>
      <charset val="128"/>
    </font>
    <font>
      <u/>
      <sz val="5.5"/>
      <color indexed="12"/>
      <name val="ＭＳ Ｐゴシック"/>
      <family val="3"/>
      <charset val="128"/>
    </font>
    <font>
      <sz val="20"/>
      <name val="ＭＳ 明朝"/>
      <family val="1"/>
      <charset val="128"/>
    </font>
    <font>
      <b/>
      <sz val="30"/>
      <name val="ＭＳ Ｐゴシック"/>
      <family val="3"/>
      <charset val="128"/>
    </font>
    <font>
      <b/>
      <sz val="20"/>
      <name val="ＭＳ Ｐゴシック"/>
      <family val="3"/>
      <charset val="128"/>
    </font>
    <font>
      <sz val="11"/>
      <name val="ＭＳ 明朝"/>
      <family val="1"/>
      <charset val="128"/>
    </font>
    <font>
      <sz val="9"/>
      <name val="ＭＳ 明朝"/>
      <family val="1"/>
      <charset val="128"/>
    </font>
    <font>
      <sz val="9"/>
      <color indexed="8"/>
      <name val="ＭＳゴシック"/>
      <family val="3"/>
      <charset val="128"/>
    </font>
    <font>
      <sz val="6"/>
      <name val="ＭＳ Ｐゴシック"/>
      <family val="3"/>
      <charset val="128"/>
      <scheme val="minor"/>
    </font>
    <font>
      <b/>
      <sz val="9"/>
      <name val="ＭＳ 明朝"/>
      <family val="1"/>
      <charset val="128"/>
    </font>
    <font>
      <sz val="9"/>
      <name val="ＭＳゴシック"/>
      <family val="3"/>
      <charset val="128"/>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gray125">
        <bgColor theme="0"/>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FF00"/>
        <bgColor indexed="64"/>
      </patternFill>
    </fill>
  </fills>
  <borders count="265">
    <border>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medium">
        <color indexed="64"/>
      </bottom>
      <diagonal/>
    </border>
    <border>
      <left/>
      <right style="thick">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right style="thick">
        <color indexed="64"/>
      </right>
      <top/>
      <bottom/>
      <diagonal/>
    </border>
    <border>
      <left style="thick">
        <color indexed="64"/>
      </left>
      <right/>
      <top/>
      <bottom/>
      <diagonal/>
    </border>
    <border>
      <left style="thick">
        <color indexed="64"/>
      </left>
      <right/>
      <top style="medium">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ck">
        <color indexed="64"/>
      </bottom>
      <diagonal/>
    </border>
    <border>
      <left style="medium">
        <color indexed="64"/>
      </left>
      <right/>
      <top/>
      <bottom/>
      <diagonal/>
    </border>
    <border>
      <left style="medium">
        <color indexed="64"/>
      </left>
      <right/>
      <top/>
      <bottom style="thick">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diagonal/>
    </border>
    <border>
      <left style="hair">
        <color indexed="64"/>
      </left>
      <right style="medium">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medium">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thin">
        <color indexed="64"/>
      </bottom>
      <diagonal/>
    </border>
    <border>
      <left style="hair">
        <color indexed="64"/>
      </left>
      <right/>
      <top/>
      <bottom style="thin">
        <color indexed="64"/>
      </bottom>
      <diagonal/>
    </border>
    <border>
      <left style="medium">
        <color indexed="64"/>
      </left>
      <right style="thin">
        <color indexed="64"/>
      </right>
      <top/>
      <bottom style="thin">
        <color indexed="64"/>
      </bottom>
      <diagonal/>
    </border>
    <border>
      <left style="hair">
        <color indexed="64"/>
      </left>
      <right style="medium">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style="hair">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top style="hair">
        <color indexed="64"/>
      </top>
      <bottom/>
      <diagonal/>
    </border>
    <border>
      <left style="medium">
        <color indexed="64"/>
      </left>
      <right/>
      <top style="hair">
        <color indexed="64"/>
      </top>
      <bottom style="double">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bottom style="medium">
        <color indexed="64"/>
      </bottom>
      <diagonal/>
    </border>
    <border>
      <left style="double">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right style="medium">
        <color indexed="64"/>
      </right>
      <top style="thin">
        <color indexed="64"/>
      </top>
      <bottom style="medium">
        <color indexed="64"/>
      </bottom>
      <diagonal/>
    </border>
    <border>
      <left style="double">
        <color indexed="64"/>
      </left>
      <right/>
      <top/>
      <bottom style="thin">
        <color indexed="64"/>
      </bottom>
      <diagonal/>
    </border>
    <border>
      <left/>
      <right style="medium">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bottom style="medium">
        <color indexed="64"/>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dotted">
        <color indexed="64"/>
      </left>
      <right style="dotted">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right style="medium">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double">
        <color indexed="64"/>
      </right>
      <top/>
      <bottom/>
      <diagonal/>
    </border>
    <border>
      <left/>
      <right style="double">
        <color indexed="64"/>
      </right>
      <top style="medium">
        <color indexed="64"/>
      </top>
      <bottom/>
      <diagonal/>
    </border>
    <border>
      <left/>
      <right style="double">
        <color indexed="64"/>
      </right>
      <top/>
      <bottom style="medium">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double">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s>
  <cellStyleXfs count="25">
    <xf numFmtId="0" fontId="0" fillId="0" borderId="0"/>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alignment vertical="center"/>
    </xf>
    <xf numFmtId="38" fontId="2" fillId="0" borderId="0" applyFont="0" applyFill="0" applyBorder="0" applyAlignment="0" applyProtection="0">
      <alignment vertical="center"/>
    </xf>
    <xf numFmtId="0" fontId="31" fillId="0" borderId="0"/>
    <xf numFmtId="38" fontId="31" fillId="0" borderId="0" applyFont="0" applyFill="0" applyBorder="0" applyAlignment="0" applyProtection="0"/>
    <xf numFmtId="38" fontId="2" fillId="0" borderId="0" applyFont="0" applyFill="0" applyBorder="0" applyAlignment="0" applyProtection="0"/>
    <xf numFmtId="9" fontId="2"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0" borderId="0"/>
    <xf numFmtId="0" fontId="81"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58" fillId="0" borderId="0">
      <alignment vertical="center"/>
    </xf>
    <xf numFmtId="0" fontId="2" fillId="0" borderId="0">
      <alignment vertical="center"/>
    </xf>
  </cellStyleXfs>
  <cellXfs count="27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7" fillId="0" borderId="6" xfId="0" applyFont="1" applyBorder="1" applyAlignment="1">
      <alignment vertical="center"/>
    </xf>
    <xf numFmtId="0" fontId="7" fillId="0" borderId="7" xfId="0" applyFont="1" applyBorder="1" applyAlignment="1">
      <alignment vertical="center"/>
    </xf>
    <xf numFmtId="0" fontId="7" fillId="0" borderId="0" xfId="0" applyFont="1"/>
    <xf numFmtId="0" fontId="7" fillId="2" borderId="8" xfId="0" applyFont="1" applyFill="1" applyBorder="1"/>
    <xf numFmtId="0" fontId="7" fillId="2" borderId="8" xfId="0" applyFont="1" applyFill="1" applyBorder="1" applyAlignment="1">
      <alignment vertical="center"/>
    </xf>
    <xf numFmtId="0" fontId="7" fillId="0" borderId="6" xfId="0" applyFont="1" applyBorder="1"/>
    <xf numFmtId="0" fontId="7" fillId="2" borderId="7" xfId="0" applyFont="1" applyFill="1" applyBorder="1"/>
    <xf numFmtId="0" fontId="7" fillId="0" borderId="9" xfId="0" applyFont="1" applyBorder="1"/>
    <xf numFmtId="0" fontId="7" fillId="0" borderId="8" xfId="0" applyFont="1" applyBorder="1"/>
    <xf numFmtId="0" fontId="7" fillId="0" borderId="3" xfId="0" applyFont="1" applyBorder="1"/>
    <xf numFmtId="0" fontId="0" fillId="0" borderId="9" xfId="0" applyBorder="1" applyAlignment="1">
      <alignment vertical="center"/>
    </xf>
    <xf numFmtId="0" fontId="0" fillId="0" borderId="0" xfId="0" applyAlignment="1">
      <alignment vertical="center"/>
    </xf>
    <xf numFmtId="0" fontId="0" fillId="0" borderId="8" xfId="0" applyBorder="1" applyAlignment="1">
      <alignment vertical="center"/>
    </xf>
    <xf numFmtId="3" fontId="0" fillId="0" borderId="0" xfId="0" applyNumberFormat="1" applyAlignment="1">
      <alignment vertical="center"/>
    </xf>
    <xf numFmtId="3" fontId="0" fillId="0" borderId="2" xfId="0" applyNumberFormat="1" applyBorder="1"/>
    <xf numFmtId="0" fontId="0" fillId="2" borderId="8" xfId="0" applyFill="1" applyBorder="1" applyAlignment="1">
      <alignment vertical="center"/>
    </xf>
    <xf numFmtId="176" fontId="0" fillId="0" borderId="0" xfId="0" applyNumberFormat="1"/>
    <xf numFmtId="0" fontId="0" fillId="2" borderId="8" xfId="0" applyFill="1" applyBorder="1"/>
    <xf numFmtId="0" fontId="0" fillId="2" borderId="1" xfId="0" applyFill="1" applyBorder="1" applyAlignment="1">
      <alignment vertical="center"/>
    </xf>
    <xf numFmtId="0" fontId="0" fillId="0" borderId="3" xfId="0" applyBorder="1" applyAlignment="1">
      <alignment vertical="center"/>
    </xf>
    <xf numFmtId="0" fontId="0" fillId="0" borderId="2" xfId="0" applyBorder="1"/>
    <xf numFmtId="0" fontId="0" fillId="0" borderId="9" xfId="0" applyBorder="1"/>
    <xf numFmtId="0" fontId="0" fillId="0" borderId="9" xfId="0" applyBorder="1" applyAlignment="1">
      <alignment horizontal="right" vertical="center"/>
    </xf>
    <xf numFmtId="0" fontId="0" fillId="0" borderId="10" xfId="0" applyBorder="1"/>
    <xf numFmtId="0" fontId="0" fillId="0" borderId="1" xfId="0" applyBorder="1" applyAlignment="1">
      <alignment vertical="center"/>
    </xf>
    <xf numFmtId="0" fontId="0" fillId="3" borderId="9" xfId="0" applyFill="1" applyBorder="1"/>
    <xf numFmtId="0" fontId="7" fillId="3" borderId="0" xfId="0" applyFont="1" applyFill="1"/>
    <xf numFmtId="0" fontId="7" fillId="3" borderId="8" xfId="0" applyFont="1" applyFill="1" applyBorder="1"/>
    <xf numFmtId="0" fontId="0" fillId="3" borderId="0" xfId="0" applyFill="1"/>
    <xf numFmtId="0" fontId="0" fillId="3" borderId="8" xfId="0" applyFill="1" applyBorder="1" applyAlignment="1">
      <alignment horizontal="distributed" vertical="center" justifyLastLine="1"/>
    </xf>
    <xf numFmtId="0" fontId="0" fillId="3" borderId="8" xfId="0" applyFill="1" applyBorder="1"/>
    <xf numFmtId="0" fontId="0" fillId="3" borderId="1" xfId="0" applyFill="1" applyBorder="1"/>
    <xf numFmtId="0" fontId="0" fillId="3" borderId="3" xfId="0" applyFill="1" applyBorder="1"/>
    <xf numFmtId="0" fontId="0" fillId="3" borderId="10" xfId="0" applyFill="1" applyBorder="1"/>
    <xf numFmtId="0" fontId="0" fillId="3" borderId="6" xfId="0" applyFill="1" applyBorder="1"/>
    <xf numFmtId="0" fontId="7" fillId="3" borderId="7" xfId="0" applyFont="1" applyFill="1" applyBorder="1"/>
    <xf numFmtId="0" fontId="0" fillId="0" borderId="2" xfId="0" applyBorder="1" applyAlignment="1">
      <alignment vertical="center"/>
    </xf>
    <xf numFmtId="3" fontId="0" fillId="0" borderId="0" xfId="0" applyNumberFormat="1"/>
    <xf numFmtId="0" fontId="5" fillId="3" borderId="14" xfId="0" applyFont="1" applyFill="1" applyBorder="1"/>
    <xf numFmtId="0" fontId="5" fillId="3" borderId="4" xfId="0" applyFont="1" applyFill="1" applyBorder="1"/>
    <xf numFmtId="0" fontId="0" fillId="3" borderId="5" xfId="0" applyFill="1" applyBorder="1"/>
    <xf numFmtId="0" fontId="0" fillId="3" borderId="15" xfId="0" applyFill="1" applyBorder="1"/>
    <xf numFmtId="0" fontId="0" fillId="0" borderId="0" xfId="0" applyAlignment="1">
      <alignment horizontal="center"/>
    </xf>
    <xf numFmtId="0" fontId="0" fillId="0" borderId="8" xfId="0" applyBorder="1"/>
    <xf numFmtId="0" fontId="0" fillId="3" borderId="2" xfId="0" applyFill="1" applyBorder="1" applyAlignment="1">
      <alignment horizontal="center"/>
    </xf>
    <xf numFmtId="38" fontId="0" fillId="0" borderId="0" xfId="1" applyFont="1" applyFill="1" applyBorder="1" applyAlignment="1">
      <alignment vertical="center"/>
    </xf>
    <xf numFmtId="0" fontId="4" fillId="0" borderId="0" xfId="0" applyFont="1" applyAlignment="1">
      <alignment vertical="center" justifyLastLine="1"/>
    </xf>
    <xf numFmtId="0" fontId="0" fillId="3" borderId="0" xfId="0" applyFill="1" applyAlignment="1">
      <alignment vertical="center"/>
    </xf>
    <xf numFmtId="0" fontId="10" fillId="0" borderId="0" xfId="0" applyFont="1"/>
    <xf numFmtId="0" fontId="11" fillId="0" borderId="0" xfId="0" applyFont="1"/>
    <xf numFmtId="178" fontId="0" fillId="0" borderId="0" xfId="0" applyNumberFormat="1"/>
    <xf numFmtId="0" fontId="0" fillId="0" borderId="4" xfId="0" applyBorder="1"/>
    <xf numFmtId="0" fontId="2" fillId="0" borderId="23" xfId="0" applyFont="1" applyBorder="1" applyAlignment="1">
      <alignment horizontal="center" vertical="center" shrinkToFit="1"/>
    </xf>
    <xf numFmtId="0" fontId="2" fillId="0" borderId="25" xfId="0" applyFont="1" applyBorder="1" applyAlignment="1">
      <alignment horizontal="center" vertical="center" shrinkToFit="1"/>
    </xf>
    <xf numFmtId="0" fontId="0" fillId="0" borderId="0" xfId="0" applyAlignment="1">
      <alignment horizontal="center" vertical="center"/>
    </xf>
    <xf numFmtId="178" fontId="2" fillId="0" borderId="18" xfId="0" applyNumberFormat="1" applyFont="1" applyBorder="1" applyAlignment="1">
      <alignment horizontal="distributed" vertical="center" justifyLastLine="1"/>
    </xf>
    <xf numFmtId="178" fontId="2" fillId="0" borderId="36" xfId="0" applyNumberFormat="1" applyFont="1" applyBorder="1" applyAlignment="1">
      <alignment horizontal="distributed" vertical="center" justifyLastLine="1"/>
    </xf>
    <xf numFmtId="178" fontId="2" fillId="0" borderId="37" xfId="0" applyNumberFormat="1" applyFont="1" applyBorder="1" applyAlignment="1">
      <alignment horizontal="distributed" vertical="center" justifyLastLine="1"/>
    </xf>
    <xf numFmtId="0" fontId="13" fillId="0" borderId="15" xfId="0" applyFont="1" applyBorder="1" applyAlignment="1">
      <alignment horizontal="center" vertical="center"/>
    </xf>
    <xf numFmtId="178" fontId="14" fillId="0" borderId="20" xfId="0" applyNumberFormat="1" applyFont="1" applyBorder="1" applyAlignment="1">
      <alignment horizontal="distributed" vertical="center" justifyLastLine="1"/>
    </xf>
    <xf numFmtId="178" fontId="14" fillId="0" borderId="6" xfId="0" applyNumberFormat="1" applyFont="1" applyBorder="1" applyAlignment="1">
      <alignment horizontal="distributed" vertical="center" justifyLastLine="1"/>
    </xf>
    <xf numFmtId="178" fontId="14" fillId="0" borderId="42" xfId="0" applyNumberFormat="1" applyFont="1" applyBorder="1" applyAlignment="1">
      <alignment horizontal="distributed" vertical="center" justifyLastLine="1"/>
    </xf>
    <xf numFmtId="176" fontId="14" fillId="0" borderId="42" xfId="0" applyNumberFormat="1" applyFont="1" applyBorder="1" applyAlignment="1">
      <alignment horizontal="distributed" vertical="center" justifyLastLine="1"/>
    </xf>
    <xf numFmtId="0" fontId="14" fillId="0" borderId="6" xfId="0" applyFont="1" applyBorder="1" applyAlignment="1">
      <alignment horizontal="distributed" vertical="center" justifyLastLine="1"/>
    </xf>
    <xf numFmtId="0" fontId="14" fillId="0" borderId="42" xfId="0" applyFont="1" applyBorder="1" applyAlignment="1">
      <alignment horizontal="distributed" vertical="center" justifyLastLine="1"/>
    </xf>
    <xf numFmtId="0" fontId="14" fillId="0" borderId="43" xfId="0" applyFont="1" applyBorder="1" applyAlignment="1">
      <alignment horizontal="distributed" vertical="center" justifyLastLine="1"/>
    </xf>
    <xf numFmtId="0" fontId="14" fillId="0" borderId="44" xfId="0" applyFont="1" applyBorder="1" applyAlignment="1">
      <alignment horizontal="distributed" vertical="center" wrapText="1" justifyLastLine="1"/>
    </xf>
    <xf numFmtId="0" fontId="0" fillId="0" borderId="26" xfId="0" applyBorder="1" applyAlignment="1">
      <alignment horizontal="center" vertical="center"/>
    </xf>
    <xf numFmtId="0" fontId="0" fillId="0" borderId="16" xfId="0" applyBorder="1" applyAlignment="1">
      <alignment horizontal="center" vertical="center"/>
    </xf>
    <xf numFmtId="179" fontId="5" fillId="0" borderId="18" xfId="1" applyNumberFormat="1" applyFont="1" applyBorder="1" applyAlignment="1">
      <alignment horizontal="right" vertical="center"/>
    </xf>
    <xf numFmtId="179" fontId="5" fillId="0" borderId="0" xfId="1" applyNumberFormat="1" applyFont="1" applyBorder="1" applyAlignment="1">
      <alignment horizontal="right" vertical="center"/>
    </xf>
    <xf numFmtId="179" fontId="5" fillId="0" borderId="37" xfId="1" applyNumberFormat="1" applyFont="1" applyBorder="1" applyAlignment="1">
      <alignment horizontal="right" vertical="center"/>
    </xf>
    <xf numFmtId="3" fontId="5" fillId="0" borderId="0" xfId="1" applyNumberFormat="1" applyFont="1" applyBorder="1" applyAlignment="1">
      <alignment horizontal="right" vertical="center"/>
    </xf>
    <xf numFmtId="3" fontId="5" fillId="0" borderId="37" xfId="1" applyNumberFormat="1" applyFont="1" applyBorder="1" applyAlignment="1">
      <alignment horizontal="right" vertical="center"/>
    </xf>
    <xf numFmtId="179" fontId="5" fillId="0" borderId="46" xfId="1" applyNumberFormat="1" applyFont="1" applyBorder="1" applyAlignment="1">
      <alignment horizontal="right" vertical="center"/>
    </xf>
    <xf numFmtId="179" fontId="5" fillId="0" borderId="47" xfId="1" applyNumberFormat="1" applyFont="1" applyBorder="1" applyAlignment="1">
      <alignment horizontal="right" vertical="center"/>
    </xf>
    <xf numFmtId="179" fontId="5" fillId="0" borderId="16" xfId="1" applyNumberFormat="1" applyFont="1" applyBorder="1" applyAlignment="1">
      <alignment horizontal="right" vertical="center"/>
    </xf>
    <xf numFmtId="3" fontId="5" fillId="0" borderId="46" xfId="1" applyNumberFormat="1" applyFont="1" applyBorder="1" applyAlignment="1">
      <alignment horizontal="right" vertical="center"/>
    </xf>
    <xf numFmtId="0" fontId="0" fillId="0" borderId="33" xfId="0" applyBorder="1" applyAlignment="1">
      <alignment horizontal="center" vertical="center"/>
    </xf>
    <xf numFmtId="179" fontId="5" fillId="0" borderId="18" xfId="1" applyNumberFormat="1" applyFont="1" applyFill="1" applyBorder="1" applyAlignment="1">
      <alignment horizontal="right" vertical="center"/>
    </xf>
    <xf numFmtId="179" fontId="5" fillId="0" borderId="0" xfId="1" applyNumberFormat="1" applyFont="1" applyFill="1" applyBorder="1" applyAlignment="1">
      <alignment horizontal="right" vertical="center"/>
    </xf>
    <xf numFmtId="179" fontId="5" fillId="0" borderId="37" xfId="1" applyNumberFormat="1" applyFont="1" applyFill="1" applyBorder="1" applyAlignment="1">
      <alignment horizontal="right" vertical="center"/>
    </xf>
    <xf numFmtId="3" fontId="5" fillId="0" borderId="0" xfId="1" applyNumberFormat="1" applyFont="1" applyFill="1" applyBorder="1" applyAlignment="1">
      <alignment horizontal="right" vertical="center"/>
    </xf>
    <xf numFmtId="3" fontId="5" fillId="0" borderId="37" xfId="1" applyNumberFormat="1" applyFont="1" applyFill="1" applyBorder="1" applyAlignment="1">
      <alignment horizontal="right" vertical="center"/>
    </xf>
    <xf numFmtId="179" fontId="5" fillId="0" borderId="46" xfId="1" applyNumberFormat="1" applyFont="1" applyFill="1" applyBorder="1" applyAlignment="1">
      <alignment horizontal="right" vertical="center"/>
    </xf>
    <xf numFmtId="179" fontId="5" fillId="0" borderId="47" xfId="1" applyNumberFormat="1" applyFont="1" applyFill="1" applyBorder="1" applyAlignment="1">
      <alignment horizontal="right" vertical="center"/>
    </xf>
    <xf numFmtId="179" fontId="5" fillId="0" borderId="33" xfId="0" applyNumberFormat="1" applyFont="1" applyBorder="1" applyAlignment="1">
      <alignment horizontal="right" vertical="center"/>
    </xf>
    <xf numFmtId="0" fontId="12" fillId="0" borderId="45" xfId="0" applyFont="1" applyBorder="1" applyAlignment="1">
      <alignment horizontal="center" vertical="center" textRotation="255"/>
    </xf>
    <xf numFmtId="0" fontId="12" fillId="0" borderId="48" xfId="0" applyFont="1" applyBorder="1" applyAlignment="1">
      <alignment horizontal="center" vertical="center" textRotation="255"/>
    </xf>
    <xf numFmtId="0" fontId="0" fillId="0" borderId="40" xfId="0" applyBorder="1" applyAlignment="1">
      <alignment horizontal="center" vertical="center"/>
    </xf>
    <xf numFmtId="179" fontId="5" fillId="0" borderId="34" xfId="0" applyNumberFormat="1" applyFont="1" applyBorder="1" applyAlignment="1">
      <alignment vertical="center"/>
    </xf>
    <xf numFmtId="179" fontId="5" fillId="0" borderId="4" xfId="0" applyNumberFormat="1" applyFont="1" applyBorder="1" applyAlignment="1">
      <alignment vertical="center"/>
    </xf>
    <xf numFmtId="179" fontId="5" fillId="0" borderId="39" xfId="0" applyNumberFormat="1" applyFont="1" applyBorder="1" applyAlignment="1">
      <alignment vertical="center"/>
    </xf>
    <xf numFmtId="3" fontId="5" fillId="0" borderId="39" xfId="0" applyNumberFormat="1" applyFont="1" applyBorder="1" applyAlignment="1">
      <alignment vertical="center"/>
    </xf>
    <xf numFmtId="3" fontId="5" fillId="0" borderId="4" xfId="0" applyNumberFormat="1" applyFont="1" applyBorder="1" applyAlignment="1">
      <alignment vertical="center"/>
    </xf>
    <xf numFmtId="179" fontId="5" fillId="0" borderId="39" xfId="0" applyNumberFormat="1" applyFont="1" applyBorder="1" applyAlignment="1">
      <alignment horizontal="right" vertical="center"/>
    </xf>
    <xf numFmtId="179" fontId="5" fillId="0" borderId="39" xfId="1" applyNumberFormat="1" applyFont="1" applyBorder="1" applyAlignment="1">
      <alignment horizontal="right" vertical="center"/>
    </xf>
    <xf numFmtId="179" fontId="5" fillId="0" borderId="40" xfId="1" applyNumberFormat="1" applyFont="1" applyBorder="1" applyAlignment="1">
      <alignment horizontal="right" vertical="center"/>
    </xf>
    <xf numFmtId="0" fontId="0" fillId="0" borderId="18" xfId="0" applyBorder="1" applyAlignment="1">
      <alignment vertical="center"/>
    </xf>
    <xf numFmtId="178" fontId="5" fillId="0" borderId="18" xfId="1" applyNumberFormat="1" applyFont="1" applyBorder="1" applyAlignment="1">
      <alignment horizontal="right" vertical="center"/>
    </xf>
    <xf numFmtId="178" fontId="5" fillId="0" borderId="0" xfId="1" applyNumberFormat="1" applyFont="1" applyBorder="1" applyAlignment="1">
      <alignment horizontal="right" vertical="center"/>
    </xf>
    <xf numFmtId="178" fontId="5" fillId="0" borderId="37" xfId="1" applyNumberFormat="1" applyFont="1" applyBorder="1" applyAlignment="1">
      <alignment horizontal="right" vertical="center"/>
    </xf>
    <xf numFmtId="178" fontId="15" fillId="0" borderId="0" xfId="1" applyNumberFormat="1" applyFont="1" applyBorder="1" applyAlignment="1">
      <alignment horizontal="right" vertical="center"/>
    </xf>
    <xf numFmtId="176" fontId="15" fillId="0" borderId="37" xfId="1" applyNumberFormat="1" applyFont="1" applyBorder="1" applyAlignment="1">
      <alignment horizontal="right" vertical="center"/>
    </xf>
    <xf numFmtId="38" fontId="15" fillId="0" borderId="0" xfId="1" applyFont="1" applyBorder="1" applyAlignment="1">
      <alignment horizontal="right" vertical="center"/>
    </xf>
    <xf numFmtId="38" fontId="15" fillId="0" borderId="37" xfId="1" applyFont="1" applyBorder="1" applyAlignment="1">
      <alignment horizontal="right" vertical="center"/>
    </xf>
    <xf numFmtId="38" fontId="5" fillId="0" borderId="46" xfId="1" applyFont="1" applyBorder="1" applyAlignment="1">
      <alignment horizontal="right" vertical="center"/>
    </xf>
    <xf numFmtId="38" fontId="15" fillId="0" borderId="47" xfId="1" applyFont="1" applyBorder="1" applyAlignment="1">
      <alignment horizontal="right" vertical="center"/>
    </xf>
    <xf numFmtId="0" fontId="15" fillId="0" borderId="33" xfId="0" applyFont="1" applyBorder="1" applyAlignment="1">
      <alignment horizontal="right" vertical="center"/>
    </xf>
    <xf numFmtId="180" fontId="5" fillId="0" borderId="0" xfId="1" applyNumberFormat="1" applyFont="1" applyBorder="1" applyAlignment="1">
      <alignment horizontal="right" vertical="center"/>
    </xf>
    <xf numFmtId="180" fontId="5" fillId="0" borderId="37" xfId="1" applyNumberFormat="1" applyFont="1" applyBorder="1" applyAlignment="1">
      <alignment horizontal="right" vertical="center"/>
    </xf>
    <xf numFmtId="181" fontId="5" fillId="0" borderId="46" xfId="1" applyNumberFormat="1" applyFont="1" applyBorder="1" applyAlignment="1">
      <alignment horizontal="right" vertical="center"/>
    </xf>
    <xf numFmtId="181" fontId="5" fillId="0" borderId="47" xfId="1" applyNumberFormat="1" applyFont="1" applyBorder="1" applyAlignment="1">
      <alignment horizontal="right" vertical="center"/>
    </xf>
    <xf numFmtId="181" fontId="5" fillId="0" borderId="33" xfId="0" applyNumberFormat="1" applyFont="1" applyBorder="1" applyAlignment="1">
      <alignment horizontal="right" vertical="center"/>
    </xf>
    <xf numFmtId="180" fontId="5" fillId="0" borderId="46" xfId="1" applyNumberFormat="1" applyFont="1" applyBorder="1" applyAlignment="1">
      <alignment horizontal="right" vertical="center"/>
    </xf>
    <xf numFmtId="0" fontId="2" fillId="0" borderId="0" xfId="0" applyFont="1" applyAlignment="1">
      <alignment vertical="center"/>
    </xf>
    <xf numFmtId="179" fontId="5" fillId="0" borderId="4" xfId="1" applyNumberFormat="1" applyFont="1" applyBorder="1" applyAlignment="1">
      <alignment horizontal="right" vertical="center"/>
    </xf>
    <xf numFmtId="179" fontId="5" fillId="0" borderId="49" xfId="1" applyNumberFormat="1" applyFont="1" applyBorder="1" applyAlignment="1">
      <alignment horizontal="right" vertical="center"/>
    </xf>
    <xf numFmtId="180" fontId="5" fillId="0" borderId="4" xfId="1" applyNumberFormat="1" applyFont="1" applyBorder="1" applyAlignment="1">
      <alignment horizontal="right" vertical="center"/>
    </xf>
    <xf numFmtId="180" fontId="5" fillId="0" borderId="49" xfId="1" applyNumberFormat="1" applyFont="1" applyBorder="1" applyAlignment="1">
      <alignment horizontal="right" vertical="center"/>
    </xf>
    <xf numFmtId="181" fontId="5" fillId="0" borderId="39" xfId="1" applyNumberFormat="1" applyFont="1" applyBorder="1" applyAlignment="1">
      <alignment horizontal="right" vertical="center"/>
    </xf>
    <xf numFmtId="181" fontId="5" fillId="0" borderId="38" xfId="1" applyNumberFormat="1" applyFont="1" applyBorder="1" applyAlignment="1">
      <alignment horizontal="right" vertical="center"/>
    </xf>
    <xf numFmtId="181" fontId="5" fillId="0" borderId="40" xfId="0" applyNumberFormat="1" applyFont="1" applyBorder="1" applyAlignment="1">
      <alignment horizontal="right" vertical="center"/>
    </xf>
    <xf numFmtId="0" fontId="13" fillId="0" borderId="0" xfId="0" applyFont="1" applyAlignment="1">
      <alignment horizontal="center" vertical="center"/>
    </xf>
    <xf numFmtId="178" fontId="0" fillId="0" borderId="0" xfId="1" applyNumberFormat="1" applyFont="1" applyBorder="1" applyAlignment="1"/>
    <xf numFmtId="176" fontId="0" fillId="0" borderId="0" xfId="1" applyNumberFormat="1" applyFont="1" applyBorder="1" applyAlignment="1"/>
    <xf numFmtId="38" fontId="0" fillId="0" borderId="0" xfId="1" applyFont="1" applyBorder="1" applyAlignment="1"/>
    <xf numFmtId="178" fontId="0" fillId="0" borderId="0" xfId="0" applyNumberFormat="1" applyAlignment="1">
      <alignment vertical="center"/>
    </xf>
    <xf numFmtId="176" fontId="0" fillId="0" borderId="0" xfId="0" applyNumberFormat="1" applyAlignment="1">
      <alignment vertical="center"/>
    </xf>
    <xf numFmtId="0" fontId="5" fillId="0" borderId="50" xfId="0" applyFont="1" applyBorder="1" applyAlignment="1">
      <alignment horizontal="right"/>
    </xf>
    <xf numFmtId="182" fontId="5" fillId="0" borderId="50" xfId="0" applyNumberFormat="1" applyFont="1" applyBorder="1" applyAlignment="1">
      <alignment horizontal="right"/>
    </xf>
    <xf numFmtId="0" fontId="5" fillId="0" borderId="51" xfId="0" applyFont="1" applyBorder="1"/>
    <xf numFmtId="0" fontId="5" fillId="0" borderId="52" xfId="0" applyFont="1" applyBorder="1" applyAlignment="1">
      <alignment horizontal="center"/>
    </xf>
    <xf numFmtId="0" fontId="5" fillId="0" borderId="53" xfId="0" applyFont="1" applyBorder="1" applyAlignment="1">
      <alignment horizontal="right"/>
    </xf>
    <xf numFmtId="0" fontId="5" fillId="0" borderId="54" xfId="0" applyFont="1" applyBorder="1" applyAlignment="1">
      <alignment horizontal="right"/>
    </xf>
    <xf numFmtId="182" fontId="5" fillId="0" borderId="54" xfId="0" applyNumberFormat="1" applyFont="1" applyBorder="1" applyAlignment="1">
      <alignment horizontal="right"/>
    </xf>
    <xf numFmtId="0" fontId="5" fillId="0" borderId="28" xfId="0" applyFont="1" applyBorder="1"/>
    <xf numFmtId="0" fontId="5" fillId="0" borderId="55" xfId="0" applyFont="1" applyBorder="1" applyAlignment="1">
      <alignment horizontal="center"/>
    </xf>
    <xf numFmtId="38" fontId="5" fillId="0" borderId="54" xfId="1" applyFont="1" applyBorder="1" applyAlignment="1">
      <alignment horizontal="right"/>
    </xf>
    <xf numFmtId="0" fontId="5" fillId="0" borderId="56" xfId="0" applyFont="1" applyBorder="1" applyAlignment="1">
      <alignment horizontal="right"/>
    </xf>
    <xf numFmtId="0" fontId="5" fillId="0" borderId="57" xfId="0" applyFont="1" applyBorder="1" applyAlignment="1">
      <alignment horizontal="right"/>
    </xf>
    <xf numFmtId="182" fontId="5" fillId="0" borderId="57" xfId="0" applyNumberFormat="1" applyFont="1" applyBorder="1" applyAlignment="1">
      <alignment horizontal="right"/>
    </xf>
    <xf numFmtId="0" fontId="5" fillId="0" borderId="58" xfId="0" applyFont="1" applyBorder="1"/>
    <xf numFmtId="0" fontId="5" fillId="0" borderId="59" xfId="0" applyFont="1" applyBorder="1" applyAlignment="1">
      <alignment horizontal="center"/>
    </xf>
    <xf numFmtId="0" fontId="5" fillId="0" borderId="52" xfId="0" applyFont="1" applyBorder="1" applyAlignment="1">
      <alignment horizontal="right"/>
    </xf>
    <xf numFmtId="182" fontId="5" fillId="0" borderId="52" xfId="0" applyNumberFormat="1" applyFont="1" applyBorder="1" applyAlignment="1">
      <alignment horizontal="right"/>
    </xf>
    <xf numFmtId="0" fontId="5" fillId="0" borderId="4" xfId="0" applyFont="1" applyBorder="1"/>
    <xf numFmtId="0" fontId="5" fillId="0" borderId="27" xfId="0" applyFont="1" applyBorder="1"/>
    <xf numFmtId="0" fontId="5" fillId="0" borderId="60" xfId="0" applyFont="1" applyBorder="1" applyAlignment="1">
      <alignment horizontal="right"/>
    </xf>
    <xf numFmtId="182" fontId="5" fillId="0" borderId="60" xfId="0" applyNumberFormat="1" applyFont="1" applyBorder="1" applyAlignment="1">
      <alignment horizontal="right"/>
    </xf>
    <xf numFmtId="0" fontId="5" fillId="0" borderId="22" xfId="0" applyFont="1" applyBorder="1"/>
    <xf numFmtId="0" fontId="5" fillId="0" borderId="59" xfId="0" applyFont="1" applyBorder="1" applyAlignment="1">
      <alignment horizontal="center" shrinkToFit="1"/>
    </xf>
    <xf numFmtId="0" fontId="5" fillId="0" borderId="61" xfId="0" applyFont="1" applyBorder="1" applyAlignment="1">
      <alignment horizontal="right"/>
    </xf>
    <xf numFmtId="182" fontId="5" fillId="0" borderId="61" xfId="0" applyNumberFormat="1" applyFont="1" applyBorder="1" applyAlignment="1">
      <alignment horizontal="right"/>
    </xf>
    <xf numFmtId="0" fontId="2" fillId="0" borderId="0" xfId="0" applyFont="1"/>
    <xf numFmtId="10" fontId="5" fillId="0" borderId="57" xfId="0" applyNumberFormat="1" applyFont="1" applyBorder="1" applyAlignment="1">
      <alignment horizontal="right"/>
    </xf>
    <xf numFmtId="0" fontId="5" fillId="0" borderId="62" xfId="0" applyFont="1" applyBorder="1"/>
    <xf numFmtId="10" fontId="5" fillId="0" borderId="60" xfId="0" applyNumberFormat="1" applyFont="1" applyBorder="1" applyAlignment="1">
      <alignment horizontal="right"/>
    </xf>
    <xf numFmtId="0" fontId="5" fillId="0" borderId="21" xfId="0" applyFont="1" applyBorder="1"/>
    <xf numFmtId="4" fontId="5" fillId="0" borderId="61" xfId="0" applyNumberFormat="1" applyFont="1" applyBorder="1" applyAlignment="1">
      <alignment horizontal="right"/>
    </xf>
    <xf numFmtId="4" fontId="5" fillId="0" borderId="54" xfId="0" applyNumberFormat="1" applyFont="1" applyBorder="1" applyAlignment="1">
      <alignment horizontal="right"/>
    </xf>
    <xf numFmtId="4" fontId="5" fillId="0" borderId="57" xfId="0" applyNumberFormat="1" applyFont="1" applyBorder="1" applyAlignment="1">
      <alignment horizontal="right"/>
    </xf>
    <xf numFmtId="4" fontId="5" fillId="0" borderId="50" xfId="0" applyNumberFormat="1" applyFont="1" applyBorder="1" applyAlignment="1">
      <alignment horizontal="right"/>
    </xf>
    <xf numFmtId="10" fontId="5" fillId="0" borderId="54" xfId="0" applyNumberFormat="1" applyFont="1" applyBorder="1" applyAlignment="1">
      <alignment horizontal="right"/>
    </xf>
    <xf numFmtId="3" fontId="5" fillId="0" borderId="54" xfId="0" applyNumberFormat="1" applyFont="1" applyBorder="1" applyAlignment="1">
      <alignment horizontal="right"/>
    </xf>
    <xf numFmtId="0" fontId="5" fillId="0" borderId="59" xfId="0" applyFont="1" applyBorder="1" applyAlignment="1">
      <alignment horizontal="right"/>
    </xf>
    <xf numFmtId="183" fontId="5" fillId="0" borderId="60" xfId="0" applyNumberFormat="1" applyFont="1" applyBorder="1" applyAlignment="1">
      <alignment horizontal="right"/>
    </xf>
    <xf numFmtId="0" fontId="5" fillId="0" borderId="55" xfId="0" applyFont="1" applyBorder="1" applyAlignment="1">
      <alignment horizontal="right"/>
    </xf>
    <xf numFmtId="0" fontId="5" fillId="0" borderId="18" xfId="0" applyFont="1" applyBorder="1"/>
    <xf numFmtId="184" fontId="5" fillId="0" borderId="54" xfId="0" applyNumberFormat="1" applyFont="1" applyBorder="1" applyAlignment="1">
      <alignment horizontal="right"/>
    </xf>
    <xf numFmtId="183" fontId="5" fillId="0" borderId="54" xfId="0" applyNumberFormat="1" applyFont="1" applyBorder="1" applyAlignment="1">
      <alignment horizontal="right"/>
    </xf>
    <xf numFmtId="0" fontId="5" fillId="0" borderId="63" xfId="0" applyFont="1" applyBorder="1" applyAlignment="1">
      <alignment horizontal="center" vertical="center"/>
    </xf>
    <xf numFmtId="0" fontId="5" fillId="0" borderId="63" xfId="0" applyFont="1" applyBorder="1" applyAlignment="1">
      <alignment horizontal="center" vertical="center" shrinkToFit="1"/>
    </xf>
    <xf numFmtId="0" fontId="5" fillId="0" borderId="63" xfId="0" applyFont="1" applyBorder="1" applyAlignment="1">
      <alignment horizontal="center" vertical="center" wrapText="1"/>
    </xf>
    <xf numFmtId="0" fontId="5" fillId="0" borderId="64" xfId="0" applyFont="1" applyBorder="1" applyAlignment="1">
      <alignment horizontal="left" vertical="center"/>
    </xf>
    <xf numFmtId="0" fontId="16" fillId="0" borderId="0" xfId="0" applyFont="1"/>
    <xf numFmtId="0" fontId="17" fillId="0" borderId="52" xfId="0" applyFont="1" applyBorder="1"/>
    <xf numFmtId="0" fontId="17" fillId="0" borderId="55" xfId="0" applyFont="1" applyBorder="1"/>
    <xf numFmtId="0" fontId="17" fillId="0" borderId="59" xfId="0" applyFont="1" applyBorder="1"/>
    <xf numFmtId="0" fontId="17" fillId="0" borderId="59" xfId="0" applyFont="1" applyBorder="1" applyAlignment="1">
      <alignment horizontal="center"/>
    </xf>
    <xf numFmtId="0" fontId="0" fillId="0" borderId="0" xfId="0" applyAlignment="1">
      <alignment horizontal="right"/>
    </xf>
    <xf numFmtId="182" fontId="0" fillId="0" borderId="0" xfId="0" applyNumberFormat="1" applyAlignment="1">
      <alignment horizontal="right"/>
    </xf>
    <xf numFmtId="0" fontId="17" fillId="0" borderId="52" xfId="0" applyFont="1" applyBorder="1" applyAlignment="1">
      <alignment horizontal="center"/>
    </xf>
    <xf numFmtId="0" fontId="17" fillId="0" borderId="55" xfId="0" applyFont="1" applyBorder="1" applyAlignment="1">
      <alignment horizontal="center"/>
    </xf>
    <xf numFmtId="0" fontId="17" fillId="0" borderId="55" xfId="0" applyFont="1" applyBorder="1" applyAlignment="1">
      <alignment wrapText="1"/>
    </xf>
    <xf numFmtId="0" fontId="17" fillId="0" borderId="16" xfId="0" applyFont="1" applyBorder="1"/>
    <xf numFmtId="0" fontId="17" fillId="0" borderId="15" xfId="0" applyFont="1" applyBorder="1"/>
    <xf numFmtId="0" fontId="12" fillId="0" borderId="0" xfId="0" applyFont="1"/>
    <xf numFmtId="38" fontId="19" fillId="0" borderId="0" xfId="1" applyFont="1" applyBorder="1"/>
    <xf numFmtId="49" fontId="0" fillId="0" borderId="6" xfId="0" applyNumberFormat="1" applyBorder="1" applyAlignment="1">
      <alignment horizontal="distributed"/>
    </xf>
    <xf numFmtId="38" fontId="20" fillId="0" borderId="35" xfId="1" applyFont="1" applyBorder="1"/>
    <xf numFmtId="38" fontId="20" fillId="0" borderId="4" xfId="1" applyFont="1" applyBorder="1"/>
    <xf numFmtId="38" fontId="20" fillId="0" borderId="34" xfId="1" applyFont="1" applyBorder="1"/>
    <xf numFmtId="49" fontId="0" fillId="0" borderId="52" xfId="0" applyNumberFormat="1" applyBorder="1" applyAlignment="1">
      <alignment horizontal="distributed"/>
    </xf>
    <xf numFmtId="38" fontId="20" fillId="0" borderId="16" xfId="1" applyFont="1" applyBorder="1"/>
    <xf numFmtId="38" fontId="20" fillId="0" borderId="0" xfId="1" applyFont="1" applyBorder="1"/>
    <xf numFmtId="38" fontId="20" fillId="0" borderId="18" xfId="1" applyFont="1" applyBorder="1"/>
    <xf numFmtId="49" fontId="0" fillId="0" borderId="55" xfId="0" applyNumberFormat="1" applyBorder="1" applyAlignment="1">
      <alignment horizontal="distributed"/>
    </xf>
    <xf numFmtId="49" fontId="0" fillId="0" borderId="18" xfId="0" applyNumberFormat="1" applyBorder="1" applyAlignment="1">
      <alignment horizontal="distributed"/>
    </xf>
    <xf numFmtId="38" fontId="5" fillId="0" borderId="16" xfId="1" applyFont="1" applyBorder="1"/>
    <xf numFmtId="38" fontId="5" fillId="0" borderId="0" xfId="1" applyFont="1" applyBorder="1"/>
    <xf numFmtId="38" fontId="5" fillId="0" borderId="18" xfId="1" applyFont="1" applyBorder="1"/>
    <xf numFmtId="38" fontId="5" fillId="0" borderId="15" xfId="1" applyFont="1" applyBorder="1"/>
    <xf numFmtId="38" fontId="5" fillId="0" borderId="6" xfId="1" applyFont="1" applyBorder="1"/>
    <xf numFmtId="38" fontId="5" fillId="0" borderId="20" xfId="1" applyFont="1" applyBorder="1"/>
    <xf numFmtId="49" fontId="0" fillId="0" borderId="59" xfId="0" applyNumberFormat="1" applyBorder="1" applyAlignment="1">
      <alignment horizontal="distributed"/>
    </xf>
    <xf numFmtId="0" fontId="0" fillId="0" borderId="63" xfId="0" applyBorder="1" applyAlignment="1">
      <alignment horizontal="center" vertical="center"/>
    </xf>
    <xf numFmtId="0" fontId="0" fillId="0" borderId="65" xfId="0" applyBorder="1" applyAlignment="1">
      <alignment horizontal="center" vertical="center"/>
    </xf>
    <xf numFmtId="0" fontId="21" fillId="0" borderId="0" xfId="0" applyFont="1"/>
    <xf numFmtId="0" fontId="22" fillId="0" borderId="0" xfId="0" applyFont="1"/>
    <xf numFmtId="0" fontId="2" fillId="0" borderId="0" xfId="0" applyFont="1" applyAlignment="1">
      <alignment horizontal="right"/>
    </xf>
    <xf numFmtId="0" fontId="2" fillId="0" borderId="0" xfId="0" applyFont="1" applyAlignment="1">
      <alignment horizontal="distributed"/>
    </xf>
    <xf numFmtId="0" fontId="5" fillId="0" borderId="0" xfId="0" applyFont="1"/>
    <xf numFmtId="0" fontId="5" fillId="0" borderId="0" xfId="0" applyFont="1" applyAlignment="1">
      <alignment horizontal="right"/>
    </xf>
    <xf numFmtId="0" fontId="5" fillId="0" borderId="0" xfId="0" applyFont="1" applyAlignment="1">
      <alignment horizontal="distributed"/>
    </xf>
    <xf numFmtId="38" fontId="12" fillId="3" borderId="0" xfId="1" applyFont="1" applyFill="1" applyBorder="1" applyAlignment="1">
      <alignment horizontal="left"/>
    </xf>
    <xf numFmtId="0" fontId="12" fillId="3" borderId="0" xfId="0" applyFont="1" applyFill="1"/>
    <xf numFmtId="38" fontId="12" fillId="0" borderId="0" xfId="1" applyFont="1" applyBorder="1"/>
    <xf numFmtId="38" fontId="0" fillId="0" borderId="0" xfId="1" applyFont="1" applyBorder="1"/>
    <xf numFmtId="0" fontId="12" fillId="0" borderId="66" xfId="0" applyFont="1" applyBorder="1"/>
    <xf numFmtId="38" fontId="12" fillId="0" borderId="67" xfId="1" applyFont="1" applyFill="1" applyBorder="1"/>
    <xf numFmtId="0" fontId="2" fillId="0" borderId="68" xfId="0" applyFont="1" applyBorder="1"/>
    <xf numFmtId="0" fontId="12" fillId="0" borderId="69" xfId="0" applyFont="1" applyBorder="1"/>
    <xf numFmtId="0" fontId="12" fillId="0" borderId="70" xfId="0" applyFont="1" applyBorder="1"/>
    <xf numFmtId="38" fontId="12" fillId="0" borderId="71" xfId="1" applyFont="1" applyFill="1" applyBorder="1"/>
    <xf numFmtId="0" fontId="2" fillId="0" borderId="72" xfId="0" applyFont="1" applyBorder="1"/>
    <xf numFmtId="0" fontId="12" fillId="0" borderId="73" xfId="0" applyFont="1" applyBorder="1"/>
    <xf numFmtId="38" fontId="12" fillId="0" borderId="74" xfId="1" applyFont="1" applyFill="1" applyBorder="1"/>
    <xf numFmtId="0" fontId="2" fillId="0" borderId="75" xfId="0" applyFont="1" applyBorder="1"/>
    <xf numFmtId="0" fontId="12" fillId="0" borderId="76" xfId="0" applyFont="1" applyBorder="1"/>
    <xf numFmtId="0" fontId="12" fillId="0" borderId="77" xfId="0" applyFont="1" applyBorder="1"/>
    <xf numFmtId="0" fontId="12" fillId="0" borderId="78" xfId="0" applyFont="1" applyBorder="1"/>
    <xf numFmtId="38" fontId="12" fillId="0" borderId="79" xfId="1" applyFont="1" applyFill="1" applyBorder="1"/>
    <xf numFmtId="0" fontId="2" fillId="0" borderId="80" xfId="0" applyFont="1" applyBorder="1"/>
    <xf numFmtId="0" fontId="12" fillId="0" borderId="81" xfId="0" applyFont="1" applyBorder="1"/>
    <xf numFmtId="0" fontId="24" fillId="3" borderId="0" xfId="0" applyFont="1" applyFill="1"/>
    <xf numFmtId="38" fontId="12" fillId="0" borderId="39" xfId="0" applyNumberFormat="1" applyFont="1" applyBorder="1"/>
    <xf numFmtId="0" fontId="12" fillId="0" borderId="68" xfId="0" applyFont="1" applyBorder="1"/>
    <xf numFmtId="38" fontId="12" fillId="0" borderId="83" xfId="0" applyNumberFormat="1" applyFont="1" applyBorder="1"/>
    <xf numFmtId="0" fontId="0" fillId="0" borderId="84" xfId="0" applyBorder="1"/>
    <xf numFmtId="0" fontId="12" fillId="0" borderId="85" xfId="0" applyFont="1" applyBorder="1"/>
    <xf numFmtId="38" fontId="12" fillId="0" borderId="71" xfId="0" applyNumberFormat="1" applyFont="1" applyBorder="1"/>
    <xf numFmtId="0" fontId="0" fillId="0" borderId="72" xfId="0" applyBorder="1"/>
    <xf numFmtId="0" fontId="12" fillId="0" borderId="16" xfId="0" applyFont="1" applyBorder="1"/>
    <xf numFmtId="38" fontId="12" fillId="0" borderId="46" xfId="0" applyNumberFormat="1" applyFont="1" applyBorder="1"/>
    <xf numFmtId="0" fontId="12" fillId="0" borderId="18" xfId="0" applyFont="1" applyBorder="1"/>
    <xf numFmtId="0" fontId="12" fillId="0" borderId="86" xfId="0" applyFont="1" applyBorder="1"/>
    <xf numFmtId="38" fontId="12" fillId="0" borderId="79" xfId="1" applyFont="1" applyBorder="1"/>
    <xf numFmtId="185" fontId="12" fillId="0" borderId="81" xfId="0" applyNumberFormat="1" applyFont="1" applyBorder="1"/>
    <xf numFmtId="38" fontId="12" fillId="0" borderId="79" xfId="0" applyNumberFormat="1" applyFont="1" applyBorder="1"/>
    <xf numFmtId="0" fontId="0" fillId="0" borderId="80" xfId="0" applyBorder="1"/>
    <xf numFmtId="0" fontId="24" fillId="0" borderId="0" xfId="0" applyFont="1"/>
    <xf numFmtId="0" fontId="2" fillId="0" borderId="0" xfId="0" applyFont="1" applyAlignment="1">
      <alignment horizontal="center"/>
    </xf>
    <xf numFmtId="0" fontId="0" fillId="0" borderId="0" xfId="0" applyAlignment="1">
      <alignment wrapText="1"/>
    </xf>
    <xf numFmtId="0" fontId="0" fillId="0" borderId="0" xfId="0" applyAlignment="1">
      <alignment horizontal="distributed" wrapText="1"/>
    </xf>
    <xf numFmtId="38" fontId="0" fillId="0" borderId="6" xfId="1" applyFont="1" applyBorder="1"/>
    <xf numFmtId="0" fontId="2" fillId="0" borderId="6" xfId="0" applyFont="1" applyBorder="1" applyAlignment="1">
      <alignment horizontal="distributed"/>
    </xf>
    <xf numFmtId="38" fontId="0" fillId="0" borderId="77" xfId="1" applyFont="1" applyBorder="1"/>
    <xf numFmtId="38" fontId="0" fillId="0" borderId="87" xfId="1" applyFont="1" applyBorder="1"/>
    <xf numFmtId="38" fontId="0" fillId="0" borderId="88" xfId="1" applyFont="1" applyBorder="1"/>
    <xf numFmtId="38" fontId="0" fillId="0" borderId="71" xfId="1" applyFont="1" applyBorder="1"/>
    <xf numFmtId="0" fontId="0" fillId="0" borderId="89" xfId="0" applyBorder="1" applyAlignment="1">
      <alignment horizontal="distributed" wrapText="1"/>
    </xf>
    <xf numFmtId="38" fontId="0" fillId="0" borderId="90" xfId="1" applyFont="1" applyBorder="1"/>
    <xf numFmtId="38" fontId="0" fillId="0" borderId="86" xfId="1" applyFont="1" applyBorder="1"/>
    <xf numFmtId="38" fontId="0" fillId="0" borderId="91" xfId="1" applyFont="1" applyBorder="1"/>
    <xf numFmtId="38" fontId="0" fillId="0" borderId="92" xfId="1" applyFont="1" applyBorder="1"/>
    <xf numFmtId="38" fontId="0" fillId="0" borderId="83" xfId="1" applyFont="1" applyBorder="1"/>
    <xf numFmtId="0" fontId="0" fillId="0" borderId="93" xfId="0" applyBorder="1" applyAlignment="1">
      <alignment horizontal="distributed" wrapText="1"/>
    </xf>
    <xf numFmtId="38" fontId="2" fillId="4" borderId="94" xfId="1" applyFont="1" applyFill="1" applyBorder="1"/>
    <xf numFmtId="38" fontId="2" fillId="4" borderId="95" xfId="1" applyFont="1" applyFill="1" applyBorder="1"/>
    <xf numFmtId="38" fontId="2" fillId="4" borderId="58" xfId="1" applyFont="1" applyFill="1" applyBorder="1"/>
    <xf numFmtId="38" fontId="2" fillId="4" borderId="96" xfId="1" applyFont="1" applyFill="1" applyBorder="1"/>
    <xf numFmtId="0" fontId="2" fillId="4" borderId="62" xfId="0" applyFont="1" applyFill="1" applyBorder="1" applyAlignment="1">
      <alignment horizontal="distributed"/>
    </xf>
    <xf numFmtId="38" fontId="0" fillId="0" borderId="97" xfId="1" applyFont="1" applyBorder="1"/>
    <xf numFmtId="38" fontId="0" fillId="0" borderId="98" xfId="1" applyFont="1" applyBorder="1"/>
    <xf numFmtId="38" fontId="0" fillId="0" borderId="99" xfId="1" applyFont="1" applyBorder="1"/>
    <xf numFmtId="38" fontId="0" fillId="0" borderId="100" xfId="1" applyFont="1" applyBorder="1"/>
    <xf numFmtId="0" fontId="2" fillId="0" borderId="101" xfId="0" applyFont="1" applyBorder="1" applyAlignment="1">
      <alignment horizontal="distributed"/>
    </xf>
    <xf numFmtId="0" fontId="2" fillId="0" borderId="89" xfId="0" applyFont="1" applyBorder="1" applyAlignment="1">
      <alignment horizontal="distributed"/>
    </xf>
    <xf numFmtId="38" fontId="2" fillId="0" borderId="0" xfId="1" applyFont="1" applyFill="1" applyBorder="1" applyAlignment="1">
      <alignment horizontal="right"/>
    </xf>
    <xf numFmtId="0" fontId="2" fillId="0" borderId="18" xfId="0" applyFont="1" applyBorder="1" applyAlignment="1">
      <alignment horizontal="distributed"/>
    </xf>
    <xf numFmtId="0" fontId="2" fillId="0" borderId="102" xfId="0" applyFont="1" applyBorder="1" applyAlignment="1">
      <alignment horizontal="distributed"/>
    </xf>
    <xf numFmtId="0" fontId="0" fillId="0" borderId="18" xfId="0" applyBorder="1" applyAlignment="1">
      <alignment horizontal="distributed" wrapText="1"/>
    </xf>
    <xf numFmtId="0" fontId="0" fillId="0" borderId="93" xfId="0" applyBorder="1" applyAlignment="1">
      <alignment horizontal="distributed"/>
    </xf>
    <xf numFmtId="0" fontId="0" fillId="0" borderId="6" xfId="0" applyBorder="1" applyAlignment="1">
      <alignment horizontal="right"/>
    </xf>
    <xf numFmtId="38" fontId="2" fillId="0" borderId="6" xfId="1" applyFont="1" applyFill="1" applyBorder="1" applyAlignment="1">
      <alignment horizontal="right"/>
    </xf>
    <xf numFmtId="0" fontId="2" fillId="0" borderId="20" xfId="0" applyFont="1" applyBorder="1" applyAlignment="1">
      <alignment horizontal="distributed"/>
    </xf>
    <xf numFmtId="38" fontId="2" fillId="4" borderId="103" xfId="1" applyFont="1" applyFill="1" applyBorder="1" applyAlignment="1">
      <alignment horizontal="right"/>
    </xf>
    <xf numFmtId="38" fontId="2" fillId="4" borderId="104" xfId="1" applyFont="1" applyFill="1" applyBorder="1" applyAlignment="1">
      <alignment horizontal="right"/>
    </xf>
    <xf numFmtId="38" fontId="2" fillId="4" borderId="105" xfId="1" applyFont="1" applyFill="1" applyBorder="1" applyAlignment="1">
      <alignment horizontal="right"/>
    </xf>
    <xf numFmtId="0" fontId="2" fillId="4" borderId="106" xfId="0" applyFont="1" applyFill="1" applyBorder="1" applyAlignment="1">
      <alignment horizontal="distributed"/>
    </xf>
    <xf numFmtId="38" fontId="0" fillId="0" borderId="70" xfId="1" applyFont="1" applyBorder="1"/>
    <xf numFmtId="38" fontId="0" fillId="0" borderId="107" xfId="1" applyFont="1" applyBorder="1"/>
    <xf numFmtId="38" fontId="0" fillId="0" borderId="108" xfId="1" applyFont="1" applyBorder="1"/>
    <xf numFmtId="38" fontId="0" fillId="0" borderId="46" xfId="1" applyFont="1" applyBorder="1"/>
    <xf numFmtId="0" fontId="0" fillId="0" borderId="109" xfId="0" applyBorder="1" applyAlignment="1">
      <alignment horizontal="distributed" wrapText="1"/>
    </xf>
    <xf numFmtId="38" fontId="0" fillId="0" borderId="110" xfId="1" applyFont="1" applyBorder="1"/>
    <xf numFmtId="38" fontId="0" fillId="0" borderId="74" xfId="1" applyFont="1" applyBorder="1"/>
    <xf numFmtId="0" fontId="0" fillId="0" borderId="102" xfId="0" applyBorder="1" applyAlignment="1">
      <alignment horizontal="distributed" wrapText="1"/>
    </xf>
    <xf numFmtId="38" fontId="0" fillId="0" borderId="111" xfId="1" applyFont="1" applyBorder="1"/>
    <xf numFmtId="38" fontId="0" fillId="0" borderId="112" xfId="1" applyFont="1" applyBorder="1"/>
    <xf numFmtId="0" fontId="2" fillId="0" borderId="93" xfId="0" applyFont="1" applyBorder="1" applyAlignment="1">
      <alignment horizontal="distributed"/>
    </xf>
    <xf numFmtId="38" fontId="0" fillId="0" borderId="113" xfId="1" applyFont="1" applyBorder="1"/>
    <xf numFmtId="38" fontId="2" fillId="4" borderId="114" xfId="1" applyFont="1" applyFill="1" applyBorder="1"/>
    <xf numFmtId="38" fontId="2" fillId="4" borderId="115" xfId="1" applyFont="1" applyFill="1" applyBorder="1"/>
    <xf numFmtId="0" fontId="2" fillId="4" borderId="116" xfId="0" applyFont="1" applyFill="1" applyBorder="1" applyAlignment="1">
      <alignment horizontal="center"/>
    </xf>
    <xf numFmtId="38" fontId="0" fillId="0" borderId="117" xfId="1" applyFont="1" applyBorder="1"/>
    <xf numFmtId="38" fontId="0" fillId="0" borderId="118" xfId="1" applyFont="1" applyBorder="1"/>
    <xf numFmtId="0" fontId="0" fillId="0" borderId="101" xfId="0" applyBorder="1" applyAlignment="1">
      <alignment horizontal="distributed"/>
    </xf>
    <xf numFmtId="0" fontId="0" fillId="0" borderId="89" xfId="0" applyBorder="1" applyAlignment="1">
      <alignment horizontal="distributed"/>
    </xf>
    <xf numFmtId="0" fontId="2" fillId="0" borderId="119" xfId="0" applyFont="1" applyBorder="1" applyAlignment="1">
      <alignment horizontal="center"/>
    </xf>
    <xf numFmtId="0" fontId="2" fillId="0" borderId="28" xfId="0" applyFont="1" applyBorder="1" applyAlignment="1">
      <alignment horizontal="center"/>
    </xf>
    <xf numFmtId="0" fontId="2" fillId="0" borderId="120" xfId="0" applyFont="1" applyBorder="1" applyAlignment="1">
      <alignment horizontal="center"/>
    </xf>
    <xf numFmtId="0" fontId="2" fillId="0" borderId="23" xfId="0" applyFont="1" applyBorder="1" applyAlignment="1">
      <alignment horizontal="centerContinuous"/>
    </xf>
    <xf numFmtId="0" fontId="2" fillId="0" borderId="25" xfId="0" applyFont="1" applyBorder="1" applyAlignment="1">
      <alignment horizontal="centerContinuous"/>
    </xf>
    <xf numFmtId="0" fontId="2" fillId="0" borderId="24" xfId="0" applyFont="1" applyBorder="1" applyAlignment="1">
      <alignment horizontal="centerContinuous"/>
    </xf>
    <xf numFmtId="38" fontId="2" fillId="0" borderId="6" xfId="0" applyNumberFormat="1" applyFont="1" applyBorder="1"/>
    <xf numFmtId="0" fontId="2" fillId="0" borderId="6" xfId="0" applyFont="1" applyBorder="1"/>
    <xf numFmtId="38" fontId="0" fillId="0" borderId="122" xfId="1" applyFont="1" applyBorder="1"/>
    <xf numFmtId="38" fontId="0" fillId="0" borderId="123" xfId="1" applyFont="1" applyBorder="1"/>
    <xf numFmtId="38" fontId="0" fillId="0" borderId="124" xfId="1" applyFont="1" applyBorder="1"/>
    <xf numFmtId="38" fontId="0" fillId="0" borderId="67" xfId="1" applyFont="1" applyBorder="1"/>
    <xf numFmtId="0" fontId="0" fillId="0" borderId="125" xfId="0" applyBorder="1" applyAlignment="1">
      <alignment horizontal="distributed"/>
    </xf>
    <xf numFmtId="38" fontId="0" fillId="0" borderId="66" xfId="1" applyFont="1" applyBorder="1"/>
    <xf numFmtId="0" fontId="0" fillId="0" borderId="125" xfId="0" applyBorder="1" applyAlignment="1">
      <alignment horizontal="distributed" wrapText="1"/>
    </xf>
    <xf numFmtId="38" fontId="0" fillId="0" borderId="126" xfId="1" applyFont="1" applyBorder="1"/>
    <xf numFmtId="0" fontId="26" fillId="0" borderId="102" xfId="0" applyFont="1" applyBorder="1" applyAlignment="1">
      <alignment horizontal="distributed"/>
    </xf>
    <xf numFmtId="38" fontId="0" fillId="0" borderId="127" xfId="1" applyFont="1" applyBorder="1"/>
    <xf numFmtId="38" fontId="0" fillId="0" borderId="128" xfId="1" applyFont="1" applyBorder="1"/>
    <xf numFmtId="38" fontId="0" fillId="0" borderId="129" xfId="1" applyFont="1" applyBorder="1"/>
    <xf numFmtId="38" fontId="0" fillId="0" borderId="130" xfId="1" applyFont="1" applyBorder="1"/>
    <xf numFmtId="38" fontId="2" fillId="4" borderId="131" xfId="1" applyFont="1" applyFill="1" applyBorder="1"/>
    <xf numFmtId="38" fontId="2" fillId="4" borderId="119" xfId="1" applyFont="1" applyFill="1" applyBorder="1"/>
    <xf numFmtId="38" fontId="2" fillId="4" borderId="120" xfId="1" applyFont="1" applyFill="1" applyBorder="1"/>
    <xf numFmtId="38" fontId="2" fillId="4" borderId="28" xfId="1" applyFont="1" applyFill="1" applyBorder="1"/>
    <xf numFmtId="0" fontId="2" fillId="4" borderId="132" xfId="0" applyFont="1" applyFill="1" applyBorder="1" applyAlignment="1">
      <alignment horizontal="center"/>
    </xf>
    <xf numFmtId="0" fontId="0" fillId="0" borderId="101" xfId="0" applyBorder="1" applyAlignment="1">
      <alignment horizontal="distributed" wrapText="1"/>
    </xf>
    <xf numFmtId="38" fontId="2" fillId="4" borderId="133" xfId="1" applyFont="1" applyFill="1" applyBorder="1"/>
    <xf numFmtId="38" fontId="2" fillId="4" borderId="134" xfId="1" applyFont="1" applyFill="1" applyBorder="1"/>
    <xf numFmtId="38" fontId="2" fillId="4" borderId="135" xfId="1" applyFont="1" applyFill="1" applyBorder="1"/>
    <xf numFmtId="0" fontId="2" fillId="4" borderId="136" xfId="0" applyFont="1" applyFill="1" applyBorder="1" applyAlignment="1">
      <alignment horizontal="center"/>
    </xf>
    <xf numFmtId="38" fontId="0" fillId="0" borderId="137" xfId="0" applyNumberFormat="1" applyBorder="1"/>
    <xf numFmtId="38" fontId="0" fillId="0" borderId="108" xfId="0" applyNumberFormat="1" applyBorder="1"/>
    <xf numFmtId="38" fontId="0" fillId="0" borderId="99" xfId="0" applyNumberFormat="1" applyBorder="1"/>
    <xf numFmtId="38" fontId="0" fillId="0" borderId="138" xfId="0" applyNumberFormat="1" applyBorder="1"/>
    <xf numFmtId="0" fontId="0" fillId="0" borderId="139" xfId="0" applyBorder="1" applyAlignment="1">
      <alignment horizontal="distributed"/>
    </xf>
    <xf numFmtId="0" fontId="0" fillId="0" borderId="140" xfId="0" applyBorder="1" applyAlignment="1">
      <alignment horizontal="distributed" wrapText="1"/>
    </xf>
    <xf numFmtId="38" fontId="0" fillId="0" borderId="130" xfId="0" applyNumberFormat="1" applyBorder="1"/>
    <xf numFmtId="38" fontId="0" fillId="0" borderId="92" xfId="0" applyNumberFormat="1" applyBorder="1"/>
    <xf numFmtId="38" fontId="0" fillId="0" borderId="91" xfId="0" applyNumberFormat="1" applyBorder="1"/>
    <xf numFmtId="38" fontId="0" fillId="0" borderId="112" xfId="0" applyNumberFormat="1" applyBorder="1"/>
    <xf numFmtId="38" fontId="0" fillId="4" borderId="133" xfId="1" applyFont="1" applyFill="1" applyBorder="1"/>
    <xf numFmtId="38" fontId="0" fillId="4" borderId="141" xfId="1" applyFont="1" applyFill="1" applyBorder="1"/>
    <xf numFmtId="38" fontId="0" fillId="4" borderId="142" xfId="1" applyFont="1" applyFill="1" applyBorder="1"/>
    <xf numFmtId="0" fontId="2" fillId="4" borderId="45" xfId="0" applyFont="1" applyFill="1" applyBorder="1" applyAlignment="1">
      <alignment horizontal="center"/>
    </xf>
    <xf numFmtId="38" fontId="0" fillId="0" borderId="113" xfId="0" applyNumberFormat="1" applyBorder="1"/>
    <xf numFmtId="38" fontId="0" fillId="0" borderId="88" xfId="0" applyNumberFormat="1" applyBorder="1"/>
    <xf numFmtId="38" fontId="0" fillId="0" borderId="90" xfId="0" applyNumberFormat="1" applyBorder="1"/>
    <xf numFmtId="38" fontId="0" fillId="0" borderId="143" xfId="1" applyFont="1" applyBorder="1"/>
    <xf numFmtId="0" fontId="0" fillId="0" borderId="144" xfId="0" applyBorder="1" applyAlignment="1">
      <alignment horizontal="distributed"/>
    </xf>
    <xf numFmtId="0" fontId="0" fillId="0" borderId="73" xfId="0" applyBorder="1" applyAlignment="1">
      <alignment horizontal="distributed"/>
    </xf>
    <xf numFmtId="38" fontId="0" fillId="0" borderId="72" xfId="1" applyFont="1" applyBorder="1"/>
    <xf numFmtId="0" fontId="26" fillId="0" borderId="89" xfId="0" applyFont="1" applyBorder="1" applyAlignment="1">
      <alignment horizontal="distributed" wrapText="1"/>
    </xf>
    <xf numFmtId="0" fontId="27" fillId="0" borderId="73" xfId="0" applyFont="1" applyBorder="1" applyAlignment="1">
      <alignment vertical="center" wrapText="1" shrinkToFit="1"/>
    </xf>
    <xf numFmtId="38" fontId="0" fillId="0" borderId="84" xfId="1" applyFont="1" applyBorder="1"/>
    <xf numFmtId="38" fontId="0" fillId="0" borderId="77" xfId="0" applyNumberFormat="1" applyBorder="1"/>
    <xf numFmtId="38" fontId="0" fillId="0" borderId="145" xfId="1" applyFont="1" applyBorder="1"/>
    <xf numFmtId="38" fontId="0" fillId="0" borderId="146" xfId="1" applyFont="1" applyBorder="1"/>
    <xf numFmtId="38" fontId="0" fillId="0" borderId="72" xfId="0" applyNumberFormat="1" applyBorder="1"/>
    <xf numFmtId="0" fontId="2" fillId="0" borderId="147" xfId="0" applyFont="1" applyBorder="1" applyAlignment="1">
      <alignment horizontal="centerContinuous"/>
    </xf>
    <xf numFmtId="38" fontId="0" fillId="0" borderId="4" xfId="1" applyFont="1" applyBorder="1"/>
    <xf numFmtId="0" fontId="0" fillId="0" borderId="4" xfId="0" applyBorder="1" applyAlignment="1">
      <alignment horizontal="distributed" wrapText="1"/>
    </xf>
    <xf numFmtId="0" fontId="2" fillId="0" borderId="4" xfId="0" applyFont="1" applyBorder="1"/>
    <xf numFmtId="0" fontId="0" fillId="0" borderId="6" xfId="0" applyBorder="1" applyAlignment="1">
      <alignment horizontal="distributed" wrapText="1"/>
    </xf>
    <xf numFmtId="0" fontId="2" fillId="0" borderId="125" xfId="0" applyFont="1" applyBorder="1" applyAlignment="1">
      <alignment horizontal="distributed"/>
    </xf>
    <xf numFmtId="0" fontId="2" fillId="0" borderId="73" xfId="0" applyFont="1" applyBorder="1" applyAlignment="1">
      <alignment horizontal="distributed"/>
    </xf>
    <xf numFmtId="0" fontId="26" fillId="0" borderId="148" xfId="0" applyFont="1" applyBorder="1" applyAlignment="1">
      <alignment horizontal="distributed" wrapText="1" shrinkToFit="1"/>
    </xf>
    <xf numFmtId="38" fontId="0" fillId="0" borderId="148" xfId="1" applyFont="1" applyBorder="1"/>
    <xf numFmtId="0" fontId="13" fillId="0" borderId="148" xfId="0" applyFont="1" applyBorder="1" applyAlignment="1">
      <alignment horizontal="distributed"/>
    </xf>
    <xf numFmtId="0" fontId="26" fillId="0" borderId="89" xfId="0" applyFont="1" applyBorder="1" applyAlignment="1">
      <alignment horizontal="distributed"/>
    </xf>
    <xf numFmtId="186" fontId="0" fillId="0" borderId="85" xfId="0" applyNumberFormat="1" applyBorder="1" applyAlignment="1">
      <alignment horizontal="distributed"/>
    </xf>
    <xf numFmtId="38" fontId="0" fillId="0" borderId="149" xfId="1" applyFont="1" applyBorder="1"/>
    <xf numFmtId="38" fontId="0" fillId="0" borderId="150" xfId="1" applyFont="1" applyBorder="1"/>
    <xf numFmtId="0" fontId="2" fillId="0" borderId="151" xfId="0" applyFont="1" applyBorder="1" applyAlignment="1">
      <alignment horizontal="distributed"/>
    </xf>
    <xf numFmtId="38" fontId="2" fillId="4" borderId="131" xfId="1" applyFont="1" applyFill="1" applyBorder="1" applyAlignment="1">
      <alignment horizontal="right"/>
    </xf>
    <xf numFmtId="38" fontId="2" fillId="4" borderId="120" xfId="1" applyFont="1" applyFill="1" applyBorder="1" applyAlignment="1">
      <alignment horizontal="right"/>
    </xf>
    <xf numFmtId="38" fontId="2" fillId="4" borderId="152" xfId="1" applyFont="1" applyFill="1" applyBorder="1" applyAlignment="1">
      <alignment horizontal="right"/>
    </xf>
    <xf numFmtId="0" fontId="2" fillId="0" borderId="153" xfId="0" applyFont="1" applyBorder="1" applyAlignment="1">
      <alignment horizontal="center"/>
    </xf>
    <xf numFmtId="38" fontId="0" fillId="0" borderId="4" xfId="0" applyNumberFormat="1" applyBorder="1"/>
    <xf numFmtId="38" fontId="0" fillId="3" borderId="4" xfId="1" applyFont="1" applyFill="1" applyBorder="1" applyAlignment="1">
      <alignment horizontal="right" vertical="center"/>
    </xf>
    <xf numFmtId="3" fontId="0" fillId="0" borderId="4" xfId="0" applyNumberFormat="1" applyBorder="1"/>
    <xf numFmtId="38" fontId="0" fillId="3" borderId="34" xfId="1" applyFont="1" applyFill="1" applyBorder="1" applyAlignment="1">
      <alignment horizontal="right" vertical="center"/>
    </xf>
    <xf numFmtId="0" fontId="0" fillId="0" borderId="35" xfId="0" applyBorder="1" applyAlignment="1">
      <alignment horizontal="distributed" vertical="center" wrapText="1" justifyLastLine="1"/>
    </xf>
    <xf numFmtId="38" fontId="0" fillId="0" borderId="0" xfId="0" applyNumberFormat="1"/>
    <xf numFmtId="38" fontId="0" fillId="3" borderId="0" xfId="1" applyFont="1" applyFill="1" applyBorder="1" applyAlignment="1">
      <alignment horizontal="right" vertical="center"/>
    </xf>
    <xf numFmtId="38" fontId="0" fillId="3" borderId="18" xfId="1" applyFont="1" applyFill="1" applyBorder="1" applyAlignment="1">
      <alignment horizontal="right" vertical="center"/>
    </xf>
    <xf numFmtId="0" fontId="0" fillId="0" borderId="16" xfId="0" applyBorder="1" applyAlignment="1">
      <alignment horizontal="distributed" vertical="center" justifyLastLine="1"/>
    </xf>
    <xf numFmtId="38" fontId="2" fillId="3" borderId="0" xfId="1" applyFont="1" applyFill="1" applyBorder="1" applyAlignment="1">
      <alignment horizontal="right" vertical="center"/>
    </xf>
    <xf numFmtId="3" fontId="2" fillId="0" borderId="0" xfId="0" applyNumberFormat="1" applyFont="1"/>
    <xf numFmtId="38" fontId="2" fillId="3" borderId="18" xfId="1" applyFont="1" applyFill="1" applyBorder="1" applyAlignment="1">
      <alignment horizontal="right" vertical="center"/>
    </xf>
    <xf numFmtId="3" fontId="0" fillId="0" borderId="0" xfId="1" applyNumberFormat="1" applyFont="1" applyFill="1" applyBorder="1"/>
    <xf numFmtId="3" fontId="0" fillId="0" borderId="18" xfId="1" applyNumberFormat="1" applyFont="1" applyFill="1" applyBorder="1"/>
    <xf numFmtId="3" fontId="0" fillId="0" borderId="0" xfId="1" applyNumberFormat="1" applyFont="1" applyBorder="1"/>
    <xf numFmtId="3" fontId="0" fillId="0" borderId="18" xfId="1" applyNumberFormat="1" applyFont="1" applyBorder="1"/>
    <xf numFmtId="3" fontId="0" fillId="0" borderId="0" xfId="1" applyNumberFormat="1" applyFont="1"/>
    <xf numFmtId="38" fontId="0" fillId="0" borderId="0" xfId="1" applyFont="1"/>
    <xf numFmtId="38" fontId="0" fillId="0" borderId="18" xfId="1" applyFont="1" applyBorder="1"/>
    <xf numFmtId="0" fontId="0" fillId="0" borderId="64" xfId="0" applyBorder="1" applyAlignment="1">
      <alignment horizontal="distributed" vertical="center" justifyLastLine="1"/>
    </xf>
    <xf numFmtId="0" fontId="0" fillId="0" borderId="63" xfId="0" applyBorder="1" applyAlignment="1">
      <alignment horizontal="distributed" vertical="center" justifyLastLine="1"/>
    </xf>
    <xf numFmtId="0" fontId="0" fillId="0" borderId="65" xfId="0" applyBorder="1" applyAlignment="1">
      <alignment horizontal="distributed" vertical="center" justifyLastLine="1"/>
    </xf>
    <xf numFmtId="0" fontId="0" fillId="0" borderId="4" xfId="0" applyBorder="1" applyAlignment="1">
      <alignment horizontal="right" shrinkToFit="1"/>
    </xf>
    <xf numFmtId="0" fontId="28" fillId="0" borderId="0" xfId="0" applyFont="1"/>
    <xf numFmtId="38" fontId="28" fillId="0" borderId="0" xfId="1" applyFont="1" applyFill="1" applyBorder="1"/>
    <xf numFmtId="38" fontId="28" fillId="0" borderId="0" xfId="1" applyFont="1" applyFill="1"/>
    <xf numFmtId="56" fontId="28" fillId="0" borderId="0" xfId="0" applyNumberFormat="1" applyFont="1" applyAlignment="1">
      <alignment horizontal="center"/>
    </xf>
    <xf numFmtId="0" fontId="28" fillId="0" borderId="0" xfId="0" applyFont="1" applyAlignment="1">
      <alignment horizontal="center"/>
    </xf>
    <xf numFmtId="38" fontId="5" fillId="0" borderId="0" xfId="1" applyFont="1"/>
    <xf numFmtId="56" fontId="5" fillId="0" borderId="0" xfId="0" applyNumberFormat="1" applyFont="1"/>
    <xf numFmtId="56" fontId="24" fillId="0" borderId="0" xfId="0" applyNumberFormat="1" applyFont="1"/>
    <xf numFmtId="56" fontId="0" fillId="0" borderId="0" xfId="0" applyNumberFormat="1" applyAlignment="1">
      <alignment horizontal="center"/>
    </xf>
    <xf numFmtId="0" fontId="7" fillId="0" borderId="0" xfId="0" applyFont="1" applyAlignment="1">
      <alignment wrapText="1"/>
    </xf>
    <xf numFmtId="0" fontId="0" fillId="0" borderId="0" xfId="0" applyAlignment="1">
      <alignment shrinkToFit="1"/>
    </xf>
    <xf numFmtId="0" fontId="0" fillId="0" borderId="0" xfId="0" applyAlignment="1">
      <alignment horizontal="center" shrinkToFit="1"/>
    </xf>
    <xf numFmtId="0" fontId="0" fillId="0" borderId="0" xfId="0" applyAlignment="1">
      <alignment vertical="center" shrinkToFit="1"/>
    </xf>
    <xf numFmtId="0" fontId="0" fillId="0" borderId="0" xfId="0" applyAlignment="1">
      <alignment horizontal="center" vertical="center" shrinkToFit="1"/>
    </xf>
    <xf numFmtId="38" fontId="0" fillId="0" borderId="0" xfId="0" applyNumberFormat="1" applyAlignment="1">
      <alignment vertical="center"/>
    </xf>
    <xf numFmtId="0" fontId="0" fillId="0" borderId="0" xfId="0" applyAlignment="1">
      <alignment horizontal="right" vertical="center"/>
    </xf>
    <xf numFmtId="0" fontId="0" fillId="0" borderId="6" xfId="0" applyBorder="1" applyAlignment="1">
      <alignment vertical="center"/>
    </xf>
    <xf numFmtId="38" fontId="0" fillId="0" borderId="6" xfId="1" applyFont="1" applyBorder="1" applyAlignment="1"/>
    <xf numFmtId="0" fontId="13" fillId="0" borderId="6" xfId="0" applyFont="1" applyBorder="1" applyAlignment="1">
      <alignment horizontal="center" vertical="center"/>
    </xf>
    <xf numFmtId="0" fontId="2" fillId="0" borderId="0" xfId="0" applyFont="1" applyAlignment="1">
      <alignment vertical="center" shrinkToFit="1"/>
    </xf>
    <xf numFmtId="0" fontId="2" fillId="0" borderId="0" xfId="0" applyFont="1" applyAlignment="1">
      <alignment horizontal="center" vertical="center" shrinkToFit="1"/>
    </xf>
    <xf numFmtId="0" fontId="13" fillId="5" borderId="18" xfId="0" applyFont="1" applyFill="1" applyBorder="1" applyAlignment="1">
      <alignment horizontal="center"/>
    </xf>
    <xf numFmtId="38" fontId="0" fillId="0" borderId="0" xfId="1" applyFont="1" applyFill="1" applyBorder="1" applyAlignment="1"/>
    <xf numFmtId="38" fontId="0" fillId="0" borderId="46" xfId="1" applyFont="1" applyFill="1" applyBorder="1" applyAlignment="1"/>
    <xf numFmtId="38" fontId="0" fillId="0" borderId="37" xfId="1" applyFont="1" applyFill="1" applyBorder="1" applyAlignment="1"/>
    <xf numFmtId="38" fontId="0" fillId="0" borderId="46" xfId="0" applyNumberFormat="1" applyBorder="1"/>
    <xf numFmtId="38" fontId="0" fillId="0" borderId="49" xfId="0" applyNumberFormat="1" applyBorder="1"/>
    <xf numFmtId="38" fontId="0" fillId="0" borderId="39" xfId="1" applyFont="1" applyFill="1" applyBorder="1" applyAlignment="1"/>
    <xf numFmtId="38" fontId="0" fillId="0" borderId="37" xfId="0" applyNumberFormat="1" applyBorder="1"/>
    <xf numFmtId="38" fontId="0" fillId="0" borderId="34" xfId="0" applyNumberFormat="1" applyBorder="1"/>
    <xf numFmtId="0" fontId="13" fillId="5" borderId="35" xfId="0" applyFont="1" applyFill="1" applyBorder="1" applyAlignment="1">
      <alignment horizontal="center"/>
    </xf>
    <xf numFmtId="0" fontId="13" fillId="5" borderId="0" xfId="0" applyFont="1" applyFill="1" applyAlignment="1">
      <alignment horizontal="center"/>
    </xf>
    <xf numFmtId="38" fontId="2" fillId="5" borderId="16" xfId="1" applyFont="1" applyFill="1" applyBorder="1" applyAlignment="1"/>
    <xf numFmtId="38" fontId="2" fillId="5" borderId="0" xfId="1" applyFont="1" applyFill="1" applyBorder="1" applyAlignment="1"/>
    <xf numFmtId="38" fontId="2" fillId="5" borderId="37" xfId="1" applyFont="1" applyFill="1" applyBorder="1" applyAlignment="1"/>
    <xf numFmtId="38" fontId="2" fillId="5" borderId="46" xfId="1" applyFont="1" applyFill="1" applyBorder="1" applyAlignment="1"/>
    <xf numFmtId="38" fontId="2" fillId="5" borderId="18" xfId="1" applyFont="1" applyFill="1" applyBorder="1" applyAlignment="1"/>
    <xf numFmtId="0" fontId="13" fillId="5" borderId="16" xfId="0" applyFont="1" applyFill="1" applyBorder="1" applyAlignment="1">
      <alignment horizontal="center"/>
    </xf>
    <xf numFmtId="183" fontId="2" fillId="0" borderId="46" xfId="0" applyNumberFormat="1" applyFont="1" applyBorder="1" applyAlignment="1">
      <alignment shrinkToFit="1"/>
    </xf>
    <xf numFmtId="0" fontId="13" fillId="0" borderId="18" xfId="0" applyFont="1" applyBorder="1" applyAlignment="1">
      <alignment horizontal="center"/>
    </xf>
    <xf numFmtId="38" fontId="2" fillId="0" borderId="0" xfId="1" applyFont="1" applyBorder="1" applyAlignment="1"/>
    <xf numFmtId="38" fontId="2" fillId="0" borderId="37" xfId="1" applyFont="1" applyBorder="1" applyAlignment="1"/>
    <xf numFmtId="38" fontId="2" fillId="0" borderId="46" xfId="1" applyFont="1" applyBorder="1" applyAlignment="1"/>
    <xf numFmtId="0" fontId="13" fillId="0" borderId="16" xfId="0" applyFont="1" applyBorder="1" applyAlignment="1">
      <alignment horizontal="center"/>
    </xf>
    <xf numFmtId="38" fontId="0" fillId="0" borderId="37" xfId="1" applyFont="1" applyBorder="1" applyAlignment="1"/>
    <xf numFmtId="38" fontId="0" fillId="0" borderId="46" xfId="1" applyFont="1" applyBorder="1" applyAlignment="1"/>
    <xf numFmtId="38" fontId="0" fillId="0" borderId="18" xfId="1" applyFont="1" applyBorder="1" applyAlignment="1"/>
    <xf numFmtId="0" fontId="0" fillId="0" borderId="0" xfId="0" applyAlignment="1">
      <alignment horizontal="left" vertical="top"/>
    </xf>
    <xf numFmtId="57" fontId="0" fillId="0" borderId="0" xfId="0" applyNumberFormat="1" applyAlignment="1">
      <alignment horizontal="left"/>
    </xf>
    <xf numFmtId="0" fontId="13" fillId="0" borderId="156" xfId="0" applyFont="1" applyBorder="1" applyAlignment="1">
      <alignment horizontal="center"/>
    </xf>
    <xf numFmtId="38" fontId="0" fillId="0" borderId="157" xfId="1" applyFont="1" applyBorder="1" applyAlignment="1"/>
    <xf numFmtId="38" fontId="0" fillId="0" borderId="158" xfId="1" applyFont="1" applyBorder="1" applyAlignment="1"/>
    <xf numFmtId="38" fontId="0" fillId="0" borderId="159" xfId="1" applyFont="1" applyBorder="1" applyAlignment="1"/>
    <xf numFmtId="0" fontId="13" fillId="0" borderId="160" xfId="0" applyFont="1" applyBorder="1" applyAlignment="1">
      <alignment horizontal="center"/>
    </xf>
    <xf numFmtId="6" fontId="2" fillId="0" borderId="0" xfId="2" applyFont="1" applyBorder="1" applyAlignment="1">
      <alignment vertical="center" shrinkToFit="1"/>
    </xf>
    <xf numFmtId="0" fontId="0" fillId="0" borderId="0" xfId="0" applyAlignment="1">
      <alignment horizontal="right" vertical="center" shrinkToFit="1"/>
    </xf>
    <xf numFmtId="0" fontId="0" fillId="0" borderId="0" xfId="0" applyAlignment="1">
      <alignment vertical="center" wrapText="1"/>
    </xf>
    <xf numFmtId="0" fontId="0" fillId="0" borderId="0" xfId="0" applyAlignment="1">
      <alignment horizontal="left" vertical="center" shrinkToFit="1"/>
    </xf>
    <xf numFmtId="0" fontId="0" fillId="0" borderId="34" xfId="0" applyBorder="1" applyAlignment="1">
      <alignment horizontal="center" vertical="center"/>
    </xf>
    <xf numFmtId="0" fontId="0" fillId="0" borderId="161" xfId="0" applyBorder="1" applyAlignment="1">
      <alignment horizontal="distributed" vertical="center" justifyLastLine="1"/>
    </xf>
    <xf numFmtId="0" fontId="0" fillId="0" borderId="36" xfId="0" applyBorder="1" applyAlignment="1">
      <alignment horizontal="distributed" vertical="center" justifyLastLine="1"/>
    </xf>
    <xf numFmtId="0" fontId="0" fillId="0" borderId="162" xfId="0" applyBorder="1" applyAlignment="1">
      <alignment horizontal="distributed" vertical="center" justifyLastLine="1"/>
    </xf>
    <xf numFmtId="0" fontId="0" fillId="0" borderId="35"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4" xfId="0" applyBorder="1" applyAlignment="1">
      <alignment horizontal="right"/>
    </xf>
    <xf numFmtId="49" fontId="0" fillId="0" borderId="0" xfId="0" applyNumberFormat="1"/>
    <xf numFmtId="0" fontId="13" fillId="0" borderId="0" xfId="0" applyFont="1"/>
    <xf numFmtId="49" fontId="13" fillId="0" borderId="0" xfId="0" applyNumberFormat="1" applyFont="1"/>
    <xf numFmtId="49" fontId="13" fillId="0" borderId="0" xfId="0" applyNumberFormat="1" applyFont="1" applyAlignment="1">
      <alignment horizontal="center"/>
    </xf>
    <xf numFmtId="49" fontId="2" fillId="0" borderId="0" xfId="0" applyNumberFormat="1" applyFont="1"/>
    <xf numFmtId="0" fontId="0" fillId="0" borderId="6" xfId="0" applyBorder="1"/>
    <xf numFmtId="38" fontId="2" fillId="0" borderId="34" xfId="1" applyFont="1" applyBorder="1" applyAlignment="1">
      <alignment horizontal="right"/>
    </xf>
    <xf numFmtId="38" fontId="2" fillId="0" borderId="48" xfId="1" applyFont="1" applyBorder="1" applyAlignment="1">
      <alignment horizontal="right"/>
    </xf>
    <xf numFmtId="49" fontId="2" fillId="0" borderId="35" xfId="0" applyNumberFormat="1" applyFont="1" applyBorder="1" applyAlignment="1">
      <alignment horizontal="center" vertical="distributed"/>
    </xf>
    <xf numFmtId="38" fontId="2" fillId="0" borderId="151" xfId="1" applyFont="1" applyBorder="1" applyAlignment="1">
      <alignment horizontal="right"/>
    </xf>
    <xf numFmtId="38" fontId="2" fillId="0" borderId="163" xfId="1" applyFont="1" applyBorder="1" applyAlignment="1">
      <alignment horizontal="right"/>
    </xf>
    <xf numFmtId="49" fontId="2" fillId="0" borderId="86" xfId="0" applyNumberFormat="1" applyFont="1" applyBorder="1" applyAlignment="1">
      <alignment horizontal="center" vertical="distributed"/>
    </xf>
    <xf numFmtId="38" fontId="2" fillId="0" borderId="18" xfId="1" applyFont="1" applyBorder="1" applyAlignment="1">
      <alignment horizontal="right"/>
    </xf>
    <xf numFmtId="38" fontId="2" fillId="0" borderId="45" xfId="1" applyFont="1" applyBorder="1" applyAlignment="1">
      <alignment horizontal="right"/>
    </xf>
    <xf numFmtId="49" fontId="2" fillId="0" borderId="164" xfId="0" applyNumberFormat="1" applyFont="1" applyBorder="1" applyAlignment="1">
      <alignment horizontal="center" vertical="distributed"/>
    </xf>
    <xf numFmtId="38" fontId="2" fillId="0" borderId="85" xfId="1" applyFont="1" applyBorder="1" applyAlignment="1">
      <alignment horizontal="right"/>
    </xf>
    <xf numFmtId="38" fontId="2" fillId="0" borderId="93" xfId="1" applyFont="1" applyBorder="1" applyAlignment="1">
      <alignment horizontal="right"/>
    </xf>
    <xf numFmtId="38" fontId="2" fillId="0" borderId="62" xfId="1" applyFont="1" applyBorder="1" applyAlignment="1">
      <alignment horizontal="right"/>
    </xf>
    <xf numFmtId="38" fontId="2" fillId="0" borderId="116" xfId="1" applyFont="1" applyBorder="1" applyAlignment="1">
      <alignment horizontal="right"/>
    </xf>
    <xf numFmtId="49" fontId="2" fillId="0" borderId="94" xfId="0" applyNumberFormat="1" applyFont="1" applyBorder="1" applyAlignment="1">
      <alignment horizontal="center" vertical="distributed"/>
    </xf>
    <xf numFmtId="38" fontId="2" fillId="0" borderId="140" xfId="1" applyFont="1" applyBorder="1" applyAlignment="1">
      <alignment horizontal="right"/>
    </xf>
    <xf numFmtId="49" fontId="2" fillId="0" borderId="167" xfId="0" applyNumberFormat="1" applyFont="1" applyBorder="1" applyAlignment="1">
      <alignment horizontal="center" vertical="distributed"/>
    </xf>
    <xf numFmtId="49" fontId="2" fillId="0" borderId="16" xfId="0" applyNumberFormat="1" applyFont="1" applyBorder="1" applyAlignment="1">
      <alignment horizontal="center" vertical="distributed"/>
    </xf>
    <xf numFmtId="38" fontId="2" fillId="0" borderId="168" xfId="1" applyFont="1" applyBorder="1" applyAlignment="1">
      <alignment horizontal="right"/>
    </xf>
    <xf numFmtId="38" fontId="2" fillId="0" borderId="169" xfId="1" applyFont="1" applyBorder="1" applyAlignment="1">
      <alignment horizontal="right"/>
    </xf>
    <xf numFmtId="49" fontId="2" fillId="0" borderId="170" xfId="0" applyNumberFormat="1" applyFont="1" applyBorder="1" applyAlignment="1">
      <alignment horizontal="center" vertical="distributed"/>
    </xf>
    <xf numFmtId="0" fontId="2" fillId="0" borderId="16" xfId="0" applyFont="1" applyBorder="1" applyAlignment="1">
      <alignment horizontal="center" vertical="distributed"/>
    </xf>
    <xf numFmtId="38" fontId="2" fillId="0" borderId="18" xfId="1" applyFont="1" applyBorder="1"/>
    <xf numFmtId="38" fontId="2" fillId="0" borderId="45" xfId="1" applyFont="1" applyBorder="1"/>
    <xf numFmtId="38" fontId="2" fillId="0" borderId="62" xfId="1" applyFont="1" applyBorder="1"/>
    <xf numFmtId="38" fontId="2" fillId="0" borderId="116" xfId="1" applyFont="1" applyBorder="1"/>
    <xf numFmtId="38" fontId="2" fillId="0" borderId="169" xfId="1" applyFont="1" applyBorder="1"/>
    <xf numFmtId="38" fontId="2" fillId="0" borderId="41" xfId="1" applyFont="1" applyBorder="1" applyAlignment="1">
      <alignment horizontal="right"/>
    </xf>
    <xf numFmtId="187" fontId="29" fillId="0" borderId="4" xfId="3" applyNumberFormat="1" applyFont="1" applyBorder="1" applyAlignment="1">
      <alignment horizontal="right"/>
    </xf>
    <xf numFmtId="187" fontId="29" fillId="0" borderId="34" xfId="3" applyNumberFormat="1" applyFont="1" applyBorder="1" applyAlignment="1">
      <alignment horizontal="right"/>
    </xf>
    <xf numFmtId="0" fontId="0" fillId="0" borderId="4" xfId="0" applyBorder="1" applyAlignment="1">
      <alignment horizontal="distributed"/>
    </xf>
    <xf numFmtId="187" fontId="29" fillId="0" borderId="0" xfId="3" applyNumberFormat="1" applyFont="1" applyAlignment="1">
      <alignment horizontal="right"/>
    </xf>
    <xf numFmtId="187" fontId="29" fillId="0" borderId="18" xfId="3" applyNumberFormat="1" applyFont="1" applyBorder="1" applyAlignment="1">
      <alignment horizontal="right"/>
    </xf>
    <xf numFmtId="0" fontId="0" fillId="0" borderId="16" xfId="0" applyBorder="1" applyAlignment="1">
      <alignment horizontal="distributed"/>
    </xf>
    <xf numFmtId="187" fontId="0" fillId="0" borderId="0" xfId="0" applyNumberFormat="1" applyAlignment="1">
      <alignment horizontal="right"/>
    </xf>
    <xf numFmtId="0" fontId="0" fillId="0" borderId="161" xfId="0" applyBorder="1" applyAlignment="1">
      <alignment horizontal="center"/>
    </xf>
    <xf numFmtId="0" fontId="0" fillId="0" borderId="36" xfId="0" applyBorder="1" applyAlignment="1">
      <alignment horizontal="center"/>
    </xf>
    <xf numFmtId="0" fontId="0" fillId="0" borderId="171" xfId="0" applyBorder="1" applyAlignment="1">
      <alignment horizontal="center"/>
    </xf>
    <xf numFmtId="0" fontId="17" fillId="0" borderId="172" xfId="0" applyFont="1" applyBorder="1" applyAlignment="1">
      <alignment horizontal="center"/>
    </xf>
    <xf numFmtId="0" fontId="0" fillId="0" borderId="162" xfId="0" applyBorder="1" applyAlignment="1">
      <alignment horizontal="center"/>
    </xf>
    <xf numFmtId="0" fontId="0" fillId="0" borderId="35" xfId="0" applyBorder="1" applyAlignment="1">
      <alignment horizontal="center"/>
    </xf>
    <xf numFmtId="0" fontId="0" fillId="0" borderId="16" xfId="0" applyBorder="1" applyAlignment="1">
      <alignment horizontal="center"/>
    </xf>
    <xf numFmtId="0" fontId="2" fillId="0" borderId="0" xfId="4">
      <alignment vertical="center"/>
    </xf>
    <xf numFmtId="38" fontId="0" fillId="0" borderId="52" xfId="5" applyFont="1" applyFill="1" applyBorder="1" applyAlignment="1">
      <alignment horizontal="center" vertical="center"/>
    </xf>
    <xf numFmtId="38" fontId="0" fillId="0" borderId="55" xfId="5" applyFont="1" applyFill="1" applyBorder="1" applyAlignment="1">
      <alignment horizontal="center" vertical="center"/>
    </xf>
    <xf numFmtId="0" fontId="2" fillId="0" borderId="16" xfId="4" applyBorder="1" applyAlignment="1">
      <alignment horizontal="center" vertical="center"/>
    </xf>
    <xf numFmtId="38" fontId="0" fillId="0" borderId="0" xfId="5" applyFont="1" applyFill="1">
      <alignment vertical="center"/>
    </xf>
    <xf numFmtId="38" fontId="0" fillId="0" borderId="0" xfId="5" applyFont="1" applyFill="1" applyBorder="1" applyAlignment="1">
      <alignment horizontal="right" vertical="center"/>
    </xf>
    <xf numFmtId="38" fontId="0" fillId="0" borderId="0" xfId="5" applyFont="1" applyFill="1" applyBorder="1">
      <alignment vertical="center"/>
    </xf>
    <xf numFmtId="38" fontId="0" fillId="0" borderId="0" xfId="5" applyFont="1" applyFill="1" applyBorder="1" applyAlignment="1">
      <alignment horizontal="center" vertical="center"/>
    </xf>
    <xf numFmtId="180" fontId="0" fillId="0" borderId="173" xfId="5" applyNumberFormat="1" applyFont="1" applyFill="1" applyBorder="1">
      <alignment vertical="center"/>
    </xf>
    <xf numFmtId="38" fontId="0" fillId="0" borderId="173" xfId="5" applyFont="1" applyFill="1" applyBorder="1" applyAlignment="1">
      <alignment horizontal="center" vertical="center"/>
    </xf>
    <xf numFmtId="38" fontId="0" fillId="0" borderId="59" xfId="5" applyFont="1" applyFill="1" applyBorder="1" applyAlignment="1">
      <alignment horizontal="center" vertical="center"/>
    </xf>
    <xf numFmtId="187" fontId="2" fillId="0" borderId="0" xfId="0" applyNumberFormat="1" applyFont="1"/>
    <xf numFmtId="187" fontId="0" fillId="0" borderId="0" xfId="0" applyNumberFormat="1"/>
    <xf numFmtId="187" fontId="2" fillId="0" borderId="0" xfId="0" applyNumberFormat="1" applyFont="1" applyAlignment="1">
      <alignment wrapText="1"/>
    </xf>
    <xf numFmtId="187" fontId="29" fillId="0" borderId="0" xfId="3" applyNumberFormat="1" applyFont="1" applyAlignment="1">
      <alignment horizontal="right" vertical="center"/>
    </xf>
    <xf numFmtId="187" fontId="29" fillId="0" borderId="0" xfId="3" applyNumberFormat="1" applyFont="1" applyAlignment="1">
      <alignment vertical="center"/>
    </xf>
    <xf numFmtId="187" fontId="2" fillId="0" borderId="0" xfId="0" applyNumberFormat="1" applyFont="1" applyAlignment="1">
      <alignment horizontal="right"/>
    </xf>
    <xf numFmtId="187" fontId="2" fillId="0" borderId="6" xfId="0" applyNumberFormat="1" applyFont="1" applyBorder="1"/>
    <xf numFmtId="187" fontId="29" fillId="0" borderId="4" xfId="3" applyNumberFormat="1" applyFont="1" applyBorder="1" applyAlignment="1">
      <alignment horizontal="right" vertical="top"/>
    </xf>
    <xf numFmtId="187" fontId="29" fillId="0" borderId="4" xfId="3" applyNumberFormat="1" applyFont="1" applyBorder="1" applyAlignment="1">
      <alignment vertical="top"/>
    </xf>
    <xf numFmtId="187" fontId="29" fillId="0" borderId="35" xfId="3" applyNumberFormat="1" applyFont="1" applyBorder="1" applyAlignment="1">
      <alignment horizontal="right" vertical="center"/>
    </xf>
    <xf numFmtId="187" fontId="29" fillId="0" borderId="4" xfId="3" applyNumberFormat="1" applyFont="1" applyBorder="1" applyAlignment="1">
      <alignment horizontal="right" vertical="center"/>
    </xf>
    <xf numFmtId="187" fontId="29" fillId="0" borderId="35" xfId="3" applyNumberFormat="1" applyFont="1" applyBorder="1" applyAlignment="1">
      <alignment horizontal="distributed" vertical="center"/>
    </xf>
    <xf numFmtId="0" fontId="30" fillId="0" borderId="0" xfId="0" applyFont="1" applyAlignment="1">
      <alignment vertical="center"/>
    </xf>
    <xf numFmtId="187" fontId="0" fillId="0" borderId="0" xfId="0" applyNumberFormat="1" applyAlignment="1">
      <alignment vertical="center"/>
    </xf>
    <xf numFmtId="187" fontId="29" fillId="0" borderId="0" xfId="3" applyNumberFormat="1" applyFont="1" applyAlignment="1">
      <alignment vertical="top"/>
    </xf>
    <xf numFmtId="187" fontId="0" fillId="0" borderId="16" xfId="0" applyNumberFormat="1" applyBorder="1" applyAlignment="1">
      <alignment vertical="center"/>
    </xf>
    <xf numFmtId="187" fontId="29" fillId="0" borderId="16" xfId="3" applyNumberFormat="1" applyFont="1" applyBorder="1" applyAlignment="1">
      <alignment horizontal="distributed" vertical="center"/>
    </xf>
    <xf numFmtId="187" fontId="29" fillId="0" borderId="0" xfId="3" applyNumberFormat="1" applyFont="1" applyAlignment="1">
      <alignment horizontal="right" vertical="top"/>
    </xf>
    <xf numFmtId="187" fontId="29" fillId="0" borderId="16" xfId="3" applyNumberFormat="1" applyFont="1" applyBorder="1" applyAlignment="1">
      <alignment horizontal="right" vertical="center"/>
    </xf>
    <xf numFmtId="187" fontId="29" fillId="0" borderId="15" xfId="3" applyNumberFormat="1" applyFont="1" applyBorder="1" applyAlignment="1">
      <alignment horizontal="right" vertical="center"/>
    </xf>
    <xf numFmtId="187" fontId="2" fillId="0" borderId="161" xfId="0" applyNumberFormat="1" applyFont="1" applyBorder="1" applyAlignment="1">
      <alignment horizontal="distributed" justifyLastLine="1"/>
    </xf>
    <xf numFmtId="187" fontId="2" fillId="0" borderId="36" xfId="0" applyNumberFormat="1" applyFont="1" applyBorder="1" applyAlignment="1">
      <alignment horizontal="distributed" justifyLastLine="1"/>
    </xf>
    <xf numFmtId="187" fontId="2" fillId="0" borderId="162" xfId="0" applyNumberFormat="1" applyFont="1" applyBorder="1" applyAlignment="1">
      <alignment horizontal="distributed" justifyLastLine="1"/>
    </xf>
    <xf numFmtId="187" fontId="2" fillId="0" borderId="172" xfId="0" applyNumberFormat="1" applyFont="1" applyBorder="1" applyAlignment="1">
      <alignment horizontal="distributed" justifyLastLine="1"/>
    </xf>
    <xf numFmtId="187" fontId="29" fillId="0" borderId="0" xfId="3" applyNumberFormat="1" applyFont="1" applyAlignment="1">
      <alignment horizontal="distributed" vertical="center"/>
    </xf>
    <xf numFmtId="187" fontId="0" fillId="0" borderId="4" xfId="0" applyNumberFormat="1" applyBorder="1" applyAlignment="1">
      <alignment vertical="center"/>
    </xf>
    <xf numFmtId="187" fontId="0" fillId="0" borderId="15" xfId="0" applyNumberFormat="1" applyBorder="1" applyAlignment="1">
      <alignment vertical="center"/>
    </xf>
    <xf numFmtId="187" fontId="29" fillId="0" borderId="6" xfId="3" applyNumberFormat="1" applyFont="1" applyBorder="1" applyAlignment="1">
      <alignment horizontal="right" vertical="center"/>
    </xf>
    <xf numFmtId="38" fontId="30" fillId="0" borderId="0" xfId="5" applyFont="1" applyBorder="1" applyAlignment="1">
      <alignment vertical="center"/>
    </xf>
    <xf numFmtId="187" fontId="0" fillId="0" borderId="35" xfId="0" applyNumberFormat="1" applyBorder="1" applyAlignment="1">
      <alignment vertical="center"/>
    </xf>
    <xf numFmtId="187" fontId="0" fillId="0" borderId="34" xfId="0" applyNumberFormat="1" applyBorder="1"/>
    <xf numFmtId="38" fontId="30" fillId="0" borderId="0" xfId="5" applyFont="1" applyAlignment="1">
      <alignment vertical="center"/>
    </xf>
    <xf numFmtId="187" fontId="2" fillId="0" borderId="16" xfId="0" applyNumberFormat="1" applyFont="1" applyBorder="1" applyAlignment="1">
      <alignment horizontal="distributed"/>
    </xf>
    <xf numFmtId="187" fontId="2" fillId="0" borderId="16" xfId="0" applyNumberFormat="1" applyFont="1" applyBorder="1"/>
    <xf numFmtId="187" fontId="2" fillId="0" borderId="15" xfId="0" applyNumberFormat="1" applyFont="1" applyBorder="1"/>
    <xf numFmtId="187" fontId="2" fillId="0" borderId="15" xfId="0" applyNumberFormat="1" applyFont="1" applyBorder="1" applyAlignment="1">
      <alignment horizontal="distributed"/>
    </xf>
    <xf numFmtId="187" fontId="16" fillId="0" borderId="0" xfId="0" applyNumberFormat="1" applyFont="1"/>
    <xf numFmtId="0" fontId="32" fillId="0" borderId="0" xfId="6" applyFont="1"/>
    <xf numFmtId="0" fontId="32" fillId="0" borderId="0" xfId="6" applyFont="1" applyAlignment="1">
      <alignment horizontal="right"/>
    </xf>
    <xf numFmtId="187" fontId="33" fillId="0" borderId="65" xfId="7" applyNumberFormat="1" applyFont="1" applyBorder="1" applyAlignment="1">
      <alignment vertical="center"/>
    </xf>
    <xf numFmtId="187" fontId="33" fillId="0" borderId="82" xfId="7" applyNumberFormat="1" applyFont="1" applyBorder="1" applyAlignment="1">
      <alignment vertical="center"/>
    </xf>
    <xf numFmtId="0" fontId="33" fillId="0" borderId="63" xfId="6" applyFont="1" applyBorder="1" applyAlignment="1">
      <alignment horizontal="center" vertical="center"/>
    </xf>
    <xf numFmtId="187" fontId="33" fillId="0" borderId="16" xfId="6" applyNumberFormat="1" applyFont="1" applyBorder="1" applyAlignment="1">
      <alignment horizontal="right" vertical="center" shrinkToFit="1"/>
    </xf>
    <xf numFmtId="187" fontId="33" fillId="0" borderId="0" xfId="7" applyNumberFormat="1" applyFont="1" applyFill="1" applyAlignment="1">
      <alignment vertical="center"/>
    </xf>
    <xf numFmtId="0" fontId="33" fillId="0" borderId="55" xfId="6" applyFont="1" applyBorder="1" applyAlignment="1">
      <alignment horizontal="center" vertical="center"/>
    </xf>
    <xf numFmtId="187" fontId="33" fillId="0" borderId="16" xfId="7" applyNumberFormat="1" applyFont="1" applyBorder="1" applyAlignment="1">
      <alignment horizontal="right" vertical="center"/>
    </xf>
    <xf numFmtId="38" fontId="32" fillId="0" borderId="0" xfId="6" applyNumberFormat="1" applyFont="1"/>
    <xf numFmtId="38" fontId="34" fillId="0" borderId="0" xfId="7" applyFont="1" applyBorder="1" applyAlignment="1">
      <alignment vertical="center"/>
    </xf>
    <xf numFmtId="0" fontId="33" fillId="0" borderId="65" xfId="6" applyFont="1" applyBorder="1" applyAlignment="1">
      <alignment horizontal="center" vertical="center"/>
    </xf>
    <xf numFmtId="0" fontId="33" fillId="0" borderId="82" xfId="6" applyFont="1" applyBorder="1" applyAlignment="1">
      <alignment horizontal="center" vertical="center"/>
    </xf>
    <xf numFmtId="0" fontId="33" fillId="0" borderId="0" xfId="6" applyFont="1" applyAlignment="1">
      <alignment horizontal="right" vertical="center"/>
    </xf>
    <xf numFmtId="0" fontId="33" fillId="0" borderId="0" xfId="6" applyFont="1"/>
    <xf numFmtId="0" fontId="33" fillId="0" borderId="0" xfId="6" applyFont="1" applyAlignment="1">
      <alignment horizontal="left" vertical="center"/>
    </xf>
    <xf numFmtId="0" fontId="35" fillId="0" borderId="0" xfId="6" applyFont="1"/>
    <xf numFmtId="0" fontId="36" fillId="0" borderId="0" xfId="6" applyFont="1"/>
    <xf numFmtId="0" fontId="37" fillId="0" borderId="0" xfId="6" applyFont="1"/>
    <xf numFmtId="0" fontId="38" fillId="0" borderId="0" xfId="6" applyFont="1"/>
    <xf numFmtId="38" fontId="32" fillId="0" borderId="0" xfId="7" applyFont="1" applyFill="1" applyBorder="1" applyAlignment="1">
      <alignment horizontal="right"/>
    </xf>
    <xf numFmtId="38" fontId="38" fillId="0" borderId="0" xfId="7" applyFont="1" applyBorder="1"/>
    <xf numFmtId="0" fontId="39" fillId="0" borderId="0" xfId="6" applyFont="1"/>
    <xf numFmtId="38" fontId="32" fillId="0" borderId="0" xfId="7" applyFont="1" applyBorder="1"/>
    <xf numFmtId="38" fontId="32" fillId="0" borderId="0" xfId="7" applyFont="1" applyFill="1" applyBorder="1" applyAlignment="1">
      <alignment vertical="center"/>
    </xf>
    <xf numFmtId="0" fontId="32" fillId="0" borderId="0" xfId="6" applyFont="1" applyAlignment="1">
      <alignment vertical="center"/>
    </xf>
    <xf numFmtId="0" fontId="32" fillId="0" borderId="37" xfId="6" applyFont="1" applyBorder="1" applyAlignment="1">
      <alignment horizontal="left"/>
    </xf>
    <xf numFmtId="38" fontId="32" fillId="0" borderId="174" xfId="7" applyFont="1" applyFill="1" applyBorder="1" applyAlignment="1">
      <alignment vertical="center"/>
    </xf>
    <xf numFmtId="0" fontId="32" fillId="0" borderId="175" xfId="6" applyFont="1" applyBorder="1" applyAlignment="1">
      <alignment horizontal="distributed" vertical="center"/>
    </xf>
    <xf numFmtId="0" fontId="32" fillId="0" borderId="176" xfId="6" applyFont="1" applyBorder="1" applyAlignment="1">
      <alignment horizontal="left" vertical="center"/>
    </xf>
    <xf numFmtId="38" fontId="32" fillId="0" borderId="177" xfId="7" applyFont="1" applyFill="1" applyBorder="1" applyAlignment="1">
      <alignment vertical="center"/>
    </xf>
    <xf numFmtId="0" fontId="32" fillId="0" borderId="72" xfId="6" applyFont="1" applyBorder="1" applyAlignment="1">
      <alignment vertical="center"/>
    </xf>
    <xf numFmtId="0" fontId="32" fillId="0" borderId="73" xfId="6" applyFont="1" applyBorder="1" applyAlignment="1">
      <alignment vertical="center"/>
    </xf>
    <xf numFmtId="38" fontId="32" fillId="0" borderId="178" xfId="7" applyFont="1" applyFill="1" applyBorder="1" applyAlignment="1">
      <alignment vertical="center"/>
    </xf>
    <xf numFmtId="0" fontId="32" fillId="0" borderId="68" xfId="6" applyFont="1" applyBorder="1" applyAlignment="1">
      <alignment vertical="center"/>
    </xf>
    <xf numFmtId="0" fontId="32" fillId="0" borderId="69" xfId="6" applyFont="1" applyBorder="1" applyAlignment="1">
      <alignment vertical="center"/>
    </xf>
    <xf numFmtId="0" fontId="32" fillId="0" borderId="68" xfId="6" applyFont="1" applyBorder="1" applyAlignment="1">
      <alignment horizontal="left" vertical="center"/>
    </xf>
    <xf numFmtId="0" fontId="32" fillId="0" borderId="69" xfId="6" applyFont="1" applyBorder="1" applyAlignment="1">
      <alignment horizontal="left" vertical="center"/>
    </xf>
    <xf numFmtId="38" fontId="32" fillId="0" borderId="179" xfId="7" applyFont="1" applyFill="1" applyBorder="1" applyAlignment="1">
      <alignment vertical="center"/>
    </xf>
    <xf numFmtId="0" fontId="32" fillId="0" borderId="180" xfId="6" applyFont="1" applyBorder="1"/>
    <xf numFmtId="0" fontId="32" fillId="0" borderId="75" xfId="6" applyFont="1" applyBorder="1" applyAlignment="1">
      <alignment vertical="center"/>
    </xf>
    <xf numFmtId="0" fontId="32" fillId="0" borderId="75" xfId="6" applyFont="1" applyBorder="1" applyAlignment="1">
      <alignment horizontal="left" vertical="center"/>
    </xf>
    <xf numFmtId="0" fontId="32" fillId="0" borderId="76" xfId="6" applyFont="1" applyBorder="1" applyAlignment="1">
      <alignment horizontal="left" vertical="center"/>
    </xf>
    <xf numFmtId="0" fontId="40" fillId="0" borderId="72" xfId="6" applyFont="1" applyBorder="1" applyAlignment="1">
      <alignment horizontal="left" vertical="center"/>
    </xf>
    <xf numFmtId="0" fontId="40" fillId="0" borderId="73" xfId="6" applyFont="1" applyBorder="1" applyAlignment="1">
      <alignment horizontal="left" vertical="center"/>
    </xf>
    <xf numFmtId="0" fontId="32" fillId="0" borderId="127" xfId="6" applyFont="1" applyBorder="1"/>
    <xf numFmtId="38" fontId="32" fillId="0" borderId="181" xfId="7" applyFont="1" applyFill="1" applyBorder="1" applyAlignment="1">
      <alignment vertical="center"/>
    </xf>
    <xf numFmtId="0" fontId="32" fillId="0" borderId="84" xfId="6" applyFont="1" applyBorder="1" applyAlignment="1">
      <alignment horizontal="left" vertical="center"/>
    </xf>
    <xf numFmtId="0" fontId="32" fillId="0" borderId="85" xfId="6" applyFont="1" applyBorder="1" applyAlignment="1">
      <alignment horizontal="left" vertical="center"/>
    </xf>
    <xf numFmtId="0" fontId="32" fillId="0" borderId="127" xfId="6" applyFont="1" applyBorder="1" applyAlignment="1">
      <alignment horizontal="left"/>
    </xf>
    <xf numFmtId="0" fontId="32" fillId="0" borderId="72" xfId="6" applyFont="1" applyBorder="1" applyAlignment="1">
      <alignment horizontal="left" vertical="center"/>
    </xf>
    <xf numFmtId="0" fontId="32" fillId="0" borderId="73" xfId="6" applyFont="1" applyBorder="1" applyAlignment="1">
      <alignment horizontal="left" vertical="center"/>
    </xf>
    <xf numFmtId="0" fontId="32" fillId="0" borderId="179" xfId="6" applyFont="1" applyBorder="1" applyAlignment="1">
      <alignment vertical="center"/>
    </xf>
    <xf numFmtId="0" fontId="32" fillId="0" borderId="139" xfId="6" applyFont="1" applyBorder="1"/>
    <xf numFmtId="0" fontId="32" fillId="0" borderId="84" xfId="6" applyFont="1" applyBorder="1" applyAlignment="1">
      <alignment vertical="center"/>
    </xf>
    <xf numFmtId="0" fontId="32" fillId="0" borderId="84" xfId="6" applyFont="1" applyBorder="1" applyAlignment="1">
      <alignment horizontal="left"/>
    </xf>
    <xf numFmtId="0" fontId="32" fillId="0" borderId="81" xfId="6" applyFont="1" applyBorder="1" applyAlignment="1">
      <alignment horizontal="left"/>
    </xf>
    <xf numFmtId="38" fontId="32" fillId="3" borderId="179" xfId="7" applyFont="1" applyFill="1" applyBorder="1" applyAlignment="1">
      <alignment vertical="center"/>
    </xf>
    <xf numFmtId="0" fontId="32" fillId="0" borderId="181" xfId="6" applyFont="1" applyBorder="1" applyAlignment="1">
      <alignment vertical="center"/>
    </xf>
    <xf numFmtId="0" fontId="32" fillId="0" borderId="182" xfId="6" applyFont="1" applyBorder="1" applyAlignment="1">
      <alignment vertical="center"/>
    </xf>
    <xf numFmtId="0" fontId="32" fillId="0" borderId="84" xfId="6" applyFont="1" applyBorder="1"/>
    <xf numFmtId="0" fontId="32" fillId="0" borderId="85" xfId="6" applyFont="1" applyBorder="1"/>
    <xf numFmtId="0" fontId="40" fillId="0" borderId="72" xfId="6" applyFont="1" applyBorder="1" applyAlignment="1">
      <alignment vertical="center"/>
    </xf>
    <xf numFmtId="0" fontId="32" fillId="0" borderId="76" xfId="6" applyFont="1" applyBorder="1" applyAlignment="1">
      <alignment vertical="center"/>
    </xf>
    <xf numFmtId="0" fontId="32" fillId="0" borderId="183" xfId="6" applyFont="1" applyBorder="1"/>
    <xf numFmtId="0" fontId="32" fillId="0" borderId="75" xfId="6" applyFont="1" applyBorder="1" applyAlignment="1">
      <alignment vertical="center" shrinkToFit="1"/>
    </xf>
    <xf numFmtId="0" fontId="32" fillId="0" borderId="76" xfId="6" applyFont="1" applyBorder="1" applyAlignment="1">
      <alignment vertical="center" shrinkToFit="1"/>
    </xf>
    <xf numFmtId="0" fontId="32" fillId="0" borderId="72" xfId="6" applyFont="1" applyBorder="1" applyAlignment="1">
      <alignment vertical="center" shrinkToFit="1"/>
    </xf>
    <xf numFmtId="0" fontId="32" fillId="0" borderId="73" xfId="6" applyFont="1" applyBorder="1" applyAlignment="1">
      <alignment vertical="center" shrinkToFit="1"/>
    </xf>
    <xf numFmtId="0" fontId="32" fillId="0" borderId="72" xfId="6" applyFont="1" applyBorder="1"/>
    <xf numFmtId="38" fontId="41" fillId="0" borderId="0" xfId="8" applyFont="1" applyFill="1" applyBorder="1" applyAlignment="1">
      <alignment vertical="center"/>
    </xf>
    <xf numFmtId="0" fontId="42" fillId="0" borderId="0" xfId="6" applyFont="1" applyAlignment="1">
      <alignment horizontal="center" vertical="center"/>
    </xf>
    <xf numFmtId="0" fontId="40" fillId="0" borderId="84" xfId="6" applyFont="1" applyBorder="1" applyAlignment="1">
      <alignment vertical="center"/>
    </xf>
    <xf numFmtId="0" fontId="40" fillId="0" borderId="85" xfId="6" applyFont="1" applyBorder="1" applyAlignment="1">
      <alignment vertical="center"/>
    </xf>
    <xf numFmtId="0" fontId="32" fillId="0" borderId="78" xfId="6" applyFont="1" applyBorder="1"/>
    <xf numFmtId="0" fontId="32" fillId="0" borderId="184" xfId="6" applyFont="1" applyBorder="1"/>
    <xf numFmtId="0" fontId="32" fillId="0" borderId="81" xfId="6" applyFont="1" applyBorder="1"/>
    <xf numFmtId="0" fontId="32" fillId="0" borderId="185" xfId="6" applyFont="1" applyBorder="1" applyAlignment="1">
      <alignment horizontal="distributed" vertical="center" justifyLastLine="1"/>
    </xf>
    <xf numFmtId="0" fontId="32" fillId="0" borderId="65" xfId="6" applyFont="1" applyBorder="1" applyAlignment="1">
      <alignment horizontal="distributed" vertical="center" justifyLastLine="1"/>
    </xf>
    <xf numFmtId="189" fontId="43" fillId="0" borderId="0" xfId="0" quotePrefix="1" applyNumberFormat="1" applyFont="1" applyAlignment="1">
      <alignment horizontal="right"/>
    </xf>
    <xf numFmtId="190" fontId="43" fillId="0" borderId="0" xfId="0" quotePrefix="1" applyNumberFormat="1" applyFont="1" applyAlignment="1">
      <alignment horizontal="right"/>
    </xf>
    <xf numFmtId="191" fontId="43" fillId="0" borderId="0" xfId="0" quotePrefix="1" applyNumberFormat="1" applyFont="1" applyAlignment="1">
      <alignment horizontal="right"/>
    </xf>
    <xf numFmtId="0" fontId="0" fillId="0" borderId="0" xfId="0" applyAlignment="1">
      <alignment horizontal="left" wrapText="1"/>
    </xf>
    <xf numFmtId="189" fontId="0" fillId="0" borderId="4" xfId="0" quotePrefix="1" applyNumberFormat="1" applyBorder="1" applyAlignment="1">
      <alignment horizontal="right"/>
    </xf>
    <xf numFmtId="190" fontId="2" fillId="0" borderId="4" xfId="0" quotePrefix="1" applyNumberFormat="1" applyFont="1" applyBorder="1" applyAlignment="1">
      <alignment horizontal="right"/>
    </xf>
    <xf numFmtId="191" fontId="2" fillId="0" borderId="4" xfId="0" quotePrefix="1" applyNumberFormat="1" applyFont="1" applyBorder="1" applyAlignment="1">
      <alignment horizontal="right"/>
    </xf>
    <xf numFmtId="189" fontId="0" fillId="0" borderId="4" xfId="0" applyNumberFormat="1" applyBorder="1" applyAlignment="1">
      <alignment horizontal="right"/>
    </xf>
    <xf numFmtId="189" fontId="2" fillId="0" borderId="4" xfId="0" quotePrefix="1" applyNumberFormat="1" applyFont="1" applyBorder="1" applyAlignment="1">
      <alignment horizontal="right"/>
    </xf>
    <xf numFmtId="190" fontId="2" fillId="0" borderId="34" xfId="0" quotePrefix="1" applyNumberFormat="1" applyFont="1" applyBorder="1" applyAlignment="1">
      <alignment horizontal="right"/>
    </xf>
    <xf numFmtId="0" fontId="0" fillId="0" borderId="35" xfId="0" applyBorder="1" applyAlignment="1">
      <alignment horizontal="distributed"/>
    </xf>
    <xf numFmtId="189" fontId="2" fillId="0" borderId="0" xfId="0" quotePrefix="1" applyNumberFormat="1" applyFont="1" applyAlignment="1">
      <alignment horizontal="right"/>
    </xf>
    <xf numFmtId="190" fontId="2" fillId="0" borderId="0" xfId="0" quotePrefix="1" applyNumberFormat="1" applyFont="1" applyAlignment="1">
      <alignment horizontal="right"/>
    </xf>
    <xf numFmtId="191" fontId="2" fillId="0" borderId="0" xfId="0" quotePrefix="1" applyNumberFormat="1" applyFont="1" applyAlignment="1">
      <alignment horizontal="right"/>
    </xf>
    <xf numFmtId="189" fontId="0" fillId="0" borderId="0" xfId="0" applyNumberFormat="1" applyAlignment="1">
      <alignment horizontal="right"/>
    </xf>
    <xf numFmtId="190" fontId="2" fillId="0" borderId="18" xfId="0" quotePrefix="1" applyNumberFormat="1" applyFont="1" applyBorder="1" applyAlignment="1">
      <alignment horizontal="right"/>
    </xf>
    <xf numFmtId="38" fontId="2" fillId="0" borderId="0" xfId="1" applyFont="1" applyBorder="1" applyAlignment="1">
      <alignment horizontal="right"/>
    </xf>
    <xf numFmtId="38" fontId="2" fillId="0" borderId="0" xfId="1" applyFont="1" applyBorder="1"/>
    <xf numFmtId="0" fontId="2" fillId="0" borderId="16" xfId="0" applyFont="1" applyBorder="1" applyAlignment="1">
      <alignment horizontal="distributed"/>
    </xf>
    <xf numFmtId="0" fontId="0" fillId="0" borderId="39" xfId="0" applyBorder="1" applyAlignment="1">
      <alignment horizontal="center" vertical="center"/>
    </xf>
    <xf numFmtId="0" fontId="44" fillId="0" borderId="36" xfId="0" applyFont="1" applyBorder="1" applyAlignment="1">
      <alignment vertical="top" wrapText="1"/>
    </xf>
    <xf numFmtId="0" fontId="0" fillId="0" borderId="36" xfId="0" applyBorder="1" applyAlignment="1">
      <alignment horizontal="center" vertical="center"/>
    </xf>
    <xf numFmtId="0" fontId="0" fillId="0" borderId="162" xfId="0" applyBorder="1" applyAlignment="1">
      <alignment horizontal="center" vertical="center"/>
    </xf>
    <xf numFmtId="0" fontId="0" fillId="0" borderId="35" xfId="0" applyBorder="1" applyAlignment="1">
      <alignment horizontal="left" vertical="center"/>
    </xf>
    <xf numFmtId="0" fontId="0" fillId="0" borderId="43" xfId="0" applyBorder="1" applyAlignment="1">
      <alignment horizontal="center" vertical="center"/>
    </xf>
    <xf numFmtId="0" fontId="0" fillId="0" borderId="24" xfId="0" applyBorder="1" applyAlignment="1">
      <alignment horizontal="centerContinuous" vertical="center"/>
    </xf>
    <xf numFmtId="0" fontId="0" fillId="0" borderId="0" xfId="0" applyAlignment="1">
      <alignment horizontal="centerContinuous"/>
    </xf>
    <xf numFmtId="191" fontId="29" fillId="0" borderId="0" xfId="3" quotePrefix="1" applyNumberFormat="1" applyFont="1" applyAlignment="1">
      <alignment horizontal="right" vertical="top"/>
    </xf>
    <xf numFmtId="176" fontId="0" fillId="0" borderId="4" xfId="0" applyNumberFormat="1" applyBorder="1"/>
    <xf numFmtId="180" fontId="0" fillId="0" borderId="4" xfId="0" applyNumberFormat="1" applyBorder="1"/>
    <xf numFmtId="188" fontId="0" fillId="0" borderId="4" xfId="1" applyNumberFormat="1" applyFont="1" applyBorder="1"/>
    <xf numFmtId="38" fontId="0" fillId="0" borderId="34" xfId="1" applyFont="1" applyBorder="1"/>
    <xf numFmtId="180" fontId="0" fillId="0" borderId="0" xfId="0" applyNumberFormat="1"/>
    <xf numFmtId="188" fontId="0" fillId="0" borderId="0" xfId="1" applyNumberFormat="1" applyFont="1" applyBorder="1"/>
    <xf numFmtId="192" fontId="0" fillId="0" borderId="0" xfId="0" applyNumberFormat="1"/>
    <xf numFmtId="180" fontId="0" fillId="0" borderId="6" xfId="0" applyNumberFormat="1" applyBorder="1"/>
    <xf numFmtId="188" fontId="0" fillId="0" borderId="6" xfId="1" applyNumberFormat="1" applyFont="1" applyBorder="1"/>
    <xf numFmtId="0" fontId="0" fillId="0" borderId="4" xfId="0" applyBorder="1" applyAlignment="1">
      <alignment horizontal="center" vertical="center"/>
    </xf>
    <xf numFmtId="0" fontId="0" fillId="0" borderId="38" xfId="0" applyBorder="1" applyAlignment="1">
      <alignment horizontal="center" vertical="center"/>
    </xf>
    <xf numFmtId="0" fontId="0" fillId="0" borderId="161" xfId="0" applyBorder="1" applyAlignment="1">
      <alignment horizontal="center" vertical="center"/>
    </xf>
    <xf numFmtId="0" fontId="0" fillId="0" borderId="49" xfId="0" applyBorder="1" applyAlignment="1">
      <alignment horizontal="center" vertical="center"/>
    </xf>
    <xf numFmtId="0" fontId="0" fillId="0" borderId="44" xfId="0" applyBorder="1" applyAlignment="1">
      <alignment horizontal="center" vertical="center"/>
    </xf>
    <xf numFmtId="0" fontId="0" fillId="0" borderId="22" xfId="0" applyBorder="1" applyAlignment="1">
      <alignment horizontal="center" vertical="center"/>
    </xf>
    <xf numFmtId="0" fontId="0" fillId="0" borderId="0" xfId="0" applyAlignment="1">
      <alignment horizontal="left"/>
    </xf>
    <xf numFmtId="180" fontId="2" fillId="0" borderId="4" xfId="0" quotePrefix="1" applyNumberFormat="1" applyFont="1" applyBorder="1" applyAlignment="1">
      <alignment horizontal="right" shrinkToFit="1"/>
    </xf>
    <xf numFmtId="180" fontId="0" fillId="0" borderId="4" xfId="0" applyNumberFormat="1" applyBorder="1" applyAlignment="1">
      <alignment shrinkToFit="1"/>
    </xf>
    <xf numFmtId="180" fontId="0" fillId="0" borderId="4" xfId="1" applyNumberFormat="1" applyFont="1" applyBorder="1" applyAlignment="1">
      <alignment horizontal="right" shrinkToFit="1"/>
    </xf>
    <xf numFmtId="0" fontId="0" fillId="0" borderId="35" xfId="0" applyBorder="1" applyAlignment="1">
      <alignment horizontal="left" shrinkToFit="1"/>
    </xf>
    <xf numFmtId="180" fontId="0" fillId="0" borderId="0" xfId="1" applyNumberFormat="1" applyFont="1" applyFill="1" applyBorder="1" applyAlignment="1">
      <alignment horizontal="right" shrinkToFit="1"/>
    </xf>
    <xf numFmtId="180" fontId="2" fillId="0" borderId="0" xfId="0" quotePrefix="1" applyNumberFormat="1" applyFont="1" applyAlignment="1">
      <alignment horizontal="right" shrinkToFit="1"/>
    </xf>
    <xf numFmtId="180" fontId="0" fillId="0" borderId="0" xfId="0" applyNumberFormat="1" applyAlignment="1">
      <alignment shrinkToFit="1"/>
    </xf>
    <xf numFmtId="180" fontId="0" fillId="0" borderId="0" xfId="1" applyNumberFormat="1" applyFont="1" applyBorder="1" applyAlignment="1">
      <alignment horizontal="right" shrinkToFit="1"/>
    </xf>
    <xf numFmtId="0" fontId="0" fillId="0" borderId="16" xfId="0" applyBorder="1" applyAlignment="1">
      <alignment horizontal="left" shrinkToFit="1"/>
    </xf>
    <xf numFmtId="180" fontId="2" fillId="0" borderId="0" xfId="1" applyNumberFormat="1" applyFont="1" applyFill="1" applyBorder="1" applyAlignment="1">
      <alignment horizontal="right" shrinkToFit="1"/>
    </xf>
    <xf numFmtId="180" fontId="0" fillId="0" borderId="0" xfId="0" applyNumberFormat="1" applyAlignment="1">
      <alignment horizontal="right"/>
    </xf>
    <xf numFmtId="180" fontId="2" fillId="0" borderId="0" xfId="0" applyNumberFormat="1" applyFont="1" applyAlignment="1">
      <alignment horizontal="right" shrinkToFit="1"/>
    </xf>
    <xf numFmtId="180" fontId="0" fillId="0" borderId="0" xfId="0" applyNumberFormat="1" applyAlignment="1">
      <alignment horizontal="right" shrinkToFit="1"/>
    </xf>
    <xf numFmtId="0" fontId="0" fillId="0" borderId="15" xfId="0" applyBorder="1" applyAlignment="1">
      <alignment horizontal="left" shrinkToFit="1"/>
    </xf>
    <xf numFmtId="0" fontId="0" fillId="0" borderId="161" xfId="0" applyBorder="1"/>
    <xf numFmtId="0" fontId="0" fillId="0" borderId="161" xfId="0" applyBorder="1" applyAlignment="1">
      <alignment horizontal="centerContinuous" vertical="center"/>
    </xf>
    <xf numFmtId="0" fontId="0" fillId="0" borderId="161" xfId="0" applyBorder="1" applyAlignment="1">
      <alignment horizontal="centerContinuous" vertical="center" shrinkToFit="1"/>
    </xf>
    <xf numFmtId="0" fontId="0" fillId="0" borderId="36" xfId="0" applyBorder="1" applyAlignment="1">
      <alignment horizontal="centerContinuous" vertical="center" shrinkToFit="1"/>
    </xf>
    <xf numFmtId="0" fontId="0" fillId="0" borderId="162" xfId="0" applyBorder="1" applyAlignment="1">
      <alignment horizontal="centerContinuous" vertical="center" shrinkToFit="1"/>
    </xf>
    <xf numFmtId="0" fontId="0" fillId="0" borderId="35" xfId="0" applyBorder="1" applyAlignment="1">
      <alignment shrinkToFit="1"/>
    </xf>
    <xf numFmtId="0" fontId="0" fillId="0" borderId="15" xfId="0" applyBorder="1" applyAlignment="1">
      <alignment shrinkToFit="1"/>
    </xf>
    <xf numFmtId="193" fontId="0" fillId="0" borderId="0" xfId="0" quotePrefix="1" applyNumberFormat="1" applyAlignment="1">
      <alignment horizontal="right" shrinkToFit="1"/>
    </xf>
    <xf numFmtId="190" fontId="0" fillId="0" borderId="0" xfId="0" applyNumberFormat="1" applyAlignment="1">
      <alignment shrinkToFit="1"/>
    </xf>
    <xf numFmtId="180" fontId="0" fillId="0" borderId="4" xfId="0" quotePrefix="1" applyNumberFormat="1" applyBorder="1" applyAlignment="1">
      <alignment horizontal="right" shrinkToFit="1"/>
    </xf>
    <xf numFmtId="180" fontId="0" fillId="0" borderId="0" xfId="0" quotePrefix="1" applyNumberFormat="1" applyAlignment="1">
      <alignment horizontal="right" shrinkToFit="1"/>
    </xf>
    <xf numFmtId="180" fontId="2" fillId="0" borderId="0" xfId="1" applyNumberFormat="1" applyFont="1" applyBorder="1" applyAlignment="1">
      <alignment horizontal="right" shrinkToFit="1"/>
    </xf>
    <xf numFmtId="180" fontId="2" fillId="0" borderId="0" xfId="0" applyNumberFormat="1" applyFont="1"/>
    <xf numFmtId="180" fontId="0" fillId="0" borderId="0" xfId="1" applyNumberFormat="1" applyFont="1" applyBorder="1" applyAlignment="1">
      <alignment shrinkToFit="1"/>
    </xf>
    <xf numFmtId="180" fontId="2" fillId="0" borderId="0" xfId="0" applyNumberFormat="1" applyFont="1" applyAlignment="1">
      <alignment shrinkToFit="1"/>
    </xf>
    <xf numFmtId="180" fontId="2" fillId="0" borderId="0" xfId="1" applyNumberFormat="1" applyFont="1" applyBorder="1" applyAlignment="1">
      <alignment horizontal="right"/>
    </xf>
    <xf numFmtId="180" fontId="0" fillId="0" borderId="6" xfId="1" applyNumberFormat="1" applyFont="1" applyBorder="1" applyAlignment="1">
      <alignment shrinkToFit="1"/>
    </xf>
    <xf numFmtId="0" fontId="0" fillId="0" borderId="36" xfId="0" applyBorder="1" applyAlignment="1">
      <alignment horizontal="centerContinuous" vertical="center"/>
    </xf>
    <xf numFmtId="0" fontId="0" fillId="0" borderId="162" xfId="0" applyBorder="1" applyAlignment="1">
      <alignment horizontal="centerContinuous" vertical="center"/>
    </xf>
    <xf numFmtId="0" fontId="0" fillId="0" borderId="35" xfId="0" applyBorder="1"/>
    <xf numFmtId="0" fontId="0" fillId="0" borderId="15" xfId="0" applyBorder="1"/>
    <xf numFmtId="176" fontId="0" fillId="0" borderId="0" xfId="0" applyNumberFormat="1" applyAlignment="1">
      <alignment horizontal="right" vertical="center"/>
    </xf>
    <xf numFmtId="0" fontId="0" fillId="0" borderId="6" xfId="0" applyBorder="1" applyAlignment="1">
      <alignment horizontal="center" vertical="center"/>
    </xf>
    <xf numFmtId="0" fontId="0" fillId="0" borderId="41" xfId="0" applyBorder="1" applyAlignment="1">
      <alignment horizontal="center" vertical="center"/>
    </xf>
    <xf numFmtId="180" fontId="0" fillId="0" borderId="4" xfId="0" applyNumberFormat="1" applyBorder="1" applyAlignment="1">
      <alignment horizontal="right" shrinkToFit="1"/>
    </xf>
    <xf numFmtId="180" fontId="0" fillId="0" borderId="0" xfId="1" applyNumberFormat="1" applyFont="1" applyFill="1" applyBorder="1" applyAlignment="1">
      <alignment shrinkToFit="1"/>
    </xf>
    <xf numFmtId="180" fontId="0" fillId="0" borderId="6" xfId="1" applyNumberFormat="1" applyFont="1" applyBorder="1" applyAlignment="1">
      <alignment horizontal="right" shrinkToFit="1"/>
    </xf>
    <xf numFmtId="187" fontId="0" fillId="0" borderId="161" xfId="0" applyNumberFormat="1" applyBorder="1" applyAlignment="1">
      <alignment horizontal="right"/>
    </xf>
    <xf numFmtId="0" fontId="0" fillId="0" borderId="49" xfId="0" applyBorder="1" applyAlignment="1">
      <alignment horizontal="centerContinuous" vertical="center" shrinkToFit="1"/>
    </xf>
    <xf numFmtId="187" fontId="0" fillId="0" borderId="0" xfId="0" applyNumberFormat="1" applyAlignment="1">
      <alignment horizontal="right" vertical="top"/>
    </xf>
    <xf numFmtId="0" fontId="0" fillId="0" borderId="4" xfId="0" applyBorder="1" applyAlignment="1">
      <alignment shrinkToFit="1"/>
    </xf>
    <xf numFmtId="180" fontId="0" fillId="0" borderId="4" xfId="0" quotePrefix="1" applyNumberFormat="1" applyBorder="1" applyAlignment="1">
      <alignment horizontal="right"/>
    </xf>
    <xf numFmtId="180" fontId="0" fillId="0" borderId="0" xfId="0" quotePrefix="1" applyNumberFormat="1" applyAlignment="1">
      <alignment horizontal="right"/>
    </xf>
    <xf numFmtId="180" fontId="0" fillId="0" borderId="0" xfId="1" applyNumberFormat="1" applyFont="1" applyBorder="1" applyAlignment="1">
      <alignment horizontal="right"/>
    </xf>
    <xf numFmtId="38" fontId="2" fillId="0" borderId="0" xfId="1" applyFont="1"/>
    <xf numFmtId="38" fontId="0" fillId="0" borderId="0" xfId="1" applyFont="1" applyFill="1" applyBorder="1" applyAlignment="1">
      <alignment horizontal="left"/>
    </xf>
    <xf numFmtId="38" fontId="2" fillId="0" borderId="6" xfId="1" applyFont="1" applyBorder="1" applyAlignment="1">
      <alignment horizontal="center"/>
    </xf>
    <xf numFmtId="180" fontId="5" fillId="0" borderId="4" xfId="1" applyNumberFormat="1" applyFont="1" applyFill="1" applyBorder="1"/>
    <xf numFmtId="180" fontId="5" fillId="0" borderId="0" xfId="1" applyNumberFormat="1" applyFont="1" applyFill="1" applyBorder="1" applyAlignment="1">
      <alignment horizontal="right"/>
    </xf>
    <xf numFmtId="180" fontId="5" fillId="0" borderId="18" xfId="1" applyNumberFormat="1" applyFont="1" applyFill="1" applyBorder="1" applyAlignment="1">
      <alignment horizontal="right"/>
    </xf>
    <xf numFmtId="38" fontId="13" fillId="0" borderId="0" xfId="1" applyFont="1" applyBorder="1" applyAlignment="1">
      <alignment horizontal="center"/>
    </xf>
    <xf numFmtId="180" fontId="5" fillId="0" borderId="0" xfId="1" applyNumberFormat="1" applyFont="1" applyFill="1" applyBorder="1"/>
    <xf numFmtId="180" fontId="5" fillId="0" borderId="0" xfId="1" applyNumberFormat="1" applyFont="1" applyBorder="1"/>
    <xf numFmtId="38" fontId="13" fillId="0" borderId="16" xfId="1" applyFont="1" applyBorder="1" applyAlignment="1">
      <alignment horizontal="center"/>
    </xf>
    <xf numFmtId="180" fontId="5" fillId="0" borderId="0" xfId="1" quotePrefix="1" applyNumberFormat="1" applyFont="1" applyBorder="1" applyAlignment="1">
      <alignment horizontal="right"/>
    </xf>
    <xf numFmtId="180" fontId="5" fillId="0" borderId="18" xfId="1" applyNumberFormat="1" applyFont="1" applyBorder="1" applyAlignment="1">
      <alignment horizontal="right"/>
    </xf>
    <xf numFmtId="180" fontId="5" fillId="0" borderId="0" xfId="1" applyNumberFormat="1" applyFont="1" applyBorder="1" applyAlignment="1">
      <alignment horizontal="right"/>
    </xf>
    <xf numFmtId="49" fontId="5" fillId="0" borderId="0" xfId="1" applyNumberFormat="1" applyFont="1"/>
    <xf numFmtId="38" fontId="3" fillId="0" borderId="4" xfId="1" applyFont="1" applyBorder="1" applyAlignment="1">
      <alignment horizontal="distributed" vertical="center"/>
    </xf>
    <xf numFmtId="0" fontId="2" fillId="0" borderId="38" xfId="0" applyFont="1" applyBorder="1" applyAlignment="1">
      <alignment horizontal="center" vertical="center"/>
    </xf>
    <xf numFmtId="0" fontId="26" fillId="0" borderId="38" xfId="0" applyFont="1" applyBorder="1" applyAlignment="1">
      <alignment horizontal="center" vertical="center"/>
    </xf>
    <xf numFmtId="0" fontId="26" fillId="0" borderId="34" xfId="0" applyFont="1" applyBorder="1" applyAlignment="1">
      <alignment horizontal="center" vertical="center" wrapText="1"/>
    </xf>
    <xf numFmtId="0" fontId="2" fillId="0" borderId="35" xfId="0" applyFont="1" applyBorder="1"/>
    <xf numFmtId="38" fontId="44" fillId="0" borderId="6" xfId="1" applyFont="1" applyBorder="1" applyAlignment="1">
      <alignment horizontal="distributed" vertical="center"/>
    </xf>
    <xf numFmtId="0" fontId="2" fillId="0" borderId="44" xfId="0" applyFont="1" applyBorder="1" applyAlignment="1">
      <alignment horizontal="center" vertical="center"/>
    </xf>
    <xf numFmtId="0" fontId="2" fillId="0" borderId="20" xfId="0" applyFont="1" applyBorder="1" applyAlignment="1">
      <alignment horizontal="center" vertical="center" wrapText="1"/>
    </xf>
    <xf numFmtId="0" fontId="2" fillId="0" borderId="15" xfId="0" applyFont="1" applyBorder="1" applyAlignment="1">
      <alignment horizontal="right"/>
    </xf>
    <xf numFmtId="0" fontId="12" fillId="0" borderId="0" xfId="0" applyFont="1" applyAlignment="1">
      <alignment horizontal="left"/>
    </xf>
    <xf numFmtId="0" fontId="16" fillId="0" borderId="0" xfId="0" applyFont="1" applyAlignment="1">
      <alignment horizontal="left"/>
    </xf>
    <xf numFmtId="38" fontId="5" fillId="0" borderId="0" xfId="1" applyFont="1" applyFill="1" applyBorder="1"/>
    <xf numFmtId="0" fontId="0" fillId="0" borderId="52" xfId="0" applyBorder="1"/>
    <xf numFmtId="38" fontId="0" fillId="0" borderId="0" xfId="1" applyFont="1" applyBorder="1" applyAlignment="1">
      <alignment horizontal="right"/>
    </xf>
    <xf numFmtId="38" fontId="0" fillId="0" borderId="55" xfId="1" applyFont="1" applyBorder="1" applyAlignment="1">
      <alignment horizontal="right"/>
    </xf>
    <xf numFmtId="0" fontId="0" fillId="0" borderId="16" xfId="0" applyBorder="1" applyAlignment="1">
      <alignment horizontal="distributed" justifyLastLine="1"/>
    </xf>
    <xf numFmtId="38" fontId="0" fillId="0" borderId="59" xfId="1" applyFont="1" applyBorder="1" applyAlignment="1">
      <alignment horizontal="right"/>
    </xf>
    <xf numFmtId="0" fontId="0" fillId="0" borderId="49" xfId="0" applyBorder="1" applyAlignment="1">
      <alignment horizontal="centerContinuous" vertical="center"/>
    </xf>
    <xf numFmtId="0" fontId="0" fillId="0" borderId="4" xfId="0" applyBorder="1" applyAlignment="1">
      <alignment horizontal="centerContinuous" vertical="center"/>
    </xf>
    <xf numFmtId="0" fontId="0" fillId="0" borderId="35" xfId="0" applyBorder="1" applyAlignment="1">
      <alignment vertical="center"/>
    </xf>
    <xf numFmtId="0" fontId="0" fillId="0" borderId="82" xfId="0" applyBorder="1" applyAlignment="1">
      <alignment horizontal="centerContinuous" vertical="center"/>
    </xf>
    <xf numFmtId="0" fontId="0" fillId="0" borderId="15" xfId="0" applyBorder="1" applyAlignment="1">
      <alignment vertical="center"/>
    </xf>
    <xf numFmtId="0" fontId="0" fillId="0" borderId="0" xfId="0" applyAlignment="1">
      <alignment horizontal="distributed" justifyLastLine="1"/>
    </xf>
    <xf numFmtId="38" fontId="0" fillId="0" borderId="4" xfId="1" applyFont="1" applyBorder="1" applyAlignment="1">
      <alignment horizontal="right"/>
    </xf>
    <xf numFmtId="38" fontId="0" fillId="0" borderId="52" xfId="1" applyFont="1" applyBorder="1" applyAlignment="1">
      <alignment horizontal="right"/>
    </xf>
    <xf numFmtId="0" fontId="0" fillId="0" borderId="35" xfId="0" applyBorder="1" applyAlignment="1">
      <alignment horizontal="distributed" justifyLastLine="1"/>
    </xf>
    <xf numFmtId="38" fontId="0" fillId="0" borderId="16" xfId="1" applyFont="1" applyBorder="1" applyAlignment="1">
      <alignment horizontal="right"/>
    </xf>
    <xf numFmtId="38" fontId="0" fillId="0" borderId="18" xfId="1" applyFont="1" applyBorder="1" applyAlignment="1">
      <alignment horizontal="right"/>
    </xf>
    <xf numFmtId="38" fontId="2" fillId="0" borderId="16" xfId="1" applyFont="1" applyBorder="1" applyAlignment="1">
      <alignment horizontal="right"/>
    </xf>
    <xf numFmtId="0" fontId="0" fillId="0" borderId="48" xfId="0" applyBorder="1" applyAlignment="1">
      <alignment horizontal="centerContinuous" vertical="center"/>
    </xf>
    <xf numFmtId="0" fontId="0" fillId="0" borderId="35" xfId="0" applyBorder="1" applyAlignment="1">
      <alignment horizontal="centerContinuous" vertical="center"/>
    </xf>
    <xf numFmtId="0" fontId="0" fillId="0" borderId="64" xfId="0" applyBorder="1" applyAlignment="1">
      <alignment horizontal="centerContinuous" vertical="center"/>
    </xf>
    <xf numFmtId="0" fontId="0" fillId="0" borderId="65" xfId="0" applyBorder="1" applyAlignment="1">
      <alignment horizontal="centerContinuous" vertical="center"/>
    </xf>
    <xf numFmtId="0" fontId="45" fillId="0" borderId="0" xfId="0" applyFont="1" applyAlignment="1">
      <alignment horizontal="right"/>
    </xf>
    <xf numFmtId="38" fontId="0" fillId="0" borderId="58" xfId="1" applyFont="1" applyBorder="1" applyAlignment="1">
      <alignment horizontal="right"/>
    </xf>
    <xf numFmtId="38" fontId="0" fillId="0" borderId="62" xfId="1" applyFont="1" applyBorder="1" applyAlignment="1">
      <alignment horizontal="right"/>
    </xf>
    <xf numFmtId="0" fontId="0" fillId="0" borderId="58" xfId="0" applyBorder="1" applyAlignment="1">
      <alignment horizontal="distributed" justifyLastLine="1"/>
    </xf>
    <xf numFmtId="0" fontId="0" fillId="0" borderId="39" xfId="0" applyBorder="1" applyAlignment="1">
      <alignment horizontal="right" vertical="center"/>
    </xf>
    <xf numFmtId="0" fontId="0" fillId="0" borderId="4" xfId="0" applyBorder="1" applyAlignment="1">
      <alignment horizontal="right" vertical="center"/>
    </xf>
    <xf numFmtId="0" fontId="0" fillId="0" borderId="40" xfId="0" applyBorder="1" applyAlignment="1">
      <alignment horizontal="right" vertical="center"/>
    </xf>
    <xf numFmtId="0" fontId="0" fillId="0" borderId="34" xfId="0" applyBorder="1" applyAlignment="1">
      <alignment horizontal="right" vertical="center"/>
    </xf>
    <xf numFmtId="0" fontId="0" fillId="0" borderId="6" xfId="0" applyBorder="1" applyAlignment="1">
      <alignment horizontal="centerContinuous" vertical="center"/>
    </xf>
    <xf numFmtId="0" fontId="0" fillId="0" borderId="42" xfId="0" applyBorder="1" applyAlignment="1">
      <alignment horizontal="centerContinuous" vertical="center"/>
    </xf>
    <xf numFmtId="0" fontId="0" fillId="0" borderId="15" xfId="0" applyBorder="1" applyAlignment="1">
      <alignment horizontal="centerContinuous" vertical="center"/>
    </xf>
    <xf numFmtId="0" fontId="0" fillId="0" borderId="41" xfId="0" applyBorder="1" applyAlignment="1">
      <alignment horizontal="centerContinuous" vertical="center"/>
    </xf>
    <xf numFmtId="0" fontId="5" fillId="0" borderId="6" xfId="0" applyFont="1" applyBorder="1" applyAlignment="1">
      <alignment horizontal="right"/>
    </xf>
    <xf numFmtId="38" fontId="5" fillId="0" borderId="0" xfId="0" applyNumberFormat="1" applyFont="1"/>
    <xf numFmtId="38" fontId="24" fillId="0" borderId="0" xfId="1" applyFont="1" applyBorder="1" applyAlignment="1">
      <alignment horizontal="right"/>
    </xf>
    <xf numFmtId="38" fontId="24" fillId="0" borderId="4" xfId="1" applyFont="1" applyBorder="1"/>
    <xf numFmtId="38" fontId="24" fillId="0" borderId="34" xfId="1" applyFont="1" applyBorder="1"/>
    <xf numFmtId="0" fontId="5" fillId="0" borderId="35" xfId="0" applyFont="1" applyBorder="1" applyAlignment="1">
      <alignment horizontal="distributed" shrinkToFit="1"/>
    </xf>
    <xf numFmtId="38" fontId="24" fillId="0" borderId="0" xfId="1" applyFont="1" applyBorder="1"/>
    <xf numFmtId="38" fontId="24" fillId="0" borderId="18" xfId="1" applyFont="1" applyBorder="1"/>
    <xf numFmtId="0" fontId="5" fillId="0" borderId="16" xfId="0" applyFont="1" applyBorder="1" applyAlignment="1">
      <alignment horizontal="distributed" shrinkToFit="1"/>
    </xf>
    <xf numFmtId="38" fontId="24" fillId="0" borderId="0" xfId="1" applyFont="1" applyFill="1" applyBorder="1"/>
    <xf numFmtId="38" fontId="24" fillId="0" borderId="18" xfId="1" applyFont="1" applyBorder="1" applyAlignment="1">
      <alignment horizontal="right"/>
    </xf>
    <xf numFmtId="0" fontId="0" fillId="0" borderId="16" xfId="0" applyBorder="1" applyAlignment="1">
      <alignment horizontal="distributed" shrinkToFit="1"/>
    </xf>
    <xf numFmtId="38" fontId="16" fillId="0" borderId="6" xfId="1" applyFont="1" applyBorder="1"/>
    <xf numFmtId="38" fontId="16" fillId="0" borderId="20" xfId="1" applyFont="1" applyBorder="1"/>
    <xf numFmtId="0" fontId="6" fillId="0" borderId="16" xfId="0" applyFont="1" applyBorder="1" applyAlignment="1">
      <alignment horizontal="distributed" shrinkToFit="1"/>
    </xf>
    <xf numFmtId="0" fontId="5" fillId="0" borderId="39" xfId="0" applyFont="1" applyBorder="1" applyAlignment="1">
      <alignment horizontal="distributed"/>
    </xf>
    <xf numFmtId="0" fontId="0" fillId="0" borderId="38" xfId="0" applyBorder="1" applyAlignment="1">
      <alignment horizontal="center"/>
    </xf>
    <xf numFmtId="0" fontId="5" fillId="0" borderId="35" xfId="0" applyFont="1" applyBorder="1" applyAlignment="1">
      <alignment vertical="center"/>
    </xf>
    <xf numFmtId="0" fontId="5" fillId="0" borderId="43" xfId="0" applyFont="1" applyBorder="1" applyAlignment="1">
      <alignment horizontal="distributed"/>
    </xf>
    <xf numFmtId="0" fontId="5" fillId="0" borderId="44" xfId="0" applyFont="1" applyBorder="1" applyAlignment="1">
      <alignment horizontal="distributed"/>
    </xf>
    <xf numFmtId="0" fontId="5" fillId="0" borderId="20" xfId="0" applyFont="1" applyBorder="1" applyAlignment="1">
      <alignment horizontal="distributed"/>
    </xf>
    <xf numFmtId="38" fontId="24" fillId="0" borderId="0" xfId="1" applyFont="1" applyBorder="1" applyAlignment="1">
      <alignment horizontal="right" vertical="center"/>
    </xf>
    <xf numFmtId="38" fontId="24" fillId="0" borderId="4" xfId="1" applyFont="1" applyBorder="1" applyAlignment="1">
      <alignment vertical="center"/>
    </xf>
    <xf numFmtId="38" fontId="24" fillId="0" borderId="34" xfId="1" applyFont="1" applyBorder="1" applyAlignment="1">
      <alignment vertical="center"/>
    </xf>
    <xf numFmtId="0" fontId="12" fillId="0" borderId="35" xfId="0" applyFont="1" applyBorder="1" applyAlignment="1">
      <alignment horizontal="distributed" vertical="center"/>
    </xf>
    <xf numFmtId="38" fontId="24" fillId="0" borderId="0" xfId="1" applyFont="1" applyBorder="1" applyAlignment="1">
      <alignment vertical="center"/>
    </xf>
    <xf numFmtId="38" fontId="24" fillId="0" borderId="18" xfId="1" applyFont="1" applyBorder="1" applyAlignment="1">
      <alignment vertical="center"/>
    </xf>
    <xf numFmtId="0" fontId="12" fillId="0" borderId="16" xfId="0" applyFont="1" applyBorder="1" applyAlignment="1">
      <alignment horizontal="distributed" vertical="center"/>
    </xf>
    <xf numFmtId="38" fontId="24" fillId="0" borderId="0" xfId="1" applyFont="1" applyBorder="1" applyAlignment="1">
      <alignment vertical="center" wrapText="1"/>
    </xf>
    <xf numFmtId="0" fontId="5" fillId="0" borderId="16" xfId="0" applyFont="1" applyBorder="1" applyAlignment="1">
      <alignment horizontal="distributed" vertical="center"/>
    </xf>
    <xf numFmtId="38" fontId="24" fillId="0" borderId="0" xfId="1" applyFont="1" applyFill="1" applyBorder="1" applyAlignment="1">
      <alignment horizontal="right" vertical="center"/>
    </xf>
    <xf numFmtId="0" fontId="12" fillId="0" borderId="16" xfId="0" applyFont="1" applyBorder="1" applyAlignment="1">
      <alignment horizontal="distributed" vertical="center" wrapText="1" shrinkToFit="1"/>
    </xf>
    <xf numFmtId="0" fontId="5" fillId="0" borderId="16" xfId="0" applyFont="1" applyBorder="1" applyAlignment="1">
      <alignment horizontal="distributed" vertical="center" wrapText="1"/>
    </xf>
    <xf numFmtId="38" fontId="16" fillId="0" borderId="6" xfId="1" applyFont="1" applyBorder="1" applyAlignment="1">
      <alignment vertical="center"/>
    </xf>
    <xf numFmtId="38" fontId="16" fillId="0" borderId="20" xfId="1" applyFont="1" applyBorder="1" applyAlignment="1">
      <alignment vertical="center"/>
    </xf>
    <xf numFmtId="0" fontId="46" fillId="0" borderId="15" xfId="0" applyFont="1" applyBorder="1" applyAlignment="1">
      <alignment horizontal="distributed" vertical="center"/>
    </xf>
    <xf numFmtId="0" fontId="5" fillId="0" borderId="39" xfId="0" applyFont="1" applyBorder="1" applyAlignment="1">
      <alignment horizontal="center"/>
    </xf>
    <xf numFmtId="0" fontId="5" fillId="0" borderId="49" xfId="0" applyFont="1" applyBorder="1" applyAlignment="1">
      <alignment horizontal="distributed"/>
    </xf>
    <xf numFmtId="0" fontId="5" fillId="0" borderId="38" xfId="0" applyFont="1" applyBorder="1" applyAlignment="1">
      <alignment horizontal="center"/>
    </xf>
    <xf numFmtId="0" fontId="5" fillId="0" borderId="49" xfId="0" applyFont="1" applyBorder="1"/>
    <xf numFmtId="0" fontId="5" fillId="0" borderId="42" xfId="0" applyFont="1" applyBorder="1" applyAlignment="1">
      <alignment horizontal="distributed"/>
    </xf>
    <xf numFmtId="0" fontId="0" fillId="0" borderId="16" xfId="0" applyBorder="1"/>
    <xf numFmtId="38" fontId="0" fillId="0" borderId="0" xfId="1" applyFont="1" applyFill="1" applyBorder="1"/>
    <xf numFmtId="0" fontId="0" fillId="0" borderId="4" xfId="0" applyBorder="1" applyAlignment="1">
      <alignment horizontal="centerContinuous"/>
    </xf>
    <xf numFmtId="0" fontId="0" fillId="0" borderId="49" xfId="0" applyBorder="1" applyAlignment="1">
      <alignment horizontal="centerContinuous"/>
    </xf>
    <xf numFmtId="0" fontId="0" fillId="0" borderId="38" xfId="0" applyBorder="1" applyAlignment="1">
      <alignment horizontal="centerContinuous"/>
    </xf>
    <xf numFmtId="0" fontId="0" fillId="0" borderId="49" xfId="0" applyBorder="1"/>
    <xf numFmtId="0" fontId="0" fillId="0" borderId="37" xfId="0" applyBorder="1" applyAlignment="1">
      <alignment horizontal="centerContinuous"/>
    </xf>
    <xf numFmtId="0" fontId="0" fillId="0" borderId="37" xfId="0" applyBorder="1"/>
    <xf numFmtId="0" fontId="0" fillId="0" borderId="47" xfId="0" applyBorder="1"/>
    <xf numFmtId="0" fontId="0" fillId="0" borderId="32" xfId="0" applyBorder="1" applyAlignment="1">
      <alignment horizontal="centerContinuous"/>
    </xf>
    <xf numFmtId="0" fontId="0" fillId="0" borderId="30" xfId="0" applyBorder="1" applyAlignment="1">
      <alignment horizontal="centerContinuous"/>
    </xf>
    <xf numFmtId="0" fontId="0" fillId="0" borderId="39" xfId="0" applyBorder="1" applyAlignment="1">
      <alignment horizontal="centerContinuous"/>
    </xf>
    <xf numFmtId="0" fontId="0" fillId="0" borderId="48" xfId="0" applyBorder="1"/>
    <xf numFmtId="0" fontId="0" fillId="0" borderId="46" xfId="0" applyBorder="1" applyAlignment="1">
      <alignment horizontal="centerContinuous"/>
    </xf>
    <xf numFmtId="0" fontId="0" fillId="0" borderId="45" xfId="0" applyBorder="1" applyAlignment="1">
      <alignment horizontal="centerContinuous"/>
    </xf>
    <xf numFmtId="0" fontId="0" fillId="0" borderId="45" xfId="0" applyBorder="1"/>
    <xf numFmtId="183" fontId="0" fillId="0" borderId="0" xfId="0" applyNumberFormat="1"/>
    <xf numFmtId="38" fontId="2" fillId="0" borderId="0" xfId="0" applyNumberFormat="1" applyFont="1"/>
    <xf numFmtId="38" fontId="5" fillId="0" borderId="4" xfId="1" applyFont="1" applyFill="1" applyBorder="1" applyAlignment="1">
      <alignment horizontal="right"/>
    </xf>
    <xf numFmtId="38" fontId="5" fillId="0" borderId="4" xfId="1" applyFont="1" applyBorder="1"/>
    <xf numFmtId="38" fontId="5" fillId="0" borderId="4" xfId="1" applyFont="1" applyFill="1" applyBorder="1"/>
    <xf numFmtId="38" fontId="5" fillId="0" borderId="34" xfId="1" applyFont="1" applyFill="1" applyBorder="1"/>
    <xf numFmtId="0" fontId="5" fillId="0" borderId="4" xfId="0" applyFont="1" applyBorder="1" applyAlignment="1">
      <alignment horizontal="center"/>
    </xf>
    <xf numFmtId="177" fontId="44" fillId="0" borderId="0" xfId="1" applyNumberFormat="1" applyFont="1" applyBorder="1" applyAlignment="1">
      <alignment horizontal="right"/>
    </xf>
    <xf numFmtId="0" fontId="5" fillId="0" borderId="16" xfId="0" applyFont="1" applyBorder="1" applyAlignment="1">
      <alignment horizontal="center"/>
    </xf>
    <xf numFmtId="38" fontId="5" fillId="0" borderId="0" xfId="1" applyFont="1" applyBorder="1" applyAlignment="1">
      <alignment horizontal="right"/>
    </xf>
    <xf numFmtId="0" fontId="5" fillId="0" borderId="35" xfId="0" applyFont="1" applyBorder="1"/>
    <xf numFmtId="0" fontId="5" fillId="0" borderId="16" xfId="0" applyFont="1" applyBorder="1"/>
    <xf numFmtId="0" fontId="5" fillId="0" borderId="22" xfId="0" applyFont="1" applyBorder="1" applyAlignment="1">
      <alignment horizontal="centerContinuous" vertical="center"/>
    </xf>
    <xf numFmtId="0" fontId="5" fillId="0" borderId="15" xfId="0" applyFont="1" applyBorder="1"/>
    <xf numFmtId="0" fontId="5" fillId="0" borderId="0" xfId="0" applyFont="1" applyAlignment="1">
      <alignment horizontal="center"/>
    </xf>
    <xf numFmtId="0" fontId="5" fillId="0" borderId="4" xfId="0" applyFont="1" applyBorder="1" applyAlignment="1">
      <alignment horizontal="center" vertical="center"/>
    </xf>
    <xf numFmtId="38" fontId="5" fillId="0" borderId="34" xfId="1" applyFont="1" applyBorder="1"/>
    <xf numFmtId="0" fontId="13" fillId="0" borderId="36" xfId="0" applyFont="1" applyBorder="1" applyAlignment="1">
      <alignment horizontal="center" vertical="center" wrapText="1"/>
    </xf>
    <xf numFmtId="0" fontId="5" fillId="0" borderId="36" xfId="0" applyFont="1" applyBorder="1" applyAlignment="1">
      <alignment horizontal="center" vertical="center"/>
    </xf>
    <xf numFmtId="0" fontId="5" fillId="0" borderId="36" xfId="0" applyFont="1" applyBorder="1" applyAlignment="1">
      <alignment horizontal="center" vertical="center" wrapText="1"/>
    </xf>
    <xf numFmtId="0" fontId="5" fillId="0" borderId="171" xfId="0" applyFont="1" applyBorder="1" applyAlignment="1">
      <alignment horizontal="center" vertical="center" wrapText="1"/>
    </xf>
    <xf numFmtId="180" fontId="6" fillId="3" borderId="82" xfId="1" applyNumberFormat="1" applyFont="1" applyFill="1" applyBorder="1" applyAlignment="1">
      <alignment horizontal="right"/>
    </xf>
    <xf numFmtId="180" fontId="6" fillId="0" borderId="82" xfId="1" applyNumberFormat="1" applyFont="1" applyFill="1" applyBorder="1" applyAlignment="1"/>
    <xf numFmtId="0" fontId="6" fillId="0" borderId="65" xfId="0" applyFont="1" applyBorder="1"/>
    <xf numFmtId="180" fontId="6" fillId="0" borderId="0" xfId="1" applyNumberFormat="1" applyFont="1" applyFill="1" applyBorder="1" applyAlignment="1"/>
    <xf numFmtId="180" fontId="6" fillId="0" borderId="18" xfId="1" applyNumberFormat="1" applyFont="1" applyFill="1" applyBorder="1" applyAlignment="1"/>
    <xf numFmtId="0" fontId="6" fillId="0" borderId="16" xfId="0" applyFont="1" applyBorder="1"/>
    <xf numFmtId="180" fontId="5" fillId="0" borderId="0" xfId="1" applyNumberFormat="1" applyFont="1" applyFill="1" applyBorder="1" applyAlignment="1"/>
    <xf numFmtId="180" fontId="5" fillId="0" borderId="18" xfId="1" applyNumberFormat="1" applyFont="1" applyFill="1" applyBorder="1" applyAlignment="1"/>
    <xf numFmtId="180" fontId="5" fillId="0" borderId="18" xfId="0" applyNumberFormat="1" applyFont="1" applyBorder="1"/>
    <xf numFmtId="180" fontId="6" fillId="0" borderId="6" xfId="1" applyNumberFormat="1" applyFont="1" applyFill="1" applyBorder="1" applyAlignment="1"/>
    <xf numFmtId="180" fontId="6" fillId="0" borderId="20" xfId="1" applyNumberFormat="1" applyFont="1" applyFill="1" applyBorder="1" applyAlignment="1"/>
    <xf numFmtId="0" fontId="6" fillId="0" borderId="15" xfId="0" applyFont="1" applyBorder="1"/>
    <xf numFmtId="0" fontId="5" fillId="0" borderId="187" xfId="0" applyFont="1" applyBorder="1" applyAlignment="1">
      <alignment horizontal="center"/>
    </xf>
    <xf numFmtId="0" fontId="5" fillId="0" borderId="186" xfId="0" applyFont="1" applyBorder="1" applyAlignment="1">
      <alignment horizontal="centerContinuous"/>
    </xf>
    <xf numFmtId="0" fontId="5" fillId="0" borderId="65" xfId="0" applyFont="1" applyBorder="1" applyAlignment="1">
      <alignment horizontal="centerContinuous"/>
    </xf>
    <xf numFmtId="38" fontId="0" fillId="0" borderId="0" xfId="5" applyFont="1" applyFill="1" applyAlignment="1">
      <alignment horizontal="center" vertical="center"/>
    </xf>
    <xf numFmtId="0" fontId="5" fillId="0" borderId="0" xfId="0" applyFont="1" applyAlignment="1">
      <alignment horizontal="center" vertical="center"/>
    </xf>
    <xf numFmtId="0" fontId="47" fillId="0" borderId="0" xfId="0" applyFont="1"/>
    <xf numFmtId="0" fontId="48" fillId="0" borderId="0" xfId="0" applyFont="1"/>
    <xf numFmtId="184" fontId="28" fillId="0" borderId="0" xfId="0" applyNumberFormat="1" applyFont="1"/>
    <xf numFmtId="0" fontId="2" fillId="0" borderId="0" xfId="0" applyFont="1" applyAlignment="1">
      <alignment wrapText="1"/>
    </xf>
    <xf numFmtId="184" fontId="0" fillId="0" borderId="0" xfId="9" applyNumberFormat="1" applyFont="1" applyBorder="1"/>
    <xf numFmtId="184" fontId="12" fillId="0" borderId="0" xfId="9" applyNumberFormat="1" applyFont="1" applyBorder="1"/>
    <xf numFmtId="0" fontId="12" fillId="0" borderId="0" xfId="0" applyFont="1" applyAlignment="1">
      <alignment horizontal="right"/>
    </xf>
    <xf numFmtId="184" fontId="12" fillId="0" borderId="0" xfId="9" applyNumberFormat="1" applyFont="1" applyBorder="1" applyAlignment="1">
      <alignment horizontal="center" vertical="center"/>
    </xf>
    <xf numFmtId="0" fontId="12" fillId="0" borderId="0" xfId="0" applyFont="1" applyAlignment="1">
      <alignment horizontal="center"/>
    </xf>
    <xf numFmtId="194" fontId="12" fillId="0" borderId="4" xfId="9" applyNumberFormat="1" applyFont="1" applyBorder="1" applyAlignment="1">
      <alignment horizontal="right"/>
    </xf>
    <xf numFmtId="194" fontId="12" fillId="0" borderId="34" xfId="9" applyNumberFormat="1" applyFont="1" applyBorder="1" applyAlignment="1">
      <alignment horizontal="right"/>
    </xf>
    <xf numFmtId="0" fontId="5" fillId="0" borderId="35" xfId="0" applyFont="1" applyBorder="1" applyAlignment="1">
      <alignment horizontal="center"/>
    </xf>
    <xf numFmtId="38" fontId="12" fillId="0" borderId="0" xfId="0" applyNumberFormat="1" applyFont="1"/>
    <xf numFmtId="38" fontId="12" fillId="0" borderId="0" xfId="1" applyFont="1" applyFill="1" applyBorder="1" applyAlignment="1">
      <alignment horizontal="right"/>
    </xf>
    <xf numFmtId="38" fontId="12" fillId="0" borderId="0" xfId="1" applyFont="1" applyBorder="1" applyAlignment="1">
      <alignment horizontal="right"/>
    </xf>
    <xf numFmtId="38" fontId="12" fillId="0" borderId="18" xfId="1" applyFont="1" applyBorder="1" applyAlignment="1">
      <alignment horizontal="right"/>
    </xf>
    <xf numFmtId="0" fontId="12" fillId="0" borderId="4" xfId="0" applyFont="1" applyBorder="1" applyAlignment="1">
      <alignment horizontal="right" vertical="center"/>
    </xf>
    <xf numFmtId="0" fontId="12" fillId="0" borderId="35" xfId="0" applyFont="1" applyBorder="1"/>
    <xf numFmtId="0" fontId="12" fillId="0" borderId="0" xfId="0" applyFont="1" applyAlignment="1">
      <alignment horizontal="right" vertical="center" textRotation="255" wrapText="1"/>
    </xf>
    <xf numFmtId="0" fontId="12" fillId="0" borderId="0" xfId="0" applyFont="1" applyAlignment="1">
      <alignment horizontal="right" vertical="center"/>
    </xf>
    <xf numFmtId="0" fontId="12" fillId="0" borderId="0" xfId="0" applyFont="1" applyAlignment="1">
      <alignment horizontal="right" vertical="center" wrapText="1"/>
    </xf>
    <xf numFmtId="0" fontId="12" fillId="0" borderId="15" xfId="0" applyFont="1" applyBorder="1" applyAlignment="1">
      <alignment horizontal="right"/>
    </xf>
    <xf numFmtId="0" fontId="12" fillId="0" borderId="4" xfId="0" applyFont="1" applyBorder="1" applyAlignment="1">
      <alignment horizontal="right"/>
    </xf>
    <xf numFmtId="0" fontId="12" fillId="0" borderId="4" xfId="0" applyFont="1" applyBorder="1"/>
    <xf numFmtId="0" fontId="49" fillId="0" borderId="0" xfId="0" applyFont="1"/>
    <xf numFmtId="0" fontId="50" fillId="0" borderId="0" xfId="0" applyFont="1"/>
    <xf numFmtId="195" fontId="0" fillId="0" borderId="0" xfId="0" applyNumberFormat="1" applyAlignment="1">
      <alignment horizontal="right" vertical="center" shrinkToFit="1"/>
    </xf>
    <xf numFmtId="178" fontId="0" fillId="0" borderId="0" xfId="0" applyNumberFormat="1" applyAlignment="1">
      <alignment horizontal="right" vertical="center" shrinkToFit="1"/>
    </xf>
    <xf numFmtId="187" fontId="0" fillId="0" borderId="0" xfId="0" applyNumberFormat="1" applyAlignment="1">
      <alignment horizontal="right" vertical="center" shrinkToFit="1"/>
    </xf>
    <xf numFmtId="176" fontId="0" fillId="0" borderId="0" xfId="0" applyNumberFormat="1" applyAlignment="1">
      <alignment horizontal="right" vertical="center" shrinkToFit="1"/>
    </xf>
    <xf numFmtId="195" fontId="0" fillId="0" borderId="0" xfId="0" applyNumberFormat="1" applyAlignment="1">
      <alignment horizontal="left" vertical="center" wrapText="1" shrinkToFit="1"/>
    </xf>
    <xf numFmtId="195" fontId="0" fillId="0" borderId="0" xfId="0" applyNumberFormat="1" applyAlignment="1">
      <alignment vertical="center" wrapText="1" shrinkToFit="1"/>
    </xf>
    <xf numFmtId="195" fontId="6" fillId="0" borderId="40" xfId="0" applyNumberFormat="1" applyFont="1" applyBorder="1" applyAlignment="1">
      <alignment horizontal="right" vertical="center"/>
    </xf>
    <xf numFmtId="178" fontId="6" fillId="0" borderId="187" xfId="0" applyNumberFormat="1" applyFont="1" applyBorder="1" applyAlignment="1">
      <alignment horizontal="right" vertical="center"/>
    </xf>
    <xf numFmtId="178" fontId="6" fillId="0" borderId="188" xfId="0" applyNumberFormat="1" applyFont="1" applyBorder="1" applyAlignment="1">
      <alignment horizontal="right" vertical="center"/>
    </xf>
    <xf numFmtId="3" fontId="6" fillId="0" borderId="185" xfId="1" applyNumberFormat="1" applyFont="1" applyFill="1" applyBorder="1" applyAlignment="1">
      <alignment horizontal="right" vertical="center" shrinkToFit="1"/>
    </xf>
    <xf numFmtId="3" fontId="6" fillId="0" borderId="82" xfId="1" applyNumberFormat="1" applyFont="1" applyFill="1" applyBorder="1" applyAlignment="1">
      <alignment horizontal="right" vertical="center" shrinkToFit="1"/>
    </xf>
    <xf numFmtId="3" fontId="6" fillId="0" borderId="188" xfId="1" applyNumberFormat="1" applyFont="1" applyFill="1" applyBorder="1" applyAlignment="1">
      <alignment horizontal="right" vertical="center" shrinkToFit="1"/>
    </xf>
    <xf numFmtId="0" fontId="4" fillId="0" borderId="64" xfId="0" applyFont="1" applyBorder="1" applyAlignment="1">
      <alignment vertical="center" shrinkToFit="1"/>
    </xf>
    <xf numFmtId="195" fontId="5" fillId="0" borderId="185" xfId="0" applyNumberFormat="1" applyFont="1" applyBorder="1" applyAlignment="1">
      <alignment horizontal="right" vertical="center"/>
    </xf>
    <xf numFmtId="178" fontId="5" fillId="0" borderId="43" xfId="0" applyNumberFormat="1" applyFont="1" applyBorder="1" applyAlignment="1">
      <alignment horizontal="right" vertical="center"/>
    </xf>
    <xf numFmtId="178" fontId="5" fillId="0" borderId="41" xfId="0" applyNumberFormat="1" applyFont="1" applyBorder="1" applyAlignment="1">
      <alignment horizontal="right" vertical="center"/>
    </xf>
    <xf numFmtId="3" fontId="5" fillId="0" borderId="185" xfId="1" applyNumberFormat="1" applyFont="1" applyFill="1" applyBorder="1" applyAlignment="1">
      <alignment horizontal="right" vertical="center" shrinkToFit="1"/>
    </xf>
    <xf numFmtId="3" fontId="5" fillId="0" borderId="82" xfId="1" applyNumberFormat="1" applyFont="1" applyFill="1" applyBorder="1" applyAlignment="1">
      <alignment horizontal="right" vertical="center" shrinkToFit="1"/>
    </xf>
    <xf numFmtId="3" fontId="5" fillId="0" borderId="188" xfId="1" applyNumberFormat="1" applyFont="1" applyFill="1" applyBorder="1" applyAlignment="1">
      <alignment horizontal="right" vertical="center" shrinkToFit="1"/>
    </xf>
    <xf numFmtId="0" fontId="0" fillId="0" borderId="64" xfId="0" applyBorder="1" applyAlignment="1">
      <alignment vertical="center" shrinkToFit="1"/>
    </xf>
    <xf numFmtId="181" fontId="5" fillId="0" borderId="40" xfId="1" applyNumberFormat="1" applyFont="1" applyFill="1" applyBorder="1" applyAlignment="1">
      <alignment horizontal="right" vertical="center" shrinkToFit="1"/>
    </xf>
    <xf numFmtId="181" fontId="5" fillId="0" borderId="189" xfId="1" applyNumberFormat="1" applyFont="1" applyFill="1" applyBorder="1" applyAlignment="1">
      <alignment horizontal="right" vertical="center" shrinkToFit="1"/>
    </xf>
    <xf numFmtId="181" fontId="0" fillId="0" borderId="106" xfId="0" applyNumberFormat="1" applyBorder="1" applyAlignment="1">
      <alignment horizontal="right" vertical="center" shrinkToFit="1"/>
    </xf>
    <xf numFmtId="3" fontId="5" fillId="0" borderId="174" xfId="1" applyNumberFormat="1" applyFont="1" applyFill="1" applyBorder="1" applyAlignment="1">
      <alignment horizontal="right" vertical="center" shrinkToFit="1"/>
    </xf>
    <xf numFmtId="3" fontId="5" fillId="0" borderId="190" xfId="1" applyNumberFormat="1" applyFont="1" applyFill="1" applyBorder="1" applyAlignment="1">
      <alignment horizontal="right" vertical="center" shrinkToFit="1"/>
    </xf>
    <xf numFmtId="3" fontId="5" fillId="0" borderId="191" xfId="1" applyNumberFormat="1" applyFont="1" applyFill="1" applyBorder="1" applyAlignment="1">
      <alignment horizontal="right" vertical="center" shrinkToFit="1"/>
    </xf>
    <xf numFmtId="0" fontId="4" fillId="0" borderId="176" xfId="0" applyFont="1" applyBorder="1" applyAlignment="1">
      <alignment horizontal="left" vertical="center" shrinkToFit="1"/>
    </xf>
    <xf numFmtId="181" fontId="0" fillId="0" borderId="192" xfId="0" applyNumberFormat="1" applyBorder="1" applyAlignment="1">
      <alignment horizontal="right" vertical="center" shrinkToFit="1"/>
    </xf>
    <xf numFmtId="181" fontId="0" fillId="0" borderId="6" xfId="0" applyNumberFormat="1" applyBorder="1" applyAlignment="1">
      <alignment horizontal="right" vertical="center" shrinkToFit="1"/>
    </xf>
    <xf numFmtId="181" fontId="0" fillId="0" borderId="41" xfId="0" applyNumberFormat="1" applyBorder="1" applyAlignment="1">
      <alignment horizontal="right" vertical="center" shrinkToFit="1"/>
    </xf>
    <xf numFmtId="3" fontId="5" fillId="0" borderId="192" xfId="1" applyNumberFormat="1" applyFont="1" applyFill="1" applyBorder="1" applyAlignment="1">
      <alignment horizontal="right" vertical="center" shrinkToFit="1"/>
    </xf>
    <xf numFmtId="3" fontId="5" fillId="0" borderId="0" xfId="1" applyNumberFormat="1" applyFont="1" applyFill="1" applyBorder="1" applyAlignment="1">
      <alignment horizontal="right" vertical="center" shrinkToFit="1"/>
    </xf>
    <xf numFmtId="3" fontId="5" fillId="0" borderId="45" xfId="1" applyNumberFormat="1" applyFont="1" applyFill="1" applyBorder="1" applyAlignment="1">
      <alignment horizontal="right" vertical="center" shrinkToFit="1"/>
    </xf>
    <xf numFmtId="0" fontId="0" fillId="0" borderId="20" xfId="0" applyBorder="1" applyAlignment="1">
      <alignment vertical="center" shrinkToFit="1"/>
    </xf>
    <xf numFmtId="181" fontId="0" fillId="0" borderId="40" xfId="0" applyNumberFormat="1" applyBorder="1" applyAlignment="1">
      <alignment horizontal="right" vertical="center" shrinkToFit="1"/>
    </xf>
    <xf numFmtId="181" fontId="0" fillId="0" borderId="4" xfId="0" applyNumberFormat="1" applyBorder="1" applyAlignment="1">
      <alignment horizontal="right" vertical="center" shrinkToFit="1"/>
    </xf>
    <xf numFmtId="181" fontId="0" fillId="0" borderId="48" xfId="0" applyNumberFormat="1" applyBorder="1" applyAlignment="1">
      <alignment horizontal="right" vertical="center" shrinkToFit="1"/>
    </xf>
    <xf numFmtId="3" fontId="5" fillId="0" borderId="40" xfId="1" applyNumberFormat="1" applyFont="1" applyFill="1" applyBorder="1" applyAlignment="1">
      <alignment horizontal="right" vertical="center" shrinkToFit="1"/>
    </xf>
    <xf numFmtId="3" fontId="5" fillId="0" borderId="4" xfId="1" applyNumberFormat="1" applyFont="1" applyFill="1" applyBorder="1" applyAlignment="1">
      <alignment horizontal="right" vertical="center" shrinkToFit="1"/>
    </xf>
    <xf numFmtId="3" fontId="5" fillId="0" borderId="48" xfId="1" applyNumberFormat="1" applyFont="1" applyFill="1" applyBorder="1" applyAlignment="1">
      <alignment horizontal="right" vertical="center" shrinkToFit="1"/>
    </xf>
    <xf numFmtId="0" fontId="0" fillId="0" borderId="34" xfId="0" applyBorder="1" applyAlignment="1">
      <alignment vertical="center" shrinkToFit="1"/>
    </xf>
    <xf numFmtId="181" fontId="0" fillId="0" borderId="33" xfId="0" applyNumberFormat="1" applyBorder="1" applyAlignment="1">
      <alignment horizontal="right" vertical="center" shrinkToFit="1"/>
    </xf>
    <xf numFmtId="181" fontId="0" fillId="0" borderId="0" xfId="0" applyNumberFormat="1" applyAlignment="1">
      <alignment horizontal="right" vertical="center" shrinkToFit="1"/>
    </xf>
    <xf numFmtId="181" fontId="0" fillId="0" borderId="45" xfId="0" applyNumberFormat="1" applyBorder="1" applyAlignment="1">
      <alignment horizontal="right" vertical="center" shrinkToFit="1"/>
    </xf>
    <xf numFmtId="3" fontId="5" fillId="0" borderId="33" xfId="1" applyNumberFormat="1" applyFont="1" applyFill="1" applyBorder="1" applyAlignment="1">
      <alignment horizontal="right" vertical="center" shrinkToFit="1"/>
    </xf>
    <xf numFmtId="0" fontId="0" fillId="0" borderId="18" xfId="0" applyBorder="1" applyAlignment="1">
      <alignment vertical="center" shrinkToFit="1"/>
    </xf>
    <xf numFmtId="179" fontId="0" fillId="0" borderId="33" xfId="0" applyNumberFormat="1" applyBorder="1" applyAlignment="1">
      <alignment horizontal="right" vertical="center" shrinkToFit="1"/>
    </xf>
    <xf numFmtId="179" fontId="0" fillId="0" borderId="0" xfId="0" applyNumberFormat="1" applyAlignment="1">
      <alignment horizontal="right" vertical="center" shrinkToFit="1"/>
    </xf>
    <xf numFmtId="179" fontId="0" fillId="0" borderId="45" xfId="0" applyNumberFormat="1" applyBorder="1" applyAlignment="1">
      <alignment horizontal="right" vertical="center" shrinkToFit="1"/>
    </xf>
    <xf numFmtId="181" fontId="0" fillId="0" borderId="26" xfId="0" applyNumberFormat="1" applyBorder="1" applyAlignment="1">
      <alignment horizontal="right" vertical="center" shrinkToFit="1"/>
    </xf>
    <xf numFmtId="3" fontId="5" fillId="0" borderId="26" xfId="1" applyNumberFormat="1" applyFont="1" applyFill="1" applyBorder="1" applyAlignment="1">
      <alignment horizontal="right" vertical="center" shrinkToFit="1"/>
    </xf>
    <xf numFmtId="0" fontId="0" fillId="0" borderId="20" xfId="0" applyBorder="1" applyAlignment="1">
      <alignment horizontal="left" vertical="center" shrinkToFit="1"/>
    </xf>
    <xf numFmtId="38" fontId="5" fillId="0" borderId="26" xfId="1" applyFont="1" applyFill="1" applyBorder="1" applyAlignment="1">
      <alignment horizontal="right" vertical="center" shrinkToFit="1"/>
    </xf>
    <xf numFmtId="38" fontId="5" fillId="0" borderId="6" xfId="1" applyFont="1" applyFill="1" applyBorder="1" applyAlignment="1">
      <alignment horizontal="right" vertical="center" shrinkToFit="1"/>
    </xf>
    <xf numFmtId="38" fontId="5" fillId="0" borderId="41" xfId="1" applyFont="1" applyFill="1" applyBorder="1" applyAlignment="1">
      <alignment horizontal="right" vertical="center" shrinkToFit="1"/>
    </xf>
    <xf numFmtId="195" fontId="0" fillId="0" borderId="172" xfId="0" applyNumberFormat="1" applyBorder="1" applyAlignment="1">
      <alignment horizontal="center" vertical="center" shrinkToFit="1"/>
    </xf>
    <xf numFmtId="178" fontId="0" fillId="0" borderId="39" xfId="0" applyNumberFormat="1" applyBorder="1" applyAlignment="1">
      <alignment horizontal="center" vertical="center" shrinkToFit="1"/>
    </xf>
    <xf numFmtId="178" fontId="0" fillId="0" borderId="48" xfId="0" applyNumberFormat="1" applyBorder="1" applyAlignment="1">
      <alignment horizontal="center" vertical="center" shrinkToFit="1"/>
    </xf>
    <xf numFmtId="187" fontId="0" fillId="0" borderId="172" xfId="0" applyNumberFormat="1" applyBorder="1" applyAlignment="1">
      <alignment horizontal="center" vertical="center" shrinkToFit="1"/>
    </xf>
    <xf numFmtId="187" fontId="0" fillId="0" borderId="161" xfId="0" applyNumberFormat="1" applyBorder="1" applyAlignment="1">
      <alignment horizontal="center" vertical="center" shrinkToFit="1"/>
    </xf>
    <xf numFmtId="176" fontId="0" fillId="0" borderId="162" xfId="0" applyNumberFormat="1" applyBorder="1" applyAlignment="1">
      <alignment horizontal="center" vertical="center" shrinkToFit="1"/>
    </xf>
    <xf numFmtId="195" fontId="0" fillId="0" borderId="4" xfId="0" applyNumberFormat="1" applyBorder="1" applyAlignment="1">
      <alignment horizontal="right" vertical="center" shrinkToFit="1"/>
    </xf>
    <xf numFmtId="187" fontId="5" fillId="0" borderId="0" xfId="0" applyNumberFormat="1" applyFont="1" applyAlignment="1">
      <alignment horizontal="right" vertical="center" shrinkToFit="1"/>
    </xf>
    <xf numFmtId="38" fontId="5" fillId="2" borderId="0" xfId="1" applyFont="1" applyFill="1" applyBorder="1" applyAlignment="1">
      <alignment horizontal="right" vertical="center" shrinkToFit="1"/>
    </xf>
    <xf numFmtId="0" fontId="4" fillId="0" borderId="0" xfId="0" applyFont="1" applyAlignment="1">
      <alignment horizontal="left" vertical="center" shrinkToFit="1"/>
    </xf>
    <xf numFmtId="195" fontId="0" fillId="0" borderId="16" xfId="0" applyNumberFormat="1" applyBorder="1" applyAlignment="1">
      <alignment horizontal="right" vertical="center" shrinkToFit="1"/>
    </xf>
    <xf numFmtId="187" fontId="5" fillId="0" borderId="193" xfId="0" applyNumberFormat="1" applyFont="1" applyBorder="1" applyAlignment="1">
      <alignment horizontal="right" vertical="center" shrinkToFit="1"/>
    </xf>
    <xf numFmtId="38" fontId="5" fillId="2" borderId="194" xfId="1" applyFont="1" applyFill="1" applyBorder="1" applyAlignment="1">
      <alignment horizontal="right" vertical="center" shrinkToFit="1"/>
    </xf>
    <xf numFmtId="187" fontId="5" fillId="0" borderId="195" xfId="0" applyNumberFormat="1" applyFont="1" applyBorder="1" applyAlignment="1">
      <alignment horizontal="right" vertical="center" shrinkToFit="1"/>
    </xf>
    <xf numFmtId="38" fontId="5" fillId="2" borderId="132" xfId="1" applyFont="1" applyFill="1" applyBorder="1" applyAlignment="1">
      <alignment horizontal="right" vertical="center" shrinkToFit="1"/>
    </xf>
    <xf numFmtId="187" fontId="5" fillId="0" borderId="196" xfId="0" applyNumberFormat="1" applyFont="1" applyBorder="1" applyAlignment="1">
      <alignment horizontal="right" vertical="center" shrinkToFit="1"/>
    </xf>
    <xf numFmtId="38" fontId="5" fillId="2" borderId="116" xfId="1" applyFont="1" applyFill="1" applyBorder="1" applyAlignment="1">
      <alignment horizontal="right" vertical="center" shrinkToFit="1"/>
    </xf>
    <xf numFmtId="0" fontId="4" fillId="0" borderId="0" xfId="0" applyFont="1" applyAlignment="1">
      <alignment vertical="center" shrinkToFit="1"/>
    </xf>
    <xf numFmtId="181" fontId="4" fillId="0" borderId="40" xfId="0" applyNumberFormat="1" applyFont="1" applyBorder="1" applyAlignment="1">
      <alignment vertical="center" shrinkToFit="1"/>
    </xf>
    <xf numFmtId="181" fontId="4" fillId="0" borderId="39" xfId="0" applyNumberFormat="1" applyFont="1" applyBorder="1" applyAlignment="1">
      <alignment horizontal="right" vertical="center" shrinkToFit="1"/>
    </xf>
    <xf numFmtId="181" fontId="4" fillId="0" borderId="189" xfId="0" applyNumberFormat="1" applyFont="1" applyBorder="1" applyAlignment="1">
      <alignment horizontal="right" vertical="center" shrinkToFit="1"/>
    </xf>
    <xf numFmtId="180" fontId="4" fillId="0" borderId="40" xfId="0" applyNumberFormat="1" applyFont="1" applyBorder="1" applyAlignment="1">
      <alignment vertical="center" shrinkToFit="1"/>
    </xf>
    <xf numFmtId="180" fontId="6" fillId="0" borderId="189" xfId="0" applyNumberFormat="1" applyFont="1" applyBorder="1" applyAlignment="1">
      <alignment horizontal="right" vertical="center" shrinkToFit="1"/>
    </xf>
    <xf numFmtId="38" fontId="6" fillId="0" borderId="197" xfId="1" applyFont="1" applyFill="1" applyBorder="1" applyAlignment="1">
      <alignment horizontal="right" vertical="center" shrinkToFit="1"/>
    </xf>
    <xf numFmtId="0" fontId="51" fillId="0" borderId="176" xfId="0" applyFont="1" applyBorder="1" applyAlignment="1">
      <alignment horizontal="center" vertical="center" shrinkToFit="1"/>
    </xf>
    <xf numFmtId="181" fontId="0" fillId="0" borderId="198" xfId="0" applyNumberFormat="1" applyBorder="1" applyAlignment="1">
      <alignment horizontal="right" vertical="center" shrinkToFit="1"/>
    </xf>
    <xf numFmtId="181" fontId="0" fillId="0" borderId="46" xfId="0" applyNumberFormat="1" applyBorder="1" applyAlignment="1">
      <alignment horizontal="right" vertical="center" shrinkToFit="1"/>
    </xf>
    <xf numFmtId="180" fontId="5" fillId="0" borderId="192" xfId="0" applyNumberFormat="1" applyFont="1" applyBorder="1" applyAlignment="1">
      <alignment horizontal="right" vertical="center" shrinkToFit="1"/>
    </xf>
    <xf numFmtId="180" fontId="5" fillId="0" borderId="6" xfId="0" applyNumberFormat="1" applyFont="1" applyBorder="1" applyAlignment="1">
      <alignment horizontal="right" vertical="center" shrinkToFit="1"/>
    </xf>
    <xf numFmtId="38" fontId="5" fillId="0" borderId="44" xfId="1" applyFont="1" applyFill="1" applyBorder="1" applyAlignment="1">
      <alignment horizontal="right" vertical="center" shrinkToFit="1"/>
    </xf>
    <xf numFmtId="0" fontId="13" fillId="0" borderId="20" xfId="0" applyFont="1" applyBorder="1" applyAlignment="1">
      <alignment vertical="center" shrinkToFit="1"/>
    </xf>
    <xf numFmtId="181" fontId="0" fillId="0" borderId="185" xfId="0" applyNumberFormat="1" applyBorder="1" applyAlignment="1">
      <alignment horizontal="right" vertical="center" shrinkToFit="1"/>
    </xf>
    <xf numFmtId="181" fontId="0" fillId="0" borderId="39" xfId="0" applyNumberFormat="1" applyBorder="1" applyAlignment="1">
      <alignment horizontal="right" vertical="center" shrinkToFit="1"/>
    </xf>
    <xf numFmtId="180" fontId="5" fillId="0" borderId="185" xfId="0" applyNumberFormat="1" applyFont="1" applyBorder="1" applyAlignment="1">
      <alignment horizontal="right" vertical="center" shrinkToFit="1"/>
    </xf>
    <xf numFmtId="180" fontId="5" fillId="0" borderId="82" xfId="0" applyNumberFormat="1" applyFont="1" applyBorder="1" applyAlignment="1">
      <alignment horizontal="right" vertical="center" shrinkToFit="1"/>
    </xf>
    <xf numFmtId="38" fontId="5" fillId="0" borderId="199" xfId="1" applyFont="1" applyFill="1" applyBorder="1" applyAlignment="1">
      <alignment horizontal="right" vertical="center" shrinkToFit="1"/>
    </xf>
    <xf numFmtId="181" fontId="0" fillId="0" borderId="187" xfId="0" applyNumberFormat="1" applyBorder="1" applyAlignment="1">
      <alignment horizontal="right" vertical="center" shrinkToFit="1"/>
    </xf>
    <xf numFmtId="180" fontId="5" fillId="0" borderId="0" xfId="0" applyNumberFormat="1" applyFont="1" applyAlignment="1">
      <alignment horizontal="right" vertical="center" shrinkToFit="1"/>
    </xf>
    <xf numFmtId="181" fontId="5" fillId="0" borderId="16" xfId="0" applyNumberFormat="1" applyFont="1" applyBorder="1" applyAlignment="1">
      <alignment horizontal="right" vertical="center" shrinkToFit="1"/>
    </xf>
    <xf numFmtId="181" fontId="5" fillId="0" borderId="38" xfId="0" applyNumberFormat="1" applyFont="1" applyBorder="1" applyAlignment="1">
      <alignment horizontal="right" vertical="center" shrinkToFit="1"/>
    </xf>
    <xf numFmtId="181" fontId="5" fillId="0" borderId="39" xfId="0" applyNumberFormat="1" applyFont="1" applyBorder="1" applyAlignment="1">
      <alignment horizontal="right" vertical="center" shrinkToFit="1"/>
    </xf>
    <xf numFmtId="180" fontId="5" fillId="0" borderId="35" xfId="0" applyNumberFormat="1" applyFont="1" applyBorder="1" applyAlignment="1">
      <alignment horizontal="right" vertical="center" shrinkToFit="1"/>
    </xf>
    <xf numFmtId="3" fontId="5" fillId="0" borderId="38" xfId="0" applyNumberFormat="1" applyFont="1" applyBorder="1" applyAlignment="1">
      <alignment vertical="center" shrinkToFit="1"/>
    </xf>
    <xf numFmtId="181" fontId="5" fillId="0" borderId="47" xfId="0" applyNumberFormat="1" applyFont="1" applyBorder="1" applyAlignment="1">
      <alignment horizontal="right" vertical="center" shrinkToFit="1"/>
    </xf>
    <xf numFmtId="181" fontId="5" fillId="0" borderId="46" xfId="0" applyNumberFormat="1" applyFont="1" applyBorder="1" applyAlignment="1">
      <alignment horizontal="right" vertical="center" shrinkToFit="1"/>
    </xf>
    <xf numFmtId="180" fontId="5" fillId="0" borderId="16" xfId="0" applyNumberFormat="1" applyFont="1" applyBorder="1" applyAlignment="1">
      <alignment horizontal="right" vertical="center" shrinkToFit="1"/>
    </xf>
    <xf numFmtId="3" fontId="5" fillId="0" borderId="47" xfId="0" applyNumberFormat="1" applyFont="1" applyBorder="1" applyAlignment="1">
      <alignment vertical="center" shrinkToFit="1"/>
    </xf>
    <xf numFmtId="181" fontId="5" fillId="0" borderId="0" xfId="0" applyNumberFormat="1" applyFont="1" applyAlignment="1">
      <alignment horizontal="right" vertical="center" shrinkToFit="1"/>
    </xf>
    <xf numFmtId="180" fontId="5" fillId="0" borderId="33" xfId="0" applyNumberFormat="1" applyFont="1" applyBorder="1" applyAlignment="1">
      <alignment horizontal="right" vertical="center" shrinkToFit="1"/>
    </xf>
    <xf numFmtId="180" fontId="5" fillId="0" borderId="47" xfId="0" applyNumberFormat="1" applyFont="1" applyBorder="1" applyAlignment="1">
      <alignment horizontal="right" vertical="center" shrinkToFit="1"/>
    </xf>
    <xf numFmtId="38" fontId="5" fillId="0" borderId="47" xfId="1" applyFont="1" applyFill="1" applyBorder="1" applyAlignment="1">
      <alignment horizontal="right" vertical="center" shrinkToFit="1"/>
    </xf>
    <xf numFmtId="3" fontId="0" fillId="0" borderId="0" xfId="0" applyNumberFormat="1" applyAlignment="1">
      <alignment vertical="center" shrinkToFit="1"/>
    </xf>
    <xf numFmtId="181" fontId="5" fillId="0" borderId="33" xfId="0" applyNumberFormat="1" applyFont="1" applyBorder="1" applyAlignment="1">
      <alignment horizontal="right" vertical="center" shrinkToFit="1"/>
    </xf>
    <xf numFmtId="180" fontId="5" fillId="0" borderId="193" xfId="0" applyNumberFormat="1" applyFont="1" applyBorder="1" applyAlignment="1">
      <alignment horizontal="right" vertical="center" shrinkToFit="1"/>
    </xf>
    <xf numFmtId="38" fontId="5" fillId="0" borderId="30" xfId="1" applyFont="1" applyFill="1" applyBorder="1" applyAlignment="1">
      <alignment horizontal="right" vertical="center" shrinkToFit="1"/>
    </xf>
    <xf numFmtId="0" fontId="0" fillId="0" borderId="200" xfId="0" applyBorder="1" applyAlignment="1">
      <alignment vertical="center" shrinkToFit="1"/>
    </xf>
    <xf numFmtId="181" fontId="5" fillId="0" borderId="196" xfId="0" applyNumberFormat="1" applyFont="1" applyBorder="1" applyAlignment="1">
      <alignment horizontal="right" vertical="center" shrinkToFit="1"/>
    </xf>
    <xf numFmtId="181" fontId="5" fillId="0" borderId="201" xfId="0" applyNumberFormat="1" applyFont="1" applyBorder="1" applyAlignment="1">
      <alignment horizontal="right" vertical="center" shrinkToFit="1"/>
    </xf>
    <xf numFmtId="181" fontId="5" fillId="0" borderId="58" xfId="0" applyNumberFormat="1" applyFont="1" applyBorder="1" applyAlignment="1">
      <alignment horizontal="right" vertical="center" shrinkToFit="1"/>
    </xf>
    <xf numFmtId="180" fontId="5" fillId="0" borderId="196" xfId="0" applyNumberFormat="1" applyFont="1" applyBorder="1" applyAlignment="1">
      <alignment horizontal="right" vertical="center" shrinkToFit="1"/>
    </xf>
    <xf numFmtId="180" fontId="5" fillId="0" borderId="58" xfId="0" applyNumberFormat="1" applyFont="1" applyBorder="1" applyAlignment="1">
      <alignment horizontal="right" vertical="center" shrinkToFit="1"/>
    </xf>
    <xf numFmtId="38" fontId="5" fillId="0" borderId="202" xfId="1" applyFont="1" applyFill="1" applyBorder="1" applyAlignment="1">
      <alignment horizontal="right" vertical="center" shrinkToFit="1"/>
    </xf>
    <xf numFmtId="0" fontId="0" fillId="0" borderId="62" xfId="0" applyBorder="1" applyAlignment="1">
      <alignment vertical="center" shrinkToFit="1"/>
    </xf>
    <xf numFmtId="181" fontId="5" fillId="0" borderId="193" xfId="0" applyNumberFormat="1" applyFont="1" applyBorder="1" applyAlignment="1">
      <alignment horizontal="right" vertical="center" shrinkToFit="1"/>
    </xf>
    <xf numFmtId="181" fontId="5" fillId="0" borderId="31" xfId="0" applyNumberFormat="1" applyFont="1" applyBorder="1" applyAlignment="1">
      <alignment horizontal="right" vertical="center" shrinkToFit="1"/>
    </xf>
    <xf numFmtId="180" fontId="5" fillId="0" borderId="31" xfId="0" applyNumberFormat="1" applyFont="1" applyBorder="1" applyAlignment="1">
      <alignment horizontal="right" vertical="center" shrinkToFit="1"/>
    </xf>
    <xf numFmtId="180" fontId="5" fillId="0" borderId="201" xfId="0" applyNumberFormat="1" applyFont="1" applyBorder="1" applyAlignment="1">
      <alignment horizontal="right" vertical="center" shrinkToFit="1"/>
    </xf>
    <xf numFmtId="180" fontId="5" fillId="0" borderId="46" xfId="0" applyNumberFormat="1" applyFont="1" applyBorder="1" applyAlignment="1">
      <alignment horizontal="right" vertical="center" shrinkToFit="1"/>
    </xf>
    <xf numFmtId="180" fontId="5" fillId="0" borderId="32" xfId="0" applyNumberFormat="1" applyFont="1" applyBorder="1" applyAlignment="1">
      <alignment horizontal="right" vertical="center" shrinkToFit="1"/>
    </xf>
    <xf numFmtId="187" fontId="0" fillId="0" borderId="39" xfId="0" applyNumberFormat="1" applyBorder="1" applyAlignment="1">
      <alignment horizontal="center" vertical="center" shrinkToFit="1"/>
    </xf>
    <xf numFmtId="176" fontId="0" fillId="0" borderId="38" xfId="0" applyNumberFormat="1" applyBorder="1" applyAlignment="1">
      <alignment horizontal="center" vertical="center" shrinkToFit="1"/>
    </xf>
    <xf numFmtId="187" fontId="0" fillId="0" borderId="4" xfId="0" applyNumberFormat="1" applyBorder="1" applyAlignment="1">
      <alignment horizontal="right" vertical="center" shrinkToFit="1"/>
    </xf>
    <xf numFmtId="176" fontId="24" fillId="0" borderId="0" xfId="0" applyNumberFormat="1" applyFont="1" applyAlignment="1">
      <alignment horizontal="right" vertical="center" shrinkToFit="1"/>
    </xf>
    <xf numFmtId="0" fontId="52" fillId="0" borderId="0" xfId="0" applyFont="1" applyAlignment="1">
      <alignment vertical="center" shrinkToFit="1"/>
    </xf>
    <xf numFmtId="0" fontId="2" fillId="0" borderId="0" xfId="4" applyAlignment="1">
      <alignment horizontal="right" vertical="center" shrinkToFit="1"/>
    </xf>
    <xf numFmtId="38" fontId="0" fillId="0" borderId="35" xfId="5" applyFont="1" applyFill="1" applyBorder="1" applyAlignment="1">
      <alignment horizontal="center" vertical="center"/>
    </xf>
    <xf numFmtId="0" fontId="0" fillId="0" borderId="35" xfId="4" applyFont="1" applyBorder="1" applyAlignment="1">
      <alignment horizontal="center" vertical="center"/>
    </xf>
    <xf numFmtId="38" fontId="0" fillId="0" borderId="16" xfId="5" applyFont="1" applyFill="1" applyBorder="1" applyAlignment="1">
      <alignment horizontal="center" vertical="center"/>
    </xf>
    <xf numFmtId="38" fontId="0" fillId="0" borderId="18" xfId="5" applyFont="1" applyFill="1" applyBorder="1" applyAlignment="1">
      <alignment horizontal="center" vertical="center"/>
    </xf>
    <xf numFmtId="0" fontId="0" fillId="0" borderId="16" xfId="4" applyFont="1" applyBorder="1" applyAlignment="1">
      <alignment horizontal="center" vertical="center"/>
    </xf>
    <xf numFmtId="38" fontId="2" fillId="0" borderId="16" xfId="5" applyFont="1" applyFill="1" applyBorder="1" applyAlignment="1">
      <alignment horizontal="center" vertical="center"/>
    </xf>
    <xf numFmtId="38" fontId="2" fillId="0" borderId="0" xfId="5" applyFont="1" applyFill="1" applyBorder="1" applyAlignment="1">
      <alignment horizontal="center" vertical="center"/>
    </xf>
    <xf numFmtId="38" fontId="2" fillId="0" borderId="18" xfId="5" applyFont="1" applyFill="1" applyBorder="1" applyAlignment="1">
      <alignment horizontal="center" vertical="center"/>
    </xf>
    <xf numFmtId="38" fontId="2" fillId="0" borderId="0" xfId="5" applyFont="1" applyBorder="1" applyAlignment="1">
      <alignment horizontal="center" vertical="center"/>
    </xf>
    <xf numFmtId="38" fontId="2" fillId="0" borderId="16" xfId="5" applyFont="1" applyBorder="1" applyAlignment="1">
      <alignment horizontal="center" vertical="center"/>
    </xf>
    <xf numFmtId="38" fontId="0" fillId="0" borderId="0" xfId="5" applyFont="1" applyBorder="1" applyAlignment="1">
      <alignment horizontal="center" vertical="center"/>
    </xf>
    <xf numFmtId="38" fontId="0" fillId="0" borderId="0" xfId="5" applyFont="1" applyAlignment="1">
      <alignment horizontal="center" vertical="center"/>
    </xf>
    <xf numFmtId="38" fontId="2" fillId="0" borderId="15" xfId="5" applyFont="1" applyBorder="1" applyAlignment="1">
      <alignment horizontal="center" vertical="center"/>
    </xf>
    <xf numFmtId="0" fontId="2" fillId="0" borderId="35" xfId="4" applyBorder="1">
      <alignment vertical="center"/>
    </xf>
    <xf numFmtId="0" fontId="2" fillId="0" borderId="15" xfId="4" applyBorder="1" applyAlignment="1">
      <alignment horizontal="right" vertical="center"/>
    </xf>
    <xf numFmtId="0" fontId="2" fillId="0" borderId="0" xfId="4" applyAlignment="1">
      <alignment horizontal="right" vertical="center"/>
    </xf>
    <xf numFmtId="0" fontId="16" fillId="0" borderId="0" xfId="4" applyFont="1">
      <alignment vertical="center"/>
    </xf>
    <xf numFmtId="3" fontId="2" fillId="0" borderId="0" xfId="4" applyNumberFormat="1">
      <alignment vertical="center"/>
    </xf>
    <xf numFmtId="0" fontId="7" fillId="0" borderId="0" xfId="4" applyFont="1">
      <alignment vertical="center"/>
    </xf>
    <xf numFmtId="38" fontId="2" fillId="0" borderId="0" xfId="5" applyFont="1" applyFill="1" applyBorder="1">
      <alignment vertical="center"/>
    </xf>
    <xf numFmtId="38" fontId="5" fillId="0" borderId="0" xfId="5" applyFont="1" applyBorder="1" applyAlignment="1">
      <alignment vertical="center"/>
    </xf>
    <xf numFmtId="0" fontId="2" fillId="0" borderId="0" xfId="4" applyAlignment="1">
      <alignment horizontal="center" vertical="center"/>
    </xf>
    <xf numFmtId="38" fontId="2" fillId="0" borderId="52" xfId="4" applyNumberFormat="1" applyBorder="1" applyAlignment="1">
      <alignment horizontal="right" vertical="center"/>
    </xf>
    <xf numFmtId="38" fontId="5" fillId="0" borderId="52" xfId="4" applyNumberFormat="1" applyFont="1" applyBorder="1" applyAlignment="1">
      <alignment horizontal="right" vertical="center"/>
    </xf>
    <xf numFmtId="0" fontId="2" fillId="0" borderId="52" xfId="4" applyBorder="1" applyAlignment="1">
      <alignment horizontal="center" vertical="center"/>
    </xf>
    <xf numFmtId="38" fontId="0" fillId="0" borderId="55" xfId="5" applyFont="1" applyFill="1" applyBorder="1">
      <alignment vertical="center"/>
    </xf>
    <xf numFmtId="38" fontId="5" fillId="0" borderId="18" xfId="5" applyFont="1" applyBorder="1" applyAlignment="1">
      <alignment vertical="center"/>
    </xf>
    <xf numFmtId="0" fontId="2" fillId="0" borderId="55" xfId="4" applyBorder="1" applyAlignment="1">
      <alignment horizontal="center" vertical="center"/>
    </xf>
    <xf numFmtId="0" fontId="7" fillId="0" borderId="0" xfId="4" applyFont="1" applyAlignment="1">
      <alignment horizontal="left" vertical="center"/>
    </xf>
    <xf numFmtId="3" fontId="7" fillId="0" borderId="0" xfId="4" applyNumberFormat="1" applyFont="1" applyAlignment="1">
      <alignment horizontal="left" vertical="center"/>
    </xf>
    <xf numFmtId="38" fontId="2" fillId="0" borderId="55" xfId="5" applyFont="1" applyFill="1" applyBorder="1">
      <alignment vertical="center"/>
    </xf>
    <xf numFmtId="38" fontId="5" fillId="0" borderId="46" xfId="5" applyFont="1" applyBorder="1" applyAlignment="1">
      <alignment vertical="center"/>
    </xf>
    <xf numFmtId="38" fontId="0" fillId="0" borderId="0" xfId="5" applyFont="1" applyBorder="1">
      <alignment vertical="center"/>
    </xf>
    <xf numFmtId="38" fontId="2" fillId="0" borderId="55" xfId="5" applyFont="1" applyBorder="1">
      <alignment vertical="center"/>
    </xf>
    <xf numFmtId="38" fontId="0" fillId="0" borderId="0" xfId="5" applyFont="1">
      <alignment vertical="center"/>
    </xf>
    <xf numFmtId="38" fontId="0" fillId="0" borderId="20" xfId="5" applyFont="1" applyBorder="1">
      <alignment vertical="center"/>
    </xf>
    <xf numFmtId="0" fontId="2" fillId="0" borderId="52" xfId="4" applyBorder="1">
      <alignment vertical="center"/>
    </xf>
    <xf numFmtId="0" fontId="2" fillId="0" borderId="59" xfId="4" applyBorder="1" applyAlignment="1">
      <alignment horizontal="right" vertical="center"/>
    </xf>
    <xf numFmtId="0" fontId="1" fillId="0" borderId="0" xfId="10">
      <alignment vertical="center"/>
    </xf>
    <xf numFmtId="38" fontId="0" fillId="0" borderId="0" xfId="11" applyFont="1">
      <alignment vertical="center"/>
    </xf>
    <xf numFmtId="38" fontId="0" fillId="0" borderId="0" xfId="11" applyFont="1" applyAlignment="1">
      <alignment horizontal="center" vertical="center"/>
    </xf>
    <xf numFmtId="38" fontId="0" fillId="0" borderId="0" xfId="11" applyFont="1" applyBorder="1">
      <alignment vertical="center"/>
    </xf>
    <xf numFmtId="0" fontId="1" fillId="0" borderId="0" xfId="10" applyAlignment="1">
      <alignment horizontal="right" vertical="center"/>
    </xf>
    <xf numFmtId="0" fontId="1" fillId="0" borderId="0" xfId="10" applyAlignment="1">
      <alignment horizontal="center" vertical="center"/>
    </xf>
    <xf numFmtId="38" fontId="0" fillId="0" borderId="0" xfId="11" applyFont="1" applyBorder="1" applyAlignment="1">
      <alignment horizontal="center" vertical="center"/>
    </xf>
    <xf numFmtId="0" fontId="54" fillId="0" borderId="0" xfId="10" applyFont="1" applyAlignment="1">
      <alignment horizontal="center" vertical="top"/>
    </xf>
    <xf numFmtId="38" fontId="0" fillId="0" borderId="0" xfId="11" applyFont="1" applyBorder="1" applyAlignment="1">
      <alignment horizontal="right" vertical="center"/>
    </xf>
    <xf numFmtId="38" fontId="55" fillId="0" borderId="0" xfId="11" applyFont="1" applyBorder="1">
      <alignment vertical="center"/>
    </xf>
    <xf numFmtId="0" fontId="55" fillId="0" borderId="0" xfId="10" applyFont="1">
      <alignment vertical="center"/>
    </xf>
    <xf numFmtId="180" fontId="42" fillId="0" borderId="203" xfId="10" applyNumberFormat="1" applyFont="1" applyBorder="1">
      <alignment vertical="center"/>
    </xf>
    <xf numFmtId="180" fontId="42" fillId="0" borderId="34" xfId="10" applyNumberFormat="1" applyFont="1" applyBorder="1">
      <alignment vertical="center"/>
    </xf>
    <xf numFmtId="180" fontId="42" fillId="0" borderId="52" xfId="10" applyNumberFormat="1" applyFont="1" applyBorder="1">
      <alignment vertical="center"/>
    </xf>
    <xf numFmtId="0" fontId="56" fillId="0" borderId="52" xfId="10" applyFont="1" applyBorder="1" applyAlignment="1">
      <alignment horizontal="center" vertical="center"/>
    </xf>
    <xf numFmtId="180" fontId="42" fillId="0" borderId="204" xfId="10" applyNumberFormat="1" applyFont="1" applyBorder="1">
      <alignment vertical="center"/>
    </xf>
    <xf numFmtId="180" fontId="42" fillId="0" borderId="18" xfId="10" applyNumberFormat="1" applyFont="1" applyBorder="1">
      <alignment vertical="center"/>
    </xf>
    <xf numFmtId="180" fontId="42" fillId="0" borderId="55" xfId="10" applyNumberFormat="1" applyFont="1" applyBorder="1">
      <alignment vertical="center"/>
    </xf>
    <xf numFmtId="0" fontId="56" fillId="0" borderId="55" xfId="10" applyFont="1" applyBorder="1" applyAlignment="1">
      <alignment horizontal="center" vertical="center"/>
    </xf>
    <xf numFmtId="180" fontId="57" fillId="0" borderId="204" xfId="10" applyNumberFormat="1" applyFont="1" applyBorder="1">
      <alignment vertical="center"/>
    </xf>
    <xf numFmtId="180" fontId="57" fillId="0" borderId="205" xfId="10" applyNumberFormat="1" applyFont="1" applyBorder="1">
      <alignment vertical="center"/>
    </xf>
    <xf numFmtId="180" fontId="57" fillId="0" borderId="55" xfId="11" applyNumberFormat="1" applyFont="1" applyBorder="1">
      <alignment vertical="center"/>
    </xf>
    <xf numFmtId="180" fontId="57" fillId="0" borderId="55" xfId="10" applyNumberFormat="1" applyFont="1" applyBorder="1">
      <alignment vertical="center"/>
    </xf>
    <xf numFmtId="0" fontId="1" fillId="0" borderId="55" xfId="10" applyBorder="1" applyAlignment="1">
      <alignment horizontal="center" vertical="center"/>
    </xf>
    <xf numFmtId="183" fontId="1" fillId="0" borderId="206" xfId="10" applyNumberFormat="1" applyBorder="1" applyAlignment="1">
      <alignment horizontal="center" vertical="center"/>
    </xf>
    <xf numFmtId="0" fontId="1" fillId="0" borderId="207" xfId="10" applyBorder="1" applyAlignment="1">
      <alignment horizontal="center" vertical="center"/>
    </xf>
    <xf numFmtId="38" fontId="0" fillId="0" borderId="63" xfId="11" applyFont="1" applyBorder="1" applyAlignment="1">
      <alignment horizontal="center" vertical="center"/>
    </xf>
    <xf numFmtId="0" fontId="1" fillId="0" borderId="63" xfId="10" applyBorder="1" applyAlignment="1">
      <alignment horizontal="center" vertical="center"/>
    </xf>
    <xf numFmtId="0" fontId="1" fillId="0" borderId="63" xfId="10" applyBorder="1" applyAlignment="1">
      <alignment horizontal="center" vertical="center" shrinkToFit="1"/>
    </xf>
    <xf numFmtId="0" fontId="58" fillId="0" borderId="0" xfId="10" applyFont="1" applyAlignment="1">
      <alignment horizontal="right"/>
    </xf>
    <xf numFmtId="0" fontId="54" fillId="0" borderId="0" xfId="10" applyFont="1">
      <alignment vertical="center"/>
    </xf>
    <xf numFmtId="38" fontId="54" fillId="0" borderId="0" xfId="11" applyFont="1" applyBorder="1">
      <alignment vertical="center"/>
    </xf>
    <xf numFmtId="0" fontId="59" fillId="0" borderId="0" xfId="10" applyFont="1" applyAlignment="1">
      <alignment vertical="top"/>
    </xf>
    <xf numFmtId="0" fontId="60" fillId="0" borderId="0" xfId="10" applyFont="1" applyAlignment="1">
      <alignment horizontal="center" vertical="center"/>
    </xf>
    <xf numFmtId="180" fontId="55" fillId="0" borderId="203" xfId="10" applyNumberFormat="1" applyFont="1" applyBorder="1">
      <alignment vertical="center"/>
    </xf>
    <xf numFmtId="180" fontId="55" fillId="0" borderId="34" xfId="10" applyNumberFormat="1" applyFont="1" applyBorder="1">
      <alignment vertical="center"/>
    </xf>
    <xf numFmtId="180" fontId="55" fillId="0" borderId="52" xfId="11" applyNumberFormat="1" applyFont="1" applyBorder="1">
      <alignment vertical="center"/>
    </xf>
    <xf numFmtId="180" fontId="57" fillId="0" borderId="18" xfId="10" applyNumberFormat="1" applyFont="1" applyBorder="1">
      <alignment vertical="center"/>
    </xf>
    <xf numFmtId="0" fontId="1" fillId="0" borderId="64" xfId="10" applyBorder="1" applyAlignment="1">
      <alignment horizontal="center" vertical="center"/>
    </xf>
    <xf numFmtId="0" fontId="59" fillId="0" borderId="0" xfId="10" applyFont="1" applyAlignment="1"/>
    <xf numFmtId="0" fontId="56" fillId="0" borderId="35" xfId="10" applyFont="1" applyBorder="1" applyAlignment="1">
      <alignment horizontal="center" vertical="center"/>
    </xf>
    <xf numFmtId="0" fontId="56" fillId="0" borderId="16" xfId="10" applyFont="1" applyBorder="1" applyAlignment="1">
      <alignment horizontal="center" vertical="center"/>
    </xf>
    <xf numFmtId="0" fontId="1" fillId="0" borderId="16" xfId="10" applyBorder="1" applyAlignment="1">
      <alignment horizontal="center" vertical="center"/>
    </xf>
    <xf numFmtId="0" fontId="1" fillId="0" borderId="15" xfId="10" applyBorder="1" applyAlignment="1">
      <alignment horizontal="center" vertical="center"/>
    </xf>
    <xf numFmtId="0" fontId="1" fillId="0" borderId="82" xfId="10" applyBorder="1" applyAlignment="1">
      <alignment horizontal="center" vertical="center"/>
    </xf>
    <xf numFmtId="38" fontId="0" fillId="0" borderId="0" xfId="11" applyFont="1" applyBorder="1" applyAlignment="1">
      <alignment horizontal="right"/>
    </xf>
    <xf numFmtId="38" fontId="0" fillId="0" borderId="6" xfId="11" applyFont="1" applyBorder="1">
      <alignment vertical="center"/>
    </xf>
    <xf numFmtId="180" fontId="55" fillId="0" borderId="209" xfId="11" applyNumberFormat="1" applyFont="1" applyBorder="1">
      <alignment vertical="center"/>
    </xf>
    <xf numFmtId="180" fontId="55" fillId="0" borderId="210" xfId="11" applyNumberFormat="1" applyFont="1" applyBorder="1">
      <alignment vertical="center"/>
    </xf>
    <xf numFmtId="180" fontId="55" fillId="0" borderId="40" xfId="11" applyNumberFormat="1" applyFont="1" applyBorder="1">
      <alignment vertical="center"/>
    </xf>
    <xf numFmtId="180" fontId="55" fillId="0" borderId="48" xfId="11" applyNumberFormat="1" applyFont="1" applyBorder="1">
      <alignment vertical="center"/>
    </xf>
    <xf numFmtId="180" fontId="55" fillId="0" borderId="38" xfId="11" applyNumberFormat="1" applyFont="1" applyBorder="1">
      <alignment vertical="center"/>
    </xf>
    <xf numFmtId="180" fontId="55" fillId="0" borderId="205" xfId="11" applyNumberFormat="1" applyFont="1" applyBorder="1">
      <alignment vertical="center"/>
    </xf>
    <xf numFmtId="180" fontId="55" fillId="0" borderId="33" xfId="11" applyNumberFormat="1" applyFont="1" applyBorder="1">
      <alignment vertical="center"/>
    </xf>
    <xf numFmtId="180" fontId="55" fillId="0" borderId="45" xfId="11" applyNumberFormat="1" applyFont="1" applyBorder="1">
      <alignment vertical="center"/>
    </xf>
    <xf numFmtId="180" fontId="55" fillId="0" borderId="47" xfId="11" applyNumberFormat="1" applyFont="1" applyBorder="1">
      <alignment vertical="center"/>
    </xf>
    <xf numFmtId="180" fontId="55" fillId="0" borderId="212" xfId="11" applyNumberFormat="1" applyFont="1" applyBorder="1">
      <alignment vertical="center"/>
    </xf>
    <xf numFmtId="180" fontId="55" fillId="0" borderId="213" xfId="11" applyNumberFormat="1" applyFont="1" applyBorder="1">
      <alignment vertical="center"/>
    </xf>
    <xf numFmtId="180" fontId="55" fillId="0" borderId="26" xfId="11" applyNumberFormat="1" applyFont="1" applyBorder="1">
      <alignment vertical="center"/>
    </xf>
    <xf numFmtId="180" fontId="55" fillId="0" borderId="41" xfId="11" applyNumberFormat="1" applyFont="1" applyBorder="1">
      <alignment vertical="center"/>
    </xf>
    <xf numFmtId="180" fontId="55" fillId="0" borderId="44" xfId="11" applyNumberFormat="1" applyFont="1" applyBorder="1">
      <alignment vertical="center"/>
    </xf>
    <xf numFmtId="180" fontId="55" fillId="0" borderId="214" xfId="11" applyNumberFormat="1" applyFont="1" applyBorder="1">
      <alignment vertical="center"/>
    </xf>
    <xf numFmtId="180" fontId="55" fillId="0" borderId="210" xfId="10" applyNumberFormat="1" applyFont="1" applyBorder="1">
      <alignment vertical="center"/>
    </xf>
    <xf numFmtId="180" fontId="55" fillId="0" borderId="40" xfId="10" applyNumberFormat="1" applyFont="1" applyBorder="1">
      <alignment vertical="center"/>
    </xf>
    <xf numFmtId="180" fontId="55" fillId="0" borderId="48" xfId="10" applyNumberFormat="1" applyFont="1" applyBorder="1">
      <alignment vertical="center"/>
    </xf>
    <xf numFmtId="180" fontId="55" fillId="0" borderId="38" xfId="10" applyNumberFormat="1" applyFont="1" applyBorder="1">
      <alignment vertical="center"/>
    </xf>
    <xf numFmtId="180" fontId="55" fillId="0" borderId="41" xfId="11" applyNumberFormat="1" applyFont="1" applyBorder="1" applyAlignment="1">
      <alignment horizontal="right" vertical="center"/>
    </xf>
    <xf numFmtId="180" fontId="55" fillId="0" borderId="208" xfId="11" applyNumberFormat="1" applyFont="1" applyBorder="1">
      <alignment vertical="center"/>
    </xf>
    <xf numFmtId="180" fontId="55" fillId="0" borderId="34" xfId="11" applyNumberFormat="1" applyFont="1" applyBorder="1">
      <alignment vertical="center"/>
    </xf>
    <xf numFmtId="180" fontId="55" fillId="0" borderId="39" xfId="11" applyNumberFormat="1" applyFont="1" applyBorder="1">
      <alignment vertical="center"/>
    </xf>
    <xf numFmtId="180" fontId="55" fillId="0" borderId="49" xfId="11" applyNumberFormat="1" applyFont="1" applyBorder="1">
      <alignment vertical="center"/>
    </xf>
    <xf numFmtId="180" fontId="55" fillId="0" borderId="211" xfId="11" applyNumberFormat="1" applyFont="1" applyBorder="1">
      <alignment vertical="center"/>
    </xf>
    <xf numFmtId="180" fontId="55" fillId="0" borderId="18" xfId="11" applyNumberFormat="1" applyFont="1" applyBorder="1">
      <alignment vertical="center"/>
    </xf>
    <xf numFmtId="180" fontId="55" fillId="0" borderId="46" xfId="11" applyNumberFormat="1" applyFont="1" applyBorder="1">
      <alignment vertical="center"/>
    </xf>
    <xf numFmtId="180" fontId="55" fillId="0" borderId="37" xfId="11" applyNumberFormat="1" applyFont="1" applyBorder="1">
      <alignment vertical="center"/>
    </xf>
    <xf numFmtId="180" fontId="55" fillId="0" borderId="216" xfId="11" applyNumberFormat="1" applyFont="1" applyBorder="1">
      <alignment vertical="center"/>
    </xf>
    <xf numFmtId="180" fontId="55" fillId="0" borderId="200" xfId="11" applyNumberFormat="1" applyFont="1" applyBorder="1">
      <alignment vertical="center"/>
    </xf>
    <xf numFmtId="180" fontId="55" fillId="0" borderId="32" xfId="11" applyNumberFormat="1" applyFont="1" applyBorder="1">
      <alignment vertical="center"/>
    </xf>
    <xf numFmtId="180" fontId="55" fillId="0" borderId="166" xfId="11" applyNumberFormat="1" applyFont="1" applyBorder="1">
      <alignment vertical="center"/>
    </xf>
    <xf numFmtId="180" fontId="55" fillId="0" borderId="193" xfId="11" applyNumberFormat="1" applyFont="1" applyBorder="1">
      <alignment vertical="center"/>
    </xf>
    <xf numFmtId="180" fontId="55" fillId="0" borderId="30" xfId="11" applyNumberFormat="1" applyFont="1" applyBorder="1">
      <alignment vertical="center"/>
    </xf>
    <xf numFmtId="180" fontId="55" fillId="0" borderId="194" xfId="11" applyNumberFormat="1" applyFont="1" applyBorder="1">
      <alignment vertical="center"/>
    </xf>
    <xf numFmtId="180" fontId="0" fillId="0" borderId="208" xfId="11" applyNumberFormat="1" applyFont="1" applyBorder="1">
      <alignment vertical="center"/>
    </xf>
    <xf numFmtId="180" fontId="0" fillId="0" borderId="34" xfId="11" applyNumberFormat="1" applyFont="1" applyBorder="1">
      <alignment vertical="center"/>
    </xf>
    <xf numFmtId="180" fontId="0" fillId="0" borderId="39" xfId="11" applyNumberFormat="1" applyFont="1" applyBorder="1">
      <alignment vertical="center"/>
    </xf>
    <xf numFmtId="180" fontId="0" fillId="0" borderId="49" xfId="11" applyNumberFormat="1" applyFont="1" applyBorder="1">
      <alignment vertical="center"/>
    </xf>
    <xf numFmtId="180" fontId="0" fillId="0" borderId="40" xfId="11" applyNumberFormat="1" applyFont="1" applyBorder="1">
      <alignment vertical="center"/>
    </xf>
    <xf numFmtId="180" fontId="0" fillId="0" borderId="38" xfId="11" applyNumberFormat="1" applyFont="1" applyBorder="1">
      <alignment vertical="center"/>
    </xf>
    <xf numFmtId="180" fontId="0" fillId="0" borderId="48" xfId="11" applyNumberFormat="1" applyFont="1" applyBorder="1">
      <alignment vertical="center"/>
    </xf>
    <xf numFmtId="180" fontId="0" fillId="0" borderId="211" xfId="11" applyNumberFormat="1" applyFont="1" applyBorder="1">
      <alignment vertical="center"/>
    </xf>
    <xf numFmtId="180" fontId="0" fillId="0" borderId="18" xfId="11" applyNumberFormat="1" applyFont="1" applyBorder="1">
      <alignment vertical="center"/>
    </xf>
    <xf numFmtId="180" fontId="0" fillId="0" borderId="46" xfId="11" applyNumberFormat="1" applyFont="1" applyBorder="1">
      <alignment vertical="center"/>
    </xf>
    <xf numFmtId="180" fontId="0" fillId="0" borderId="37" xfId="11" applyNumberFormat="1" applyFont="1" applyBorder="1">
      <alignment vertical="center"/>
    </xf>
    <xf numFmtId="180" fontId="0" fillId="0" borderId="33" xfId="11" applyNumberFormat="1" applyFont="1" applyBorder="1">
      <alignment vertical="center"/>
    </xf>
    <xf numFmtId="180" fontId="0" fillId="0" borderId="47" xfId="11" applyNumberFormat="1" applyFont="1" applyBorder="1">
      <alignment vertical="center"/>
    </xf>
    <xf numFmtId="180" fontId="0" fillId="0" borderId="45" xfId="11" applyNumberFormat="1" applyFont="1" applyBorder="1">
      <alignment vertical="center"/>
    </xf>
    <xf numFmtId="180" fontId="0" fillId="0" borderId="216" xfId="11" applyNumberFormat="1" applyFont="1" applyBorder="1">
      <alignment vertical="center"/>
    </xf>
    <xf numFmtId="180" fontId="0" fillId="0" borderId="200" xfId="11" applyNumberFormat="1" applyFont="1" applyBorder="1">
      <alignment vertical="center"/>
    </xf>
    <xf numFmtId="180" fontId="0" fillId="0" borderId="32" xfId="11" applyNumberFormat="1" applyFont="1" applyBorder="1">
      <alignment vertical="center"/>
    </xf>
    <xf numFmtId="180" fontId="0" fillId="0" borderId="166" xfId="11" applyNumberFormat="1" applyFont="1" applyBorder="1">
      <alignment vertical="center"/>
    </xf>
    <xf numFmtId="180" fontId="0" fillId="0" borderId="193" xfId="11" applyNumberFormat="1" applyFont="1" applyBorder="1">
      <alignment vertical="center"/>
    </xf>
    <xf numFmtId="180" fontId="0" fillId="0" borderId="30" xfId="11" applyNumberFormat="1" applyFont="1" applyBorder="1">
      <alignment vertical="center"/>
    </xf>
    <xf numFmtId="180" fontId="0" fillId="0" borderId="194" xfId="11" applyNumberFormat="1" applyFont="1" applyBorder="1">
      <alignment vertical="center"/>
    </xf>
    <xf numFmtId="180" fontId="0" fillId="0" borderId="33" xfId="11" applyNumberFormat="1" applyFont="1" applyBorder="1" applyAlignment="1">
      <alignment horizontal="right" vertical="center"/>
    </xf>
    <xf numFmtId="180" fontId="0" fillId="0" borderId="45" xfId="11" applyNumberFormat="1" applyFont="1" applyBorder="1" applyAlignment="1">
      <alignment horizontal="right" vertical="center"/>
    </xf>
    <xf numFmtId="180" fontId="0" fillId="0" borderId="218" xfId="11" applyNumberFormat="1" applyFont="1" applyBorder="1">
      <alignment vertical="center"/>
    </xf>
    <xf numFmtId="180" fontId="1" fillId="0" borderId="62" xfId="10" applyNumberFormat="1" applyBorder="1">
      <alignment vertical="center"/>
    </xf>
    <xf numFmtId="180" fontId="1" fillId="0" borderId="201" xfId="10" applyNumberFormat="1" applyBorder="1">
      <alignment vertical="center"/>
    </xf>
    <xf numFmtId="180" fontId="1" fillId="0" borderId="165" xfId="10" applyNumberFormat="1" applyBorder="1">
      <alignment vertical="center"/>
    </xf>
    <xf numFmtId="180" fontId="1" fillId="0" borderId="196" xfId="10" applyNumberFormat="1" applyBorder="1">
      <alignment vertical="center"/>
    </xf>
    <xf numFmtId="180" fontId="1" fillId="0" borderId="202" xfId="10" applyNumberFormat="1" applyBorder="1">
      <alignment vertical="center"/>
    </xf>
    <xf numFmtId="180" fontId="1" fillId="0" borderId="116" xfId="10" applyNumberFormat="1" applyBorder="1">
      <alignment vertical="center"/>
    </xf>
    <xf numFmtId="180" fontId="1" fillId="0" borderId="18" xfId="10" applyNumberFormat="1" applyBorder="1">
      <alignment vertical="center"/>
    </xf>
    <xf numFmtId="180" fontId="1" fillId="0" borderId="46" xfId="10" applyNumberFormat="1" applyBorder="1">
      <alignment vertical="center"/>
    </xf>
    <xf numFmtId="180" fontId="1" fillId="0" borderId="37" xfId="10" applyNumberFormat="1" applyBorder="1">
      <alignment vertical="center"/>
    </xf>
    <xf numFmtId="180" fontId="1" fillId="0" borderId="33" xfId="10" applyNumberFormat="1" applyBorder="1">
      <alignment vertical="center"/>
    </xf>
    <xf numFmtId="180" fontId="1" fillId="0" borderId="47" xfId="10" applyNumberFormat="1" applyBorder="1">
      <alignment vertical="center"/>
    </xf>
    <xf numFmtId="180" fontId="1" fillId="0" borderId="45" xfId="10" applyNumberFormat="1" applyBorder="1">
      <alignment vertical="center"/>
    </xf>
    <xf numFmtId="180" fontId="1" fillId="0" borderId="200" xfId="10" applyNumberFormat="1" applyBorder="1">
      <alignment vertical="center"/>
    </xf>
    <xf numFmtId="180" fontId="1" fillId="0" borderId="32" xfId="10" applyNumberFormat="1" applyBorder="1">
      <alignment vertical="center"/>
    </xf>
    <xf numFmtId="180" fontId="1" fillId="0" borderId="166" xfId="10" applyNumberFormat="1" applyBorder="1">
      <alignment vertical="center"/>
    </xf>
    <xf numFmtId="180" fontId="1" fillId="0" borderId="193" xfId="10" applyNumberFormat="1" applyBorder="1">
      <alignment vertical="center"/>
    </xf>
    <xf numFmtId="180" fontId="1" fillId="0" borderId="30" xfId="10" applyNumberFormat="1" applyBorder="1">
      <alignment vertical="center"/>
    </xf>
    <xf numFmtId="180" fontId="1" fillId="0" borderId="194" xfId="10" applyNumberFormat="1" applyBorder="1">
      <alignment vertical="center"/>
    </xf>
    <xf numFmtId="0" fontId="1" fillId="0" borderId="221" xfId="10" applyBorder="1" applyAlignment="1">
      <alignment horizontal="center" vertical="center"/>
    </xf>
    <xf numFmtId="0" fontId="1" fillId="0" borderId="161" xfId="10" applyBorder="1" applyAlignment="1">
      <alignment horizontal="center" vertical="center"/>
    </xf>
    <xf numFmtId="0" fontId="1" fillId="0" borderId="171" xfId="10" applyBorder="1" applyAlignment="1">
      <alignment horizontal="center" vertical="center"/>
    </xf>
    <xf numFmtId="0" fontId="1" fillId="3" borderId="172" xfId="10" applyFill="1" applyBorder="1" applyAlignment="1">
      <alignment horizontal="center" vertical="center"/>
    </xf>
    <xf numFmtId="0" fontId="1" fillId="0" borderId="36" xfId="10" applyBorder="1" applyAlignment="1">
      <alignment horizontal="center" vertical="center"/>
    </xf>
    <xf numFmtId="0" fontId="1" fillId="0" borderId="162" xfId="10" applyBorder="1" applyAlignment="1">
      <alignment horizontal="center" vertical="center"/>
    </xf>
    <xf numFmtId="0" fontId="64" fillId="0" borderId="21" xfId="10" applyFont="1" applyBorder="1" applyAlignment="1">
      <alignment horizontal="center" vertical="center"/>
    </xf>
    <xf numFmtId="0" fontId="1" fillId="0" borderId="4" xfId="10" applyBorder="1" applyAlignment="1">
      <alignment horizontal="right" vertical="center"/>
    </xf>
    <xf numFmtId="0" fontId="1" fillId="0" borderId="4" xfId="10" applyBorder="1">
      <alignment vertical="center"/>
    </xf>
    <xf numFmtId="0" fontId="65" fillId="0" borderId="0" xfId="10" applyFont="1">
      <alignment vertical="center"/>
    </xf>
    <xf numFmtId="0" fontId="66" fillId="0" borderId="0" xfId="10" applyFont="1">
      <alignment vertical="center"/>
    </xf>
    <xf numFmtId="0" fontId="5" fillId="0" borderId="6" xfId="0" applyFont="1" applyBorder="1"/>
    <xf numFmtId="184" fontId="24" fillId="0" borderId="0" xfId="9" applyNumberFormat="1" applyFont="1" applyFill="1" applyBorder="1"/>
    <xf numFmtId="184" fontId="24" fillId="0" borderId="0" xfId="9" applyNumberFormat="1" applyFont="1" applyFill="1" applyBorder="1" applyAlignment="1">
      <alignment horizontal="right"/>
    </xf>
    <xf numFmtId="38" fontId="24" fillId="0" borderId="0" xfId="1" applyFont="1" applyFill="1" applyBorder="1" applyAlignment="1">
      <alignment horizontal="right"/>
    </xf>
    <xf numFmtId="3" fontId="24" fillId="0" borderId="0" xfId="9" applyNumberFormat="1" applyFont="1" applyFill="1" applyBorder="1"/>
    <xf numFmtId="184" fontId="24" fillId="0" borderId="18" xfId="9" applyNumberFormat="1" applyFont="1" applyFill="1" applyBorder="1"/>
    <xf numFmtId="3" fontId="24" fillId="0" borderId="0" xfId="9" applyNumberFormat="1" applyFont="1" applyFill="1" applyBorder="1" applyAlignment="1">
      <alignment horizontal="right"/>
    </xf>
    <xf numFmtId="3" fontId="24" fillId="0" borderId="18" xfId="9" applyNumberFormat="1" applyFont="1" applyFill="1" applyBorder="1" applyAlignment="1">
      <alignment horizontal="right"/>
    </xf>
    <xf numFmtId="3" fontId="24" fillId="0" borderId="0" xfId="0" applyNumberFormat="1" applyFont="1"/>
    <xf numFmtId="3" fontId="5" fillId="0" borderId="0" xfId="0" applyNumberFormat="1" applyFont="1"/>
    <xf numFmtId="3" fontId="24" fillId="0" borderId="0" xfId="1" applyNumberFormat="1" applyFont="1" applyFill="1" applyBorder="1"/>
    <xf numFmtId="197" fontId="5" fillId="0" borderId="0" xfId="0" applyNumberFormat="1" applyFont="1"/>
    <xf numFmtId="0" fontId="24" fillId="0" borderId="82" xfId="0" applyFont="1" applyBorder="1" applyAlignment="1">
      <alignment horizontal="center" vertical="center" wrapText="1"/>
    </xf>
    <xf numFmtId="0" fontId="24" fillId="0" borderId="199" xfId="0" applyFont="1" applyBorder="1" applyAlignment="1">
      <alignment horizontal="center" vertical="center" wrapText="1"/>
    </xf>
    <xf numFmtId="0" fontId="24" fillId="0" borderId="188" xfId="0" applyFont="1" applyBorder="1" applyAlignment="1">
      <alignment horizontal="center" vertical="distributed" wrapText="1"/>
    </xf>
    <xf numFmtId="0" fontId="24" fillId="0" borderId="65" xfId="0" applyFont="1" applyBorder="1" applyAlignment="1">
      <alignment horizontal="center" vertical="center"/>
    </xf>
    <xf numFmtId="0" fontId="5" fillId="0" borderId="4" xfId="0" applyFont="1" applyBorder="1" applyAlignment="1">
      <alignment horizontal="right"/>
    </xf>
    <xf numFmtId="0" fontId="67" fillId="0" borderId="0" xfId="0" applyFont="1"/>
    <xf numFmtId="0" fontId="68" fillId="0" borderId="0" xfId="0" applyFont="1"/>
    <xf numFmtId="0" fontId="69" fillId="0" borderId="0" xfId="0" applyFont="1"/>
    <xf numFmtId="0" fontId="26" fillId="0" borderId="0" xfId="0" applyFont="1" applyAlignment="1">
      <alignment vertical="center"/>
    </xf>
    <xf numFmtId="198" fontId="0" fillId="0" borderId="0" xfId="0" applyNumberFormat="1" applyAlignment="1">
      <alignment horizontal="right"/>
    </xf>
    <xf numFmtId="188" fontId="0" fillId="0" borderId="0" xfId="0" applyNumberFormat="1"/>
    <xf numFmtId="179" fontId="2" fillId="0" borderId="35" xfId="1" applyNumberFormat="1" applyFont="1" applyBorder="1" applyAlignment="1">
      <alignment horizontal="right"/>
    </xf>
    <xf numFmtId="179" fontId="2" fillId="0" borderId="4" xfId="1" applyNumberFormat="1" applyFont="1" applyBorder="1" applyAlignment="1">
      <alignment horizontal="right"/>
    </xf>
    <xf numFmtId="179" fontId="2" fillId="0" borderId="16" xfId="1" applyNumberFormat="1" applyFont="1" applyBorder="1" applyAlignment="1">
      <alignment horizontal="right"/>
    </xf>
    <xf numFmtId="179" fontId="2" fillId="0" borderId="0" xfId="1" applyNumberFormat="1" applyFont="1" applyBorder="1" applyAlignment="1">
      <alignment horizontal="right"/>
    </xf>
    <xf numFmtId="179" fontId="0" fillId="0" borderId="16" xfId="1" applyNumberFormat="1" applyFont="1" applyBorder="1" applyAlignment="1">
      <alignment horizontal="right"/>
    </xf>
    <xf numFmtId="179" fontId="2" fillId="0" borderId="0" xfId="0" applyNumberFormat="1" applyFont="1" applyAlignment="1">
      <alignment horizontal="right"/>
    </xf>
    <xf numFmtId="0" fontId="0" fillId="0" borderId="35" xfId="0" applyBorder="1" applyAlignment="1">
      <alignment horizontal="distributed" vertical="center"/>
    </xf>
    <xf numFmtId="0" fontId="0" fillId="0" borderId="49" xfId="0" applyBorder="1" applyAlignment="1">
      <alignment horizontal="distributed" vertical="center"/>
    </xf>
    <xf numFmtId="0" fontId="0" fillId="0" borderId="48" xfId="0" applyBorder="1" applyAlignment="1">
      <alignment horizontal="distributed" vertical="center"/>
    </xf>
    <xf numFmtId="0" fontId="0" fillId="0" borderId="56" xfId="0" applyBorder="1" applyAlignment="1">
      <alignment horizontal="centerContinuous" vertical="center"/>
    </xf>
    <xf numFmtId="0" fontId="0" fillId="0" borderId="22" xfId="0" applyBorder="1" applyAlignment="1">
      <alignment horizontal="centerContinuous" vertical="center"/>
    </xf>
    <xf numFmtId="0" fontId="0" fillId="0" borderId="21" xfId="0" applyBorder="1" applyAlignment="1">
      <alignment horizontal="centerContinuous" vertical="center"/>
    </xf>
    <xf numFmtId="199" fontId="26" fillId="0" borderId="0" xfId="1" applyNumberFormat="1" applyFont="1" applyFill="1" applyBorder="1" applyAlignment="1">
      <alignment horizontal="right" vertical="center"/>
    </xf>
    <xf numFmtId="38" fontId="26" fillId="0" borderId="0" xfId="1" applyFont="1" applyFill="1" applyBorder="1" applyAlignment="1">
      <alignment horizontal="right" vertical="center"/>
    </xf>
    <xf numFmtId="38" fontId="26" fillId="0" borderId="0" xfId="1" applyFont="1" applyFill="1" applyBorder="1" applyAlignment="1">
      <alignment vertical="center"/>
    </xf>
    <xf numFmtId="199" fontId="26" fillId="0" borderId="0" xfId="0" applyNumberFormat="1" applyFont="1" applyAlignment="1">
      <alignment horizontal="right" vertical="center"/>
    </xf>
    <xf numFmtId="199" fontId="0" fillId="0" borderId="35" xfId="1" applyNumberFormat="1" applyFont="1" applyFill="1" applyBorder="1" applyAlignment="1">
      <alignment horizontal="right"/>
    </xf>
    <xf numFmtId="38" fontId="2" fillId="0" borderId="4" xfId="1" applyFont="1" applyFill="1" applyBorder="1" applyAlignment="1">
      <alignment horizontal="right"/>
    </xf>
    <xf numFmtId="199" fontId="0" fillId="0" borderId="4" xfId="1" applyNumberFormat="1" applyFont="1" applyFill="1" applyBorder="1" applyAlignment="1">
      <alignment horizontal="right"/>
    </xf>
    <xf numFmtId="38" fontId="2" fillId="0" borderId="4" xfId="1" applyFont="1" applyFill="1" applyBorder="1"/>
    <xf numFmtId="199" fontId="2" fillId="0" borderId="4" xfId="1" applyNumberFormat="1" applyFont="1" applyFill="1" applyBorder="1" applyAlignment="1">
      <alignment horizontal="right"/>
    </xf>
    <xf numFmtId="199" fontId="0" fillId="0" borderId="4" xfId="0" applyNumberFormat="1" applyBorder="1" applyAlignment="1">
      <alignment horizontal="right"/>
    </xf>
    <xf numFmtId="38" fontId="2" fillId="0" borderId="34" xfId="1" applyFont="1" applyFill="1" applyBorder="1"/>
    <xf numFmtId="0" fontId="0" fillId="0" borderId="52" xfId="0" applyBorder="1" applyAlignment="1">
      <alignment horizontal="distributed"/>
    </xf>
    <xf numFmtId="199" fontId="0" fillId="0" borderId="16" xfId="1" applyNumberFormat="1" applyFont="1" applyFill="1" applyBorder="1" applyAlignment="1">
      <alignment horizontal="right"/>
    </xf>
    <xf numFmtId="199" fontId="0" fillId="0" borderId="0" xfId="1" applyNumberFormat="1" applyFont="1" applyFill="1" applyBorder="1" applyAlignment="1">
      <alignment horizontal="right"/>
    </xf>
    <xf numFmtId="38" fontId="2" fillId="0" borderId="0" xfId="1" applyFont="1" applyFill="1" applyBorder="1"/>
    <xf numFmtId="199" fontId="2" fillId="0" borderId="0" xfId="1" applyNumberFormat="1" applyFont="1" applyFill="1" applyBorder="1" applyAlignment="1">
      <alignment horizontal="right"/>
    </xf>
    <xf numFmtId="199" fontId="0" fillId="0" borderId="0" xfId="0" applyNumberFormat="1" applyAlignment="1">
      <alignment horizontal="right"/>
    </xf>
    <xf numFmtId="38" fontId="2" fillId="0" borderId="18" xfId="1" applyFont="1" applyFill="1" applyBorder="1"/>
    <xf numFmtId="0" fontId="0" fillId="0" borderId="55" xfId="0" applyBorder="1" applyAlignment="1">
      <alignment horizontal="distributed"/>
    </xf>
    <xf numFmtId="0" fontId="0" fillId="0" borderId="18" xfId="0" applyBorder="1"/>
    <xf numFmtId="199" fontId="2" fillId="0" borderId="0" xfId="0" applyNumberFormat="1" applyFont="1" applyAlignment="1">
      <alignment horizontal="right"/>
    </xf>
    <xf numFmtId="38" fontId="0" fillId="0" borderId="18" xfId="1" applyFont="1" applyFill="1" applyBorder="1"/>
    <xf numFmtId="199" fontId="2" fillId="0" borderId="16" xfId="1" applyNumberFormat="1" applyFont="1" applyFill="1" applyBorder="1" applyAlignment="1">
      <alignment horizontal="right"/>
    </xf>
    <xf numFmtId="0" fontId="2" fillId="0" borderId="55" xfId="0" applyFont="1" applyBorder="1" applyAlignment="1">
      <alignment horizontal="distributed"/>
    </xf>
    <xf numFmtId="199" fontId="2" fillId="0" borderId="16" xfId="1" applyNumberFormat="1" applyFont="1" applyBorder="1" applyAlignment="1">
      <alignment horizontal="right"/>
    </xf>
    <xf numFmtId="199" fontId="2" fillId="0" borderId="0" xfId="1" applyNumberFormat="1" applyFont="1" applyBorder="1" applyAlignment="1">
      <alignment horizontal="right"/>
    </xf>
    <xf numFmtId="188" fontId="2" fillId="0" borderId="0" xfId="1" applyNumberFormat="1" applyFont="1" applyBorder="1" applyAlignment="1">
      <alignment horizontal="right"/>
    </xf>
    <xf numFmtId="199" fontId="2" fillId="0" borderId="15" xfId="1" applyNumberFormat="1" applyFont="1" applyBorder="1" applyAlignment="1">
      <alignment horizontal="right"/>
    </xf>
    <xf numFmtId="199" fontId="2" fillId="0" borderId="6" xfId="1" applyNumberFormat="1" applyFont="1" applyBorder="1" applyAlignment="1">
      <alignment horizontal="right"/>
    </xf>
    <xf numFmtId="188" fontId="2" fillId="0" borderId="6" xfId="1" applyNumberFormat="1" applyFont="1" applyBorder="1" applyAlignment="1">
      <alignment horizontal="right"/>
    </xf>
    <xf numFmtId="199" fontId="2" fillId="0" borderId="6" xfId="0" applyNumberFormat="1" applyFont="1" applyBorder="1" applyAlignment="1">
      <alignment horizontal="right"/>
    </xf>
    <xf numFmtId="38" fontId="0" fillId="0" borderId="20" xfId="1" applyFont="1" applyBorder="1"/>
    <xf numFmtId="0" fontId="0" fillId="0" borderId="59" xfId="0" applyBorder="1" applyAlignment="1">
      <alignment horizontal="distributed"/>
    </xf>
    <xf numFmtId="0" fontId="0" fillId="0" borderId="59" xfId="0" applyBorder="1"/>
    <xf numFmtId="200" fontId="2" fillId="0" borderId="0" xfId="0" applyNumberFormat="1" applyFont="1"/>
    <xf numFmtId="201" fontId="2" fillId="0" borderId="0" xfId="0" applyNumberFormat="1" applyFont="1"/>
    <xf numFmtId="178" fontId="2" fillId="0" borderId="0" xfId="1" applyNumberFormat="1" applyFont="1"/>
    <xf numFmtId="178" fontId="2" fillId="0" borderId="0" xfId="0" applyNumberFormat="1" applyFont="1"/>
    <xf numFmtId="187" fontId="2" fillId="0" borderId="0" xfId="1" applyNumberFormat="1" applyFont="1" applyFill="1" applyBorder="1" applyAlignment="1">
      <alignment shrinkToFit="1"/>
    </xf>
    <xf numFmtId="178" fontId="2" fillId="0" borderId="0" xfId="1" applyNumberFormat="1" applyFont="1" applyFill="1" applyBorder="1" applyAlignment="1">
      <alignment shrinkToFit="1"/>
    </xf>
    <xf numFmtId="202" fontId="2" fillId="0" borderId="0" xfId="0" applyNumberFormat="1" applyFont="1"/>
    <xf numFmtId="187" fontId="2" fillId="0" borderId="6" xfId="1" applyNumberFormat="1" applyFont="1" applyFill="1" applyBorder="1" applyAlignment="1">
      <alignment shrinkToFit="1"/>
    </xf>
    <xf numFmtId="0" fontId="2" fillId="0" borderId="0" xfId="0" applyFont="1" applyAlignment="1">
      <alignment horizontal="center" vertical="center"/>
    </xf>
    <xf numFmtId="180" fontId="24" fillId="0" borderId="203" xfId="1" applyNumberFormat="1" applyFont="1" applyFill="1" applyBorder="1" applyAlignment="1">
      <alignment shrinkToFit="1"/>
    </xf>
    <xf numFmtId="180" fontId="24" fillId="0" borderId="224" xfId="0" applyNumberFormat="1" applyFont="1" applyBorder="1"/>
    <xf numFmtId="180" fontId="24" fillId="0" borderId="38" xfId="1" applyNumberFormat="1" applyFont="1" applyFill="1" applyBorder="1" applyAlignment="1">
      <alignment shrinkToFit="1"/>
    </xf>
    <xf numFmtId="180" fontId="24" fillId="0" borderId="38" xfId="0" applyNumberFormat="1" applyFont="1" applyBorder="1"/>
    <xf numFmtId="0" fontId="24" fillId="0" borderId="38" xfId="0" applyFont="1" applyBorder="1"/>
    <xf numFmtId="180" fontId="24" fillId="0" borderId="225" xfId="1" applyNumberFormat="1" applyFont="1" applyFill="1" applyBorder="1" applyAlignment="1">
      <alignment shrinkToFit="1"/>
    </xf>
    <xf numFmtId="180" fontId="24" fillId="0" borderId="226" xfId="1" applyNumberFormat="1" applyFont="1" applyFill="1" applyBorder="1" applyAlignment="1">
      <alignment shrinkToFit="1"/>
    </xf>
    <xf numFmtId="180" fontId="24" fillId="0" borderId="227" xfId="1" applyNumberFormat="1" applyFont="1" applyFill="1" applyBorder="1" applyAlignment="1">
      <alignment shrinkToFit="1"/>
    </xf>
    <xf numFmtId="0" fontId="24" fillId="0" borderId="227" xfId="0" applyFont="1" applyBorder="1" applyAlignment="1">
      <alignment wrapText="1"/>
    </xf>
    <xf numFmtId="180" fontId="24" fillId="0" borderId="228" xfId="1" applyNumberFormat="1" applyFont="1" applyFill="1" applyBorder="1" applyAlignment="1">
      <alignment shrinkToFit="1"/>
    </xf>
    <xf numFmtId="180" fontId="24" fillId="0" borderId="229" xfId="0" applyNumberFormat="1" applyFont="1" applyBorder="1" applyAlignment="1">
      <alignment shrinkToFit="1"/>
    </xf>
    <xf numFmtId="0" fontId="24" fillId="0" borderId="229" xfId="0" applyFont="1" applyBorder="1"/>
    <xf numFmtId="180" fontId="24" fillId="0" borderId="230" xfId="0" applyNumberFormat="1" applyFont="1" applyBorder="1" applyAlignment="1">
      <alignment shrinkToFit="1"/>
    </xf>
    <xf numFmtId="180" fontId="24" fillId="0" borderId="231" xfId="1" applyNumberFormat="1" applyFont="1" applyFill="1" applyBorder="1" applyAlignment="1">
      <alignment shrinkToFit="1"/>
    </xf>
    <xf numFmtId="180" fontId="24" fillId="0" borderId="232" xfId="0" applyNumberFormat="1" applyFont="1" applyBorder="1" applyAlignment="1">
      <alignment shrinkToFit="1"/>
    </xf>
    <xf numFmtId="180" fontId="24" fillId="0" borderId="202" xfId="0" applyNumberFormat="1" applyFont="1" applyBorder="1" applyAlignment="1">
      <alignment shrinkToFit="1"/>
    </xf>
    <xf numFmtId="0" fontId="24" fillId="0" borderId="202" xfId="0" applyFont="1" applyBorder="1"/>
    <xf numFmtId="180" fontId="24" fillId="0" borderId="233" xfId="1" applyNumberFormat="1" applyFont="1" applyFill="1" applyBorder="1" applyAlignment="1">
      <alignment shrinkToFit="1"/>
    </xf>
    <xf numFmtId="180" fontId="24" fillId="0" borderId="224" xfId="1" applyNumberFormat="1" applyFont="1" applyFill="1" applyBorder="1" applyAlignment="1">
      <alignment shrinkToFit="1"/>
    </xf>
    <xf numFmtId="180" fontId="24" fillId="0" borderId="234" xfId="1" applyNumberFormat="1" applyFont="1" applyFill="1" applyBorder="1" applyAlignment="1">
      <alignment shrinkToFit="1"/>
    </xf>
    <xf numFmtId="0" fontId="24" fillId="0" borderId="235" xfId="0" applyFont="1" applyBorder="1"/>
    <xf numFmtId="180" fontId="24" fillId="0" borderId="236" xfId="0" applyNumberFormat="1" applyFont="1" applyBorder="1" applyAlignment="1">
      <alignment shrinkToFit="1"/>
    </xf>
    <xf numFmtId="180" fontId="24" fillId="0" borderId="225" xfId="0" applyNumberFormat="1" applyFont="1" applyBorder="1"/>
    <xf numFmtId="180" fontId="24" fillId="0" borderId="237" xfId="0" applyNumberFormat="1" applyFont="1" applyBorder="1"/>
    <xf numFmtId="0" fontId="5" fillId="0" borderId="206" xfId="0" applyFont="1" applyBorder="1" applyAlignment="1">
      <alignment vertical="distributed" textRotation="255"/>
    </xf>
    <xf numFmtId="0" fontId="5" fillId="0" borderId="187" xfId="0" applyFont="1" applyBorder="1" applyAlignment="1">
      <alignment vertical="distributed" textRotation="255" shrinkToFit="1"/>
    </xf>
    <xf numFmtId="0" fontId="5" fillId="0" borderId="199" xfId="0" applyFont="1" applyBorder="1" applyAlignment="1">
      <alignment vertical="distributed" textRotation="255" shrinkToFit="1"/>
    </xf>
    <xf numFmtId="0" fontId="70" fillId="0" borderId="0" xfId="0" applyFont="1"/>
    <xf numFmtId="203" fontId="2" fillId="0" borderId="4" xfId="1" applyNumberFormat="1" applyFont="1" applyBorder="1"/>
    <xf numFmtId="203" fontId="2" fillId="0" borderId="34" xfId="1" applyNumberFormat="1" applyFont="1" applyBorder="1"/>
    <xf numFmtId="0" fontId="13" fillId="0" borderId="52" xfId="0" applyFont="1" applyBorder="1" applyAlignment="1">
      <alignment horizontal="center" shrinkToFit="1"/>
    </xf>
    <xf numFmtId="203" fontId="2" fillId="0" borderId="75" xfId="1" applyNumberFormat="1" applyFont="1" applyBorder="1"/>
    <xf numFmtId="203" fontId="2" fillId="0" borderId="76" xfId="1" applyNumberFormat="1" applyFont="1" applyBorder="1"/>
    <xf numFmtId="0" fontId="13" fillId="0" borderId="238" xfId="0" applyFont="1" applyBorder="1" applyAlignment="1">
      <alignment horizontal="center" shrinkToFit="1"/>
    </xf>
    <xf numFmtId="203" fontId="2" fillId="0" borderId="0" xfId="1" applyNumberFormat="1" applyFont="1" applyBorder="1"/>
    <xf numFmtId="203" fontId="2" fillId="0" borderId="18" xfId="1" applyNumberFormat="1" applyFont="1" applyBorder="1"/>
    <xf numFmtId="0" fontId="13" fillId="0" borderId="55" xfId="0" applyFont="1" applyBorder="1" applyAlignment="1">
      <alignment horizontal="center" shrinkToFit="1"/>
    </xf>
    <xf numFmtId="0" fontId="2" fillId="0" borderId="84" xfId="1" applyNumberFormat="1" applyFont="1" applyBorder="1"/>
    <xf numFmtId="0" fontId="2" fillId="0" borderId="85" xfId="1" applyNumberFormat="1" applyFont="1" applyBorder="1"/>
    <xf numFmtId="0" fontId="13" fillId="0" borderId="239" xfId="0" applyFont="1" applyBorder="1" applyAlignment="1">
      <alignment horizontal="center" shrinkToFit="1"/>
    </xf>
    <xf numFmtId="0" fontId="0" fillId="0" borderId="86" xfId="0" applyBorder="1" applyAlignment="1">
      <alignment horizontal="center" vertical="center"/>
    </xf>
    <xf numFmtId="0" fontId="0" fillId="0" borderId="238" xfId="0" applyBorder="1" applyAlignment="1">
      <alignment horizontal="distributed"/>
    </xf>
    <xf numFmtId="38" fontId="2" fillId="0" borderId="75" xfId="1" applyFont="1" applyBorder="1"/>
    <xf numFmtId="38" fontId="2" fillId="0" borderId="76" xfId="1" applyFont="1" applyBorder="1"/>
    <xf numFmtId="0" fontId="0" fillId="0" borderId="70" xfId="0" applyBorder="1" applyAlignment="1">
      <alignment horizontal="center" vertical="center"/>
    </xf>
    <xf numFmtId="0" fontId="2" fillId="0" borderId="0" xfId="1" applyNumberFormat="1" applyFont="1" applyBorder="1"/>
    <xf numFmtId="194" fontId="2" fillId="0" borderId="18" xfId="1" applyNumberFormat="1" applyFont="1" applyBorder="1"/>
    <xf numFmtId="0" fontId="0" fillId="0" borderId="84" xfId="1" applyNumberFormat="1" applyFont="1" applyBorder="1"/>
    <xf numFmtId="0" fontId="0" fillId="0" borderId="85" xfId="1" applyNumberFormat="1" applyFont="1" applyBorder="1"/>
    <xf numFmtId="0" fontId="0" fillId="0" borderId="84" xfId="1" applyNumberFormat="1" applyFont="1" applyBorder="1" applyAlignment="1"/>
    <xf numFmtId="194" fontId="0" fillId="0" borderId="84" xfId="1" applyNumberFormat="1" applyFont="1" applyBorder="1" applyAlignment="1"/>
    <xf numFmtId="0" fontId="0" fillId="0" borderId="85" xfId="1" applyNumberFormat="1" applyFont="1" applyBorder="1" applyAlignment="1"/>
    <xf numFmtId="0" fontId="0" fillId="0" borderId="82" xfId="0" applyBorder="1" applyAlignment="1">
      <alignment horizontal="distributed" vertical="center"/>
    </xf>
    <xf numFmtId="0" fontId="0" fillId="0" borderId="186" xfId="0" applyBorder="1" applyAlignment="1">
      <alignment horizontal="distributed" vertical="center"/>
    </xf>
    <xf numFmtId="0" fontId="26" fillId="0" borderId="186" xfId="0" applyFont="1" applyBorder="1" applyAlignment="1">
      <alignment horizontal="distributed" vertical="center" wrapText="1"/>
    </xf>
    <xf numFmtId="0" fontId="0" fillId="0" borderId="63" xfId="0" applyBorder="1" applyAlignment="1">
      <alignment horizontal="distributed" vertical="center"/>
    </xf>
    <xf numFmtId="0" fontId="0" fillId="0" borderId="65" xfId="0" applyBorder="1" applyAlignment="1">
      <alignment horizontal="distributed" vertical="center"/>
    </xf>
    <xf numFmtId="0" fontId="0" fillId="0" borderId="16" xfId="0" applyBorder="1" applyAlignment="1">
      <alignment horizontal="right"/>
    </xf>
    <xf numFmtId="0" fontId="0" fillId="0" borderId="185" xfId="0" applyBorder="1" applyAlignment="1">
      <alignment horizontal="distributed" vertical="center"/>
    </xf>
    <xf numFmtId="0" fontId="0" fillId="0" borderId="187" xfId="0" applyBorder="1" applyAlignment="1">
      <alignment horizontal="distributed" vertical="center"/>
    </xf>
    <xf numFmtId="0" fontId="0" fillId="0" borderId="63" xfId="0" applyBorder="1"/>
    <xf numFmtId="204" fontId="0" fillId="0" borderId="0" xfId="0" applyNumberFormat="1"/>
    <xf numFmtId="204" fontId="5" fillId="0" borderId="0" xfId="0" applyNumberFormat="1" applyFont="1"/>
    <xf numFmtId="180" fontId="12" fillId="0" borderId="4" xfId="0" applyNumberFormat="1" applyFont="1" applyBorder="1" applyAlignment="1">
      <alignment horizontal="right"/>
    </xf>
    <xf numFmtId="180" fontId="12" fillId="0" borderId="34" xfId="0" applyNumberFormat="1" applyFont="1" applyBorder="1" applyAlignment="1">
      <alignment horizontal="right"/>
    </xf>
    <xf numFmtId="180" fontId="12" fillId="0" borderId="0" xfId="0" applyNumberFormat="1" applyFont="1" applyAlignment="1">
      <alignment horizontal="right"/>
    </xf>
    <xf numFmtId="180" fontId="12" fillId="0" borderId="18" xfId="0" applyNumberFormat="1" applyFont="1" applyBorder="1" applyAlignment="1">
      <alignment horizontal="right"/>
    </xf>
    <xf numFmtId="205" fontId="5" fillId="0" borderId="0" xfId="0" applyNumberFormat="1" applyFont="1"/>
    <xf numFmtId="0" fontId="5" fillId="0" borderId="0" xfId="0" applyFont="1" applyAlignment="1">
      <alignment horizontal="distributed" vertical="center" justifyLastLine="1"/>
    </xf>
    <xf numFmtId="180" fontId="12" fillId="0" borderId="0" xfId="0" applyNumberFormat="1" applyFont="1"/>
    <xf numFmtId="0" fontId="5" fillId="0" borderId="4" xfId="0" applyFont="1" applyBorder="1" applyAlignment="1">
      <alignment horizontal="centerContinuous" vertical="center"/>
    </xf>
    <xf numFmtId="0" fontId="5" fillId="0" borderId="38" xfId="0" applyFont="1" applyBorder="1" applyAlignment="1">
      <alignment horizontal="centerContinuous" vertical="center"/>
    </xf>
    <xf numFmtId="0" fontId="5" fillId="0" borderId="49" xfId="0" applyFont="1" applyBorder="1" applyAlignment="1">
      <alignment horizontal="centerContinuous" vertical="center"/>
    </xf>
    <xf numFmtId="204" fontId="5" fillId="0" borderId="49" xfId="0" applyNumberFormat="1" applyFont="1" applyBorder="1" applyAlignment="1">
      <alignment horizontal="centerContinuous" vertical="center"/>
    </xf>
    <xf numFmtId="0" fontId="5" fillId="0" borderId="48" xfId="0" applyFont="1" applyBorder="1" applyAlignment="1">
      <alignment horizontal="centerContinuous" vertical="center"/>
    </xf>
    <xf numFmtId="0" fontId="5" fillId="0" borderId="23" xfId="0" applyFont="1" applyBorder="1" applyAlignment="1">
      <alignment horizontal="centerContinuous" vertical="center"/>
    </xf>
    <xf numFmtId="0" fontId="5" fillId="0" borderId="24" xfId="0" applyFont="1" applyBorder="1" applyAlignment="1">
      <alignment horizontal="centerContinuous" vertical="center"/>
    </xf>
    <xf numFmtId="204" fontId="5" fillId="0" borderId="24" xfId="0" applyNumberFormat="1" applyFont="1" applyBorder="1" applyAlignment="1">
      <alignment horizontal="centerContinuous" vertical="center"/>
    </xf>
    <xf numFmtId="0" fontId="5" fillId="0" borderId="21" xfId="0" applyFont="1" applyBorder="1" applyAlignment="1">
      <alignment horizontal="centerContinuous" vertical="center"/>
    </xf>
    <xf numFmtId="0" fontId="71" fillId="0" borderId="0" xfId="0" applyFont="1"/>
    <xf numFmtId="206" fontId="5" fillId="0" borderId="4" xfId="1" applyNumberFormat="1" applyFont="1" applyFill="1" applyBorder="1"/>
    <xf numFmtId="180" fontId="5" fillId="0" borderId="34" xfId="1" applyNumberFormat="1" applyFont="1" applyFill="1" applyBorder="1"/>
    <xf numFmtId="0" fontId="5" fillId="0" borderId="35" xfId="0" applyFont="1" applyBorder="1" applyAlignment="1">
      <alignment horizontal="distributed" justifyLastLine="1"/>
    </xf>
    <xf numFmtId="206" fontId="5" fillId="0" borderId="0" xfId="1" applyNumberFormat="1" applyFont="1" applyFill="1" applyBorder="1"/>
    <xf numFmtId="180" fontId="5" fillId="0" borderId="18" xfId="1" applyNumberFormat="1" applyFont="1" applyFill="1" applyBorder="1"/>
    <xf numFmtId="0" fontId="5" fillId="0" borderId="16" xfId="0" applyFont="1" applyBorder="1" applyAlignment="1">
      <alignment horizontal="distributed" justifyLastLine="1"/>
    </xf>
    <xf numFmtId="206" fontId="5" fillId="0" borderId="0" xfId="1" applyNumberFormat="1" applyFont="1" applyBorder="1"/>
    <xf numFmtId="180" fontId="5" fillId="0" borderId="18" xfId="1" applyNumberFormat="1" applyFont="1" applyBorder="1"/>
    <xf numFmtId="0" fontId="2" fillId="0" borderId="46" xfId="0" applyFont="1" applyBorder="1" applyAlignment="1">
      <alignment horizontal="centerContinuous" vertical="center"/>
    </xf>
    <xf numFmtId="0" fontId="5" fillId="0" borderId="187" xfId="0" applyFont="1" applyBorder="1" applyAlignment="1">
      <alignment horizontal="center" vertical="center"/>
    </xf>
    <xf numFmtId="0" fontId="5" fillId="0" borderId="64" xfId="0" applyFont="1" applyBorder="1" applyAlignment="1">
      <alignment horizontal="centerContinuous" vertical="center"/>
    </xf>
    <xf numFmtId="0" fontId="5" fillId="0" borderId="65" xfId="0" applyFont="1" applyBorder="1" applyAlignment="1">
      <alignment horizontal="centerContinuous" vertical="center"/>
    </xf>
    <xf numFmtId="38" fontId="2" fillId="3" borderId="0" xfId="1" applyFont="1" applyFill="1" applyBorder="1" applyAlignment="1"/>
    <xf numFmtId="176" fontId="0" fillId="3" borderId="0" xfId="0" applyNumberFormat="1" applyFill="1"/>
    <xf numFmtId="38" fontId="2" fillId="3" borderId="4" xfId="1" applyFont="1" applyFill="1" applyBorder="1" applyAlignment="1"/>
    <xf numFmtId="0" fontId="2" fillId="3" borderId="4" xfId="0" applyFont="1" applyFill="1" applyBorder="1"/>
    <xf numFmtId="176" fontId="2" fillId="3" borderId="4" xfId="0" applyNumberFormat="1" applyFont="1" applyFill="1" applyBorder="1"/>
    <xf numFmtId="0" fontId="0" fillId="3" borderId="35" xfId="0" applyFill="1" applyBorder="1" applyAlignment="1">
      <alignment horizontal="center"/>
    </xf>
    <xf numFmtId="0" fontId="2" fillId="3" borderId="0" xfId="0" applyFont="1" applyFill="1"/>
    <xf numFmtId="176" fontId="2" fillId="3" borderId="0" xfId="0" applyNumberFormat="1" applyFont="1" applyFill="1"/>
    <xf numFmtId="0" fontId="0" fillId="3" borderId="16" xfId="0" applyFill="1" applyBorder="1" applyAlignment="1">
      <alignment horizontal="center"/>
    </xf>
    <xf numFmtId="38" fontId="2" fillId="3" borderId="18" xfId="1" applyFont="1" applyFill="1" applyBorder="1" applyAlignment="1"/>
    <xf numFmtId="38" fontId="2" fillId="0" borderId="0" xfId="1" applyFont="1" applyFill="1" applyBorder="1" applyAlignment="1"/>
    <xf numFmtId="176" fontId="2" fillId="0" borderId="0" xfId="0" applyNumberFormat="1" applyFont="1"/>
    <xf numFmtId="176" fontId="2" fillId="0" borderId="6" xfId="0" applyNumberFormat="1" applyFont="1" applyBorder="1"/>
    <xf numFmtId="0" fontId="0" fillId="0" borderId="161" xfId="0" applyBorder="1" applyAlignment="1">
      <alignment horizontal="distributed" vertical="center" wrapText="1"/>
    </xf>
    <xf numFmtId="0" fontId="0" fillId="0" borderId="36" xfId="0" applyBorder="1" applyAlignment="1">
      <alignment horizontal="distributed" vertical="center" wrapText="1"/>
    </xf>
    <xf numFmtId="0" fontId="0" fillId="0" borderId="171" xfId="0" applyBorder="1" applyAlignment="1">
      <alignment horizontal="distributed" vertical="center" wrapText="1"/>
    </xf>
    <xf numFmtId="0" fontId="0" fillId="0" borderId="23" xfId="0" applyBorder="1" applyAlignment="1">
      <alignment horizontal="centerContinuous" vertical="center"/>
    </xf>
    <xf numFmtId="0" fontId="0" fillId="0" borderId="25" xfId="0" applyBorder="1" applyAlignment="1">
      <alignment horizontal="centerContinuous" vertical="center"/>
    </xf>
    <xf numFmtId="38" fontId="2" fillId="3" borderId="34" xfId="1" applyFont="1" applyFill="1" applyBorder="1" applyAlignment="1"/>
    <xf numFmtId="38" fontId="2" fillId="0" borderId="18" xfId="1" applyFont="1" applyFill="1" applyBorder="1" applyAlignment="1"/>
    <xf numFmtId="38" fontId="0" fillId="0" borderId="20" xfId="1" applyFont="1" applyBorder="1" applyAlignment="1"/>
    <xf numFmtId="3" fontId="0" fillId="0" borderId="0" xfId="0" applyNumberFormat="1" applyAlignment="1">
      <alignment horizontal="right"/>
    </xf>
    <xf numFmtId="38" fontId="0" fillId="0" borderId="0" xfId="1" applyFont="1" applyFill="1" applyBorder="1" applyAlignment="1">
      <alignment horizontal="right"/>
    </xf>
    <xf numFmtId="188" fontId="2" fillId="0" borderId="0" xfId="1" applyNumberFormat="1" applyFont="1" applyFill="1" applyBorder="1" applyAlignment="1">
      <alignment horizontal="right"/>
    </xf>
    <xf numFmtId="38" fontId="0" fillId="2" borderId="0" xfId="1" applyFont="1" applyFill="1" applyBorder="1"/>
    <xf numFmtId="38" fontId="0" fillId="0" borderId="6" xfId="1" applyFont="1" applyBorder="1" applyAlignment="1">
      <alignment horizontal="right"/>
    </xf>
    <xf numFmtId="0" fontId="0" fillId="0" borderId="217" xfId="0" applyBorder="1" applyAlignment="1">
      <alignment horizontal="center" vertical="center"/>
    </xf>
    <xf numFmtId="0" fontId="0" fillId="0" borderId="172" xfId="0" applyBorder="1" applyAlignment="1">
      <alignment horizontal="center" vertical="center"/>
    </xf>
    <xf numFmtId="0" fontId="0" fillId="0" borderId="15" xfId="0" applyBorder="1" applyAlignment="1">
      <alignment horizontal="right"/>
    </xf>
    <xf numFmtId="180" fontId="0" fillId="0" borderId="35" xfId="0" applyNumberFormat="1" applyBorder="1" applyAlignment="1">
      <alignment horizontal="right" vertical="center"/>
    </xf>
    <xf numFmtId="180" fontId="2" fillId="0" borderId="35" xfId="1" applyNumberFormat="1" applyFont="1" applyFill="1" applyBorder="1" applyAlignment="1">
      <alignment vertical="center"/>
    </xf>
    <xf numFmtId="180" fontId="2" fillId="0" borderId="240" xfId="1" applyNumberFormat="1" applyFont="1" applyFill="1" applyBorder="1" applyAlignment="1">
      <alignment vertical="center"/>
    </xf>
    <xf numFmtId="180" fontId="2" fillId="0" borderId="241" xfId="1" applyNumberFormat="1" applyFont="1" applyFill="1" applyBorder="1" applyAlignment="1">
      <alignment vertical="center"/>
    </xf>
    <xf numFmtId="0" fontId="0" fillId="0" borderId="34" xfId="0" applyBorder="1" applyAlignment="1">
      <alignment horizontal="distributed" vertical="center"/>
    </xf>
    <xf numFmtId="180" fontId="0" fillId="0" borderId="16" xfId="0" applyNumberFormat="1" applyBorder="1" applyAlignment="1">
      <alignment horizontal="right" vertical="center"/>
    </xf>
    <xf numFmtId="180" fontId="2" fillId="0" borderId="16" xfId="1" applyNumberFormat="1" applyFont="1" applyFill="1" applyBorder="1" applyAlignment="1">
      <alignment vertical="center"/>
    </xf>
    <xf numFmtId="180" fontId="2" fillId="0" borderId="242" xfId="1" applyNumberFormat="1" applyFont="1" applyFill="1" applyBorder="1" applyAlignment="1">
      <alignment vertical="center"/>
    </xf>
    <xf numFmtId="180" fontId="2" fillId="0" borderId="243" xfId="1" applyNumberFormat="1" applyFont="1" applyFill="1" applyBorder="1" applyAlignment="1">
      <alignment vertical="center"/>
    </xf>
    <xf numFmtId="0" fontId="0" fillId="0" borderId="18" xfId="0" applyBorder="1" applyAlignment="1">
      <alignment horizontal="distributed" vertical="center"/>
    </xf>
    <xf numFmtId="180" fontId="0" fillId="0" borderId="55" xfId="0" applyNumberFormat="1" applyBorder="1" applyAlignment="1">
      <alignment horizontal="right" vertical="center"/>
    </xf>
    <xf numFmtId="180" fontId="2" fillId="0" borderId="244" xfId="1" applyNumberFormat="1" applyFont="1" applyFill="1" applyBorder="1" applyAlignment="1">
      <alignment vertical="center"/>
    </xf>
    <xf numFmtId="0" fontId="0" fillId="0" borderId="55" xfId="0" applyBorder="1" applyAlignment="1">
      <alignment horizontal="distributed" vertical="center"/>
    </xf>
    <xf numFmtId="180" fontId="0" fillId="0" borderId="55" xfId="0" applyNumberFormat="1" applyBorder="1" applyAlignment="1">
      <alignment vertical="center"/>
    </xf>
    <xf numFmtId="180" fontId="0" fillId="0" borderId="244" xfId="1" applyNumberFormat="1" applyFont="1" applyFill="1" applyBorder="1" applyAlignment="1">
      <alignment vertical="center"/>
    </xf>
    <xf numFmtId="180" fontId="0" fillId="0" borderId="242" xfId="1" applyNumberFormat="1" applyFont="1" applyFill="1" applyBorder="1" applyAlignment="1">
      <alignment vertical="center"/>
    </xf>
    <xf numFmtId="180" fontId="0" fillId="0" borderId="243" xfId="1" applyNumberFormat="1" applyFont="1" applyFill="1" applyBorder="1" applyAlignment="1">
      <alignment vertical="center"/>
    </xf>
    <xf numFmtId="180" fontId="0" fillId="0" borderId="244" xfId="1" applyNumberFormat="1" applyFont="1" applyBorder="1" applyAlignment="1">
      <alignment vertical="center"/>
    </xf>
    <xf numFmtId="180" fontId="0" fillId="0" borderId="242" xfId="1" applyNumberFormat="1" applyFont="1" applyBorder="1" applyAlignment="1">
      <alignment vertical="center"/>
    </xf>
    <xf numFmtId="180" fontId="0" fillId="0" borderId="243" xfId="1" applyNumberFormat="1" applyFont="1" applyBorder="1" applyAlignment="1">
      <alignment vertical="center"/>
    </xf>
    <xf numFmtId="0" fontId="0" fillId="0" borderId="245" xfId="0" applyBorder="1" applyAlignment="1">
      <alignment horizontal="distributed" vertical="center" justifyLastLine="1"/>
    </xf>
    <xf numFmtId="0" fontId="0" fillId="0" borderId="246" xfId="0" applyBorder="1" applyAlignment="1">
      <alignment horizontal="distributed" vertical="center" justifyLastLine="1"/>
    </xf>
    <xf numFmtId="0" fontId="0" fillId="0" borderId="247" xfId="0" applyBorder="1" applyAlignment="1">
      <alignment horizontal="distributed" vertical="center" justifyLastLine="1"/>
    </xf>
    <xf numFmtId="0" fontId="0" fillId="0" borderId="52" xfId="0" applyBorder="1" applyAlignment="1">
      <alignment horizontal="left" vertical="center"/>
    </xf>
    <xf numFmtId="0" fontId="0" fillId="0" borderId="59" xfId="0" applyBorder="1" applyAlignment="1">
      <alignment horizontal="right" vertical="center"/>
    </xf>
    <xf numFmtId="0" fontId="16" fillId="0" borderId="0" xfId="0" applyFont="1" applyAlignment="1">
      <alignment vertical="center"/>
    </xf>
    <xf numFmtId="38" fontId="0" fillId="0" borderId="58" xfId="1" applyFont="1" applyFill="1" applyBorder="1"/>
    <xf numFmtId="38" fontId="0" fillId="0" borderId="165" xfId="1" applyFont="1" applyFill="1" applyBorder="1"/>
    <xf numFmtId="38" fontId="0" fillId="0" borderId="58" xfId="0" applyNumberFormat="1" applyBorder="1"/>
    <xf numFmtId="0" fontId="0" fillId="0" borderId="94" xfId="0" applyBorder="1" applyAlignment="1">
      <alignment horizontal="distributed" justifyLastLine="1"/>
    </xf>
    <xf numFmtId="38" fontId="0" fillId="0" borderId="37" xfId="1" applyFont="1" applyFill="1" applyBorder="1"/>
    <xf numFmtId="38" fontId="2" fillId="0" borderId="37" xfId="1" applyFont="1" applyFill="1" applyBorder="1"/>
    <xf numFmtId="38" fontId="0" fillId="0" borderId="18" xfId="0" applyNumberFormat="1" applyBorder="1"/>
    <xf numFmtId="38" fontId="0" fillId="0" borderId="37" xfId="1" applyFont="1" applyBorder="1"/>
    <xf numFmtId="38" fontId="0" fillId="0" borderId="42" xfId="1" applyFont="1" applyBorder="1"/>
    <xf numFmtId="0" fontId="0" fillId="0" borderId="39" xfId="0" applyBorder="1" applyAlignment="1">
      <alignment horizontal="centerContinuous" vertical="center"/>
    </xf>
    <xf numFmtId="0" fontId="0" fillId="0" borderId="38" xfId="0" applyBorder="1" applyAlignment="1">
      <alignment horizontal="centerContinuous" vertical="center"/>
    </xf>
    <xf numFmtId="0" fontId="2" fillId="0" borderId="39" xfId="0" applyFont="1" applyBorder="1" applyAlignment="1">
      <alignment horizontal="centerContinuous" vertical="center"/>
    </xf>
    <xf numFmtId="0" fontId="0" fillId="0" borderId="34" xfId="0" applyBorder="1" applyAlignment="1">
      <alignment horizontal="centerContinuous" vertical="center"/>
    </xf>
    <xf numFmtId="0" fontId="0" fillId="0" borderId="43" xfId="0" applyBorder="1" applyAlignment="1">
      <alignment horizontal="centerContinuous" vertical="center"/>
    </xf>
    <xf numFmtId="0" fontId="2" fillId="0" borderId="24" xfId="0" applyFont="1" applyBorder="1" applyAlignment="1">
      <alignment horizontal="centerContinuous" vertical="center"/>
    </xf>
    <xf numFmtId="0" fontId="2" fillId="0" borderId="22" xfId="0" applyFont="1" applyBorder="1" applyAlignment="1">
      <alignment horizontal="centerContinuous" vertical="center"/>
    </xf>
    <xf numFmtId="0" fontId="2" fillId="0" borderId="23" xfId="0" applyFont="1" applyBorder="1" applyAlignment="1">
      <alignment horizontal="centerContinuous" vertical="center"/>
    </xf>
    <xf numFmtId="0" fontId="0" fillId="0" borderId="229" xfId="0" applyBorder="1"/>
    <xf numFmtId="183" fontId="0" fillId="0" borderId="0" xfId="0" applyNumberFormat="1" applyAlignment="1">
      <alignment horizontal="right"/>
    </xf>
    <xf numFmtId="180" fontId="0" fillId="0" borderId="4" xfId="0" applyNumberFormat="1" applyBorder="1" applyAlignment="1">
      <alignment horizontal="right"/>
    </xf>
    <xf numFmtId="180" fontId="0" fillId="0" borderId="18" xfId="0" applyNumberFormat="1" applyBorder="1" applyAlignment="1">
      <alignment horizontal="right"/>
    </xf>
    <xf numFmtId="49" fontId="0" fillId="0" borderId="36" xfId="0" applyNumberFormat="1" applyBorder="1" applyAlignment="1">
      <alignment horizontal="center" vertical="center" textRotation="255"/>
    </xf>
    <xf numFmtId="49" fontId="0" fillId="0" borderId="0" xfId="0" applyNumberFormat="1" applyAlignment="1">
      <alignment vertical="top" textRotation="255"/>
    </xf>
    <xf numFmtId="0" fontId="2" fillId="0" borderId="0" xfId="12">
      <alignment vertical="center"/>
    </xf>
    <xf numFmtId="0" fontId="2" fillId="0" borderId="0" xfId="12" applyAlignment="1">
      <alignment horizontal="right" vertical="center"/>
    </xf>
    <xf numFmtId="38" fontId="2" fillId="0" borderId="0" xfId="12" applyNumberFormat="1" applyAlignment="1">
      <alignment horizontal="right" vertical="center"/>
    </xf>
    <xf numFmtId="0" fontId="2" fillId="0" borderId="173" xfId="12" applyBorder="1" applyAlignment="1">
      <alignment vertical="center" shrinkToFit="1"/>
    </xf>
    <xf numFmtId="0" fontId="2" fillId="0" borderId="55" xfId="12" applyBorder="1" applyAlignment="1">
      <alignment vertical="center" shrinkToFit="1"/>
    </xf>
    <xf numFmtId="0" fontId="24" fillId="0" borderId="0" xfId="12" applyFont="1" applyAlignment="1">
      <alignment vertical="top" wrapText="1"/>
    </xf>
    <xf numFmtId="0" fontId="2" fillId="0" borderId="52" xfId="12" applyBorder="1" applyAlignment="1">
      <alignment vertical="center" shrinkToFit="1"/>
    </xf>
    <xf numFmtId="0" fontId="2" fillId="0" borderId="59" xfId="12" applyBorder="1" applyAlignment="1">
      <alignment horizontal="right" vertical="center" shrinkToFit="1"/>
    </xf>
    <xf numFmtId="0" fontId="2" fillId="0" borderId="259" xfId="12" applyBorder="1" applyAlignment="1">
      <alignment vertical="center" shrinkToFit="1"/>
    </xf>
    <xf numFmtId="38" fontId="2" fillId="0" borderId="233" xfId="12" applyNumberFormat="1" applyBorder="1">
      <alignment vertical="center"/>
    </xf>
    <xf numFmtId="38" fontId="2" fillId="0" borderId="4" xfId="12" applyNumberFormat="1" applyBorder="1">
      <alignment vertical="center"/>
    </xf>
    <xf numFmtId="0" fontId="2" fillId="0" borderId="52" xfId="12" applyBorder="1">
      <alignment vertical="center"/>
    </xf>
    <xf numFmtId="38" fontId="0" fillId="0" borderId="204" xfId="5" applyFont="1" applyFill="1" applyBorder="1">
      <alignment vertical="center"/>
    </xf>
    <xf numFmtId="38" fontId="2" fillId="0" borderId="254" xfId="5" applyFont="1" applyFill="1" applyBorder="1">
      <alignment vertical="center"/>
    </xf>
    <xf numFmtId="38" fontId="2" fillId="0" borderId="255" xfId="5" applyFont="1" applyFill="1" applyBorder="1">
      <alignment vertical="center"/>
    </xf>
    <xf numFmtId="38" fontId="2" fillId="0" borderId="18" xfId="5" applyFont="1" applyFill="1" applyBorder="1">
      <alignment vertical="center"/>
    </xf>
    <xf numFmtId="0" fontId="2" fillId="0" borderId="59" xfId="12" applyBorder="1" applyAlignment="1">
      <alignment horizontal="right" vertical="center"/>
    </xf>
    <xf numFmtId="0" fontId="2" fillId="0" borderId="15" xfId="12" applyBorder="1">
      <alignment vertical="center"/>
    </xf>
    <xf numFmtId="38" fontId="2" fillId="0" borderId="233" xfId="12" applyNumberFormat="1" applyBorder="1" applyAlignment="1">
      <alignment vertical="center" shrinkToFit="1"/>
    </xf>
    <xf numFmtId="38" fontId="0" fillId="0" borderId="204" xfId="5" applyFont="1" applyBorder="1">
      <alignment vertical="center"/>
    </xf>
    <xf numFmtId="38" fontId="2" fillId="0" borderId="253" xfId="5" applyFont="1" applyFill="1" applyBorder="1">
      <alignment vertical="center"/>
    </xf>
    <xf numFmtId="38" fontId="2" fillId="0" borderId="0" xfId="12" applyNumberFormat="1">
      <alignment vertical="center"/>
    </xf>
    <xf numFmtId="38" fontId="2" fillId="0" borderId="203" xfId="12" applyNumberFormat="1" applyBorder="1">
      <alignment vertical="center"/>
    </xf>
    <xf numFmtId="38" fontId="0" fillId="0" borderId="261" xfId="5" applyFont="1" applyFill="1" applyBorder="1">
      <alignment vertical="center"/>
    </xf>
    <xf numFmtId="0" fontId="22" fillId="0" borderId="0" xfId="12" applyFont="1">
      <alignment vertical="center"/>
    </xf>
    <xf numFmtId="0" fontId="2" fillId="0" borderId="0" xfId="13" applyAlignment="1">
      <alignment vertical="center" shrinkToFit="1"/>
    </xf>
    <xf numFmtId="38" fontId="0" fillId="0" borderId="185" xfId="5" applyFont="1" applyBorder="1" applyAlignment="1">
      <alignment vertical="center" shrinkToFit="1"/>
    </xf>
    <xf numFmtId="38" fontId="0" fillId="0" borderId="187" xfId="5" applyFont="1" applyBorder="1" applyAlignment="1">
      <alignment vertical="center" shrinkToFit="1"/>
    </xf>
    <xf numFmtId="38" fontId="0" fillId="0" borderId="82" xfId="5" applyFont="1" applyBorder="1" applyAlignment="1">
      <alignment vertical="center" shrinkToFit="1"/>
    </xf>
    <xf numFmtId="38" fontId="0" fillId="0" borderId="199" xfId="5" applyFont="1" applyBorder="1" applyAlignment="1">
      <alignment vertical="center" shrinkToFit="1"/>
    </xf>
    <xf numFmtId="0" fontId="2" fillId="0" borderId="63" xfId="13" applyBorder="1" applyAlignment="1">
      <alignment vertical="center" shrinkToFit="1"/>
    </xf>
    <xf numFmtId="38" fontId="4" fillId="1" borderId="40" xfId="5" applyFont="1" applyFill="1" applyBorder="1" applyAlignment="1">
      <alignment vertical="center" shrinkToFit="1"/>
    </xf>
    <xf numFmtId="38" fontId="4" fillId="1" borderId="39" xfId="5" applyFont="1" applyFill="1" applyBorder="1" applyAlignment="1">
      <alignment vertical="center" shrinkToFit="1"/>
    </xf>
    <xf numFmtId="38" fontId="4" fillId="1" borderId="46" xfId="5" applyFont="1" applyFill="1" applyBorder="1" applyAlignment="1">
      <alignment vertical="center" shrinkToFit="1"/>
    </xf>
    <xf numFmtId="38" fontId="4" fillId="1" borderId="0" xfId="5" applyFont="1" applyFill="1" applyBorder="1" applyAlignment="1">
      <alignment vertical="center" shrinkToFit="1"/>
    </xf>
    <xf numFmtId="38" fontId="4" fillId="1" borderId="47" xfId="5" applyFont="1" applyFill="1" applyBorder="1" applyAlignment="1">
      <alignment vertical="center" shrinkToFit="1"/>
    </xf>
    <xf numFmtId="0" fontId="4" fillId="1" borderId="55" xfId="13" applyFont="1" applyFill="1" applyBorder="1" applyAlignment="1">
      <alignment vertical="center" shrinkToFit="1"/>
    </xf>
    <xf numFmtId="38" fontId="4" fillId="1" borderId="33" xfId="5" applyFont="1" applyFill="1" applyBorder="1" applyAlignment="1">
      <alignment vertical="center" shrinkToFit="1"/>
    </xf>
    <xf numFmtId="38" fontId="4" fillId="6" borderId="46" xfId="5" applyFont="1" applyFill="1" applyBorder="1" applyAlignment="1">
      <alignment vertical="center" shrinkToFit="1"/>
    </xf>
    <xf numFmtId="38" fontId="2" fillId="0" borderId="33" xfId="5" applyFont="1" applyFill="1" applyBorder="1" applyAlignment="1">
      <alignment vertical="center" shrinkToFit="1"/>
    </xf>
    <xf numFmtId="38" fontId="2" fillId="0" borderId="46" xfId="5" applyFont="1" applyFill="1" applyBorder="1" applyAlignment="1">
      <alignment vertical="center" shrinkToFit="1"/>
    </xf>
    <xf numFmtId="38" fontId="2" fillId="0" borderId="0" xfId="5" applyFont="1" applyFill="1" applyBorder="1" applyAlignment="1">
      <alignment vertical="center" shrinkToFit="1"/>
    </xf>
    <xf numFmtId="38" fontId="2" fillId="0" borderId="47" xfId="5" applyFont="1" applyFill="1" applyBorder="1" applyAlignment="1">
      <alignment vertical="center" shrinkToFit="1"/>
    </xf>
    <xf numFmtId="38" fontId="0" fillId="0" borderId="47" xfId="5" applyFont="1" applyBorder="1" applyAlignment="1">
      <alignment vertical="center" shrinkToFit="1"/>
    </xf>
    <xf numFmtId="0" fontId="2" fillId="0" borderId="55" xfId="13" applyBorder="1" applyAlignment="1">
      <alignment vertical="center" shrinkToFit="1"/>
    </xf>
    <xf numFmtId="0" fontId="2" fillId="0" borderId="52" xfId="13" applyBorder="1" applyAlignment="1">
      <alignment vertical="center" shrinkToFit="1"/>
    </xf>
    <xf numFmtId="0" fontId="2" fillId="0" borderId="59" xfId="13" applyBorder="1" applyAlignment="1">
      <alignment horizontal="right" vertical="center" shrinkToFit="1"/>
    </xf>
    <xf numFmtId="0" fontId="45" fillId="0" borderId="0" xfId="14" applyFont="1">
      <alignment vertical="center"/>
    </xf>
    <xf numFmtId="0" fontId="45" fillId="0" borderId="0" xfId="14" applyFont="1" applyAlignment="1">
      <alignment horizontal="right" vertical="center"/>
    </xf>
    <xf numFmtId="38" fontId="45" fillId="0" borderId="4" xfId="5" applyFont="1" applyBorder="1">
      <alignment vertical="center"/>
    </xf>
    <xf numFmtId="38" fontId="45" fillId="0" borderId="34" xfId="5" applyFont="1" applyBorder="1">
      <alignment vertical="center"/>
    </xf>
    <xf numFmtId="0" fontId="45" fillId="0" borderId="35" xfId="14" applyFont="1" applyBorder="1" applyAlignment="1">
      <alignment horizontal="justify" vertical="center"/>
    </xf>
    <xf numFmtId="38" fontId="45" fillId="0" borderId="0" xfId="5" applyFont="1" applyBorder="1">
      <alignment vertical="center"/>
    </xf>
    <xf numFmtId="38" fontId="45" fillId="0" borderId="18" xfId="5" applyFont="1" applyBorder="1">
      <alignment vertical="center"/>
    </xf>
    <xf numFmtId="0" fontId="45" fillId="0" borderId="16" xfId="14" applyFont="1" applyBorder="1" applyAlignment="1">
      <alignment horizontal="justify" vertical="center"/>
    </xf>
    <xf numFmtId="0" fontId="45" fillId="0" borderId="0" xfId="14" applyFont="1" applyAlignment="1">
      <alignment horizontal="justify" vertical="center"/>
    </xf>
    <xf numFmtId="41" fontId="72" fillId="0" borderId="0" xfId="5" applyNumberFormat="1" applyFont="1" applyFill="1" applyBorder="1" applyAlignment="1" applyProtection="1">
      <alignment vertical="center"/>
    </xf>
    <xf numFmtId="0" fontId="45" fillId="0" borderId="0" xfId="14" applyFont="1" applyAlignment="1">
      <alignment horizontal="center" vertical="center"/>
    </xf>
    <xf numFmtId="0" fontId="45" fillId="0" borderId="22" xfId="14" applyFont="1" applyBorder="1" applyAlignment="1">
      <alignment horizontal="right" vertical="center"/>
    </xf>
    <xf numFmtId="0" fontId="45" fillId="0" borderId="56" xfId="14" applyFont="1" applyBorder="1" applyAlignment="1">
      <alignment horizontal="right" vertical="center"/>
    </xf>
    <xf numFmtId="0" fontId="16" fillId="0" borderId="0" xfId="14" applyFont="1">
      <alignment vertical="center"/>
    </xf>
    <xf numFmtId="187" fontId="12" fillId="0" borderId="0" xfId="0" applyNumberFormat="1" applyFont="1"/>
    <xf numFmtId="187" fontId="12" fillId="0" borderId="6" xfId="0" applyNumberFormat="1" applyFont="1" applyBorder="1"/>
    <xf numFmtId="0" fontId="12" fillId="0" borderId="6" xfId="0" applyFont="1" applyBorder="1" applyAlignment="1">
      <alignment horizontal="center"/>
    </xf>
    <xf numFmtId="180" fontId="5" fillId="0" borderId="4" xfId="0" applyNumberFormat="1" applyFont="1" applyBorder="1"/>
    <xf numFmtId="180" fontId="5" fillId="0" borderId="34" xfId="0" applyNumberFormat="1" applyFont="1" applyBorder="1"/>
    <xf numFmtId="180" fontId="5" fillId="0" borderId="0" xfId="0" applyNumberFormat="1" applyFont="1"/>
    <xf numFmtId="187" fontId="5" fillId="0" borderId="4" xfId="0" applyNumberFormat="1" applyFont="1" applyBorder="1" applyAlignment="1">
      <alignment horizontal="center" vertical="center"/>
    </xf>
    <xf numFmtId="187" fontId="5" fillId="0" borderId="162" xfId="0" applyNumberFormat="1" applyFont="1" applyBorder="1" applyAlignment="1">
      <alignment horizontal="center" vertical="center"/>
    </xf>
    <xf numFmtId="187" fontId="5" fillId="0" borderId="35" xfId="0" applyNumberFormat="1" applyFont="1" applyBorder="1" applyAlignment="1">
      <alignment horizontal="center" vertical="center"/>
    </xf>
    <xf numFmtId="187" fontId="5" fillId="0" borderId="161" xfId="0" applyNumberFormat="1" applyFont="1" applyBorder="1" applyAlignment="1">
      <alignment horizontal="center" vertical="center"/>
    </xf>
    <xf numFmtId="187" fontId="5" fillId="0" borderId="217" xfId="0" applyNumberFormat="1" applyFont="1" applyBorder="1" applyAlignment="1">
      <alignment horizontal="center" vertical="center"/>
    </xf>
    <xf numFmtId="187" fontId="5" fillId="0" borderId="171" xfId="0" applyNumberFormat="1" applyFont="1" applyBorder="1" applyAlignment="1">
      <alignment horizontal="center" vertical="center"/>
    </xf>
    <xf numFmtId="187" fontId="5" fillId="0" borderId="172" xfId="0" applyNumberFormat="1" applyFont="1" applyBorder="1" applyAlignment="1">
      <alignment horizontal="center" vertical="center"/>
    </xf>
    <xf numFmtId="187" fontId="0" fillId="0" borderId="4" xfId="0" applyNumberFormat="1" applyBorder="1"/>
    <xf numFmtId="0" fontId="24" fillId="0" borderId="4" xfId="0" applyFont="1" applyBorder="1"/>
    <xf numFmtId="187" fontId="5" fillId="0" borderId="0" xfId="0" applyNumberFormat="1" applyFont="1" applyAlignment="1">
      <alignment vertical="center"/>
    </xf>
    <xf numFmtId="0" fontId="70" fillId="0" borderId="0" xfId="0" applyFont="1" applyAlignment="1">
      <alignment vertical="center"/>
    </xf>
    <xf numFmtId="0" fontId="71" fillId="0" borderId="0" xfId="0" applyFont="1" applyAlignment="1">
      <alignment vertical="center"/>
    </xf>
    <xf numFmtId="38" fontId="0" fillId="0" borderId="0" xfId="0" applyNumberFormat="1" applyAlignment="1">
      <alignment horizontal="right"/>
    </xf>
    <xf numFmtId="38" fontId="0" fillId="0" borderId="4" xfId="1" applyFont="1" applyFill="1" applyBorder="1"/>
    <xf numFmtId="38" fontId="0" fillId="0" borderId="34" xfId="1" applyFont="1" applyFill="1" applyBorder="1"/>
    <xf numFmtId="0" fontId="12" fillId="0" borderId="0" xfId="0" applyFont="1" applyAlignment="1">
      <alignment horizontal="right" vertical="center" shrinkToFit="1"/>
    </xf>
    <xf numFmtId="0" fontId="0" fillId="0" borderId="6" xfId="0" applyBorder="1" applyAlignment="1">
      <alignment vertical="center" shrinkToFit="1"/>
    </xf>
    <xf numFmtId="0" fontId="5" fillId="0" borderId="6" xfId="0" applyFont="1" applyBorder="1" applyAlignment="1">
      <alignment shrinkToFit="1"/>
    </xf>
    <xf numFmtId="0" fontId="0" fillId="0" borderId="6" xfId="0" applyBorder="1" applyAlignment="1">
      <alignment shrinkToFit="1"/>
    </xf>
    <xf numFmtId="0" fontId="5" fillId="0" borderId="0" xfId="0" applyFont="1" applyAlignment="1">
      <alignment shrinkToFit="1"/>
    </xf>
    <xf numFmtId="0" fontId="21" fillId="0" borderId="35" xfId="0" applyFont="1" applyBorder="1" applyAlignment="1">
      <alignment vertical="center" shrinkToFit="1"/>
    </xf>
    <xf numFmtId="0" fontId="21" fillId="0" borderId="4" xfId="0" applyFont="1" applyBorder="1" applyAlignment="1">
      <alignment vertical="center" shrinkToFit="1"/>
    </xf>
    <xf numFmtId="0" fontId="24" fillId="0" borderId="35" xfId="0" applyFont="1" applyBorder="1" applyAlignment="1">
      <alignment horizontal="distributed" vertical="center"/>
    </xf>
    <xf numFmtId="0" fontId="21" fillId="0" borderId="16" xfId="0" applyFont="1" applyBorder="1" applyAlignment="1">
      <alignment vertical="center" shrinkToFit="1"/>
    </xf>
    <xf numFmtId="0" fontId="21" fillId="0" borderId="0" xfId="0" applyFont="1" applyAlignment="1">
      <alignment vertical="center" shrinkToFit="1"/>
    </xf>
    <xf numFmtId="0" fontId="24" fillId="0" borderId="16" xfId="0" applyFont="1" applyBorder="1" applyAlignment="1">
      <alignment horizontal="distributed" vertical="center"/>
    </xf>
    <xf numFmtId="0" fontId="24" fillId="0" borderId="16" xfId="0" applyFont="1" applyBorder="1" applyAlignment="1">
      <alignment horizontal="left" vertical="center" wrapText="1"/>
    </xf>
    <xf numFmtId="0" fontId="21" fillId="0" borderId="16" xfId="0" applyFont="1" applyBorder="1" applyAlignment="1">
      <alignment horizontal="right" vertical="center" shrinkToFit="1"/>
    </xf>
    <xf numFmtId="0" fontId="21" fillId="0" borderId="0" xfId="0" applyFont="1" applyAlignment="1">
      <alignment horizontal="right" vertical="center" shrinkToFit="1"/>
    </xf>
    <xf numFmtId="0" fontId="21" fillId="0" borderId="15" xfId="0" applyFont="1" applyBorder="1" applyAlignment="1">
      <alignment vertical="center" shrinkToFit="1"/>
    </xf>
    <xf numFmtId="0" fontId="21" fillId="0" borderId="6" xfId="0" applyFont="1" applyBorder="1" applyAlignment="1">
      <alignment vertical="center" shrinkToFit="1"/>
    </xf>
    <xf numFmtId="0" fontId="24" fillId="0" borderId="15" xfId="0" applyFont="1" applyBorder="1" applyAlignment="1">
      <alignment horizontal="distributed" vertical="center"/>
    </xf>
    <xf numFmtId="0" fontId="24" fillId="0" borderId="35" xfId="0" applyFont="1" applyBorder="1"/>
    <xf numFmtId="0" fontId="24" fillId="0" borderId="15" xfId="0" applyFont="1" applyBorder="1" applyAlignment="1">
      <alignment horizontal="right"/>
    </xf>
    <xf numFmtId="0" fontId="12" fillId="0" borderId="0" xfId="0" applyFont="1" applyAlignment="1">
      <alignment horizontal="right" shrinkToFit="1"/>
    </xf>
    <xf numFmtId="0" fontId="12" fillId="0" borderId="4" xfId="0" applyFont="1" applyBorder="1" applyAlignment="1">
      <alignment shrinkToFit="1"/>
    </xf>
    <xf numFmtId="0" fontId="0" fillId="0" borderId="0" xfId="0" applyAlignment="1">
      <alignment horizontal="right" shrinkToFit="1"/>
    </xf>
    <xf numFmtId="2" fontId="0" fillId="0" borderId="35" xfId="0" applyNumberFormat="1" applyBorder="1"/>
    <xf numFmtId="38" fontId="0" fillId="0" borderId="4" xfId="5" applyFont="1" applyFill="1" applyBorder="1" applyAlignment="1"/>
    <xf numFmtId="0" fontId="0" fillId="0" borderId="34" xfId="0" applyBorder="1"/>
    <xf numFmtId="2" fontId="0" fillId="0" borderId="16" xfId="0" applyNumberFormat="1" applyBorder="1"/>
    <xf numFmtId="38" fontId="0" fillId="0" borderId="0" xfId="5" applyFont="1" applyFill="1" applyBorder="1" applyAlignment="1"/>
    <xf numFmtId="0" fontId="19" fillId="0" borderId="18" xfId="0" applyFont="1" applyBorder="1" applyAlignment="1">
      <alignment horizontal="distributed" vertical="center"/>
    </xf>
    <xf numFmtId="2" fontId="19" fillId="0" borderId="16" xfId="0" applyNumberFormat="1" applyFont="1" applyBorder="1"/>
    <xf numFmtId="0" fontId="19" fillId="0" borderId="0" xfId="0" applyFont="1"/>
    <xf numFmtId="0" fontId="19" fillId="0" borderId="18" xfId="0" applyFont="1" applyBorder="1"/>
    <xf numFmtId="2" fontId="0" fillId="0" borderId="15" xfId="0" applyNumberFormat="1" applyBorder="1"/>
    <xf numFmtId="0" fontId="0" fillId="0" borderId="20" xfId="0" applyBorder="1"/>
    <xf numFmtId="2" fontId="0" fillId="0" borderId="0" xfId="0" applyNumberFormat="1"/>
    <xf numFmtId="0" fontId="0" fillId="0" borderId="0" xfId="0" applyAlignment="1">
      <alignment horizontal="distributed" vertical="center"/>
    </xf>
    <xf numFmtId="38" fontId="0" fillId="0" borderId="172" xfId="5" applyFont="1" applyBorder="1" applyAlignment="1"/>
    <xf numFmtId="0" fontId="0" fillId="0" borderId="36" xfId="0" applyBorder="1"/>
    <xf numFmtId="0" fontId="0" fillId="0" borderId="171" xfId="0" applyBorder="1"/>
    <xf numFmtId="0" fontId="0" fillId="0" borderId="50" xfId="0" applyBorder="1" applyAlignment="1">
      <alignment horizontal="distributed" vertical="center"/>
    </xf>
    <xf numFmtId="38" fontId="0" fillId="0" borderId="193" xfId="5" applyFont="1" applyBorder="1" applyAlignment="1"/>
    <xf numFmtId="0" fontId="0" fillId="0" borderId="30" xfId="0" applyBorder="1"/>
    <xf numFmtId="0" fontId="0" fillId="0" borderId="194" xfId="0" applyBorder="1"/>
    <xf numFmtId="0" fontId="0" fillId="0" borderId="54" xfId="0" applyBorder="1" applyAlignment="1">
      <alignment horizontal="distributed" vertical="center"/>
    </xf>
    <xf numFmtId="38" fontId="0" fillId="0" borderId="195" xfId="5" applyFont="1" applyBorder="1" applyAlignment="1"/>
    <xf numFmtId="0" fontId="0" fillId="0" borderId="132" xfId="0" applyBorder="1"/>
    <xf numFmtId="0" fontId="0" fillId="0" borderId="60" xfId="0" applyBorder="1" applyAlignment="1">
      <alignment horizontal="distributed" vertical="center"/>
    </xf>
    <xf numFmtId="0" fontId="5" fillId="0" borderId="0" xfId="0" applyFont="1" applyAlignment="1">
      <alignment horizontal="right" vertical="top"/>
    </xf>
    <xf numFmtId="0" fontId="5" fillId="0" borderId="4" xfId="1" applyNumberFormat="1" applyFont="1" applyFill="1" applyBorder="1" applyAlignment="1">
      <alignment horizontal="right"/>
    </xf>
    <xf numFmtId="38" fontId="5" fillId="0" borderId="34" xfId="1" applyFont="1" applyFill="1" applyBorder="1" applyAlignment="1">
      <alignment horizontal="right"/>
    </xf>
    <xf numFmtId="38" fontId="5" fillId="0" borderId="0" xfId="1" applyFont="1" applyFill="1" applyBorder="1" applyAlignment="1">
      <alignment horizontal="right"/>
    </xf>
    <xf numFmtId="0" fontId="5" fillId="0" borderId="0" xfId="1" applyNumberFormat="1" applyFont="1" applyFill="1" applyBorder="1" applyAlignment="1">
      <alignment horizontal="right"/>
    </xf>
    <xf numFmtId="38" fontId="5" fillId="0" borderId="18" xfId="1" applyFont="1" applyFill="1" applyBorder="1" applyAlignment="1">
      <alignment horizontal="right"/>
    </xf>
    <xf numFmtId="38" fontId="5" fillId="3" borderId="0" xfId="1" applyFont="1" applyFill="1" applyBorder="1" applyAlignment="1">
      <alignment horizontal="right"/>
    </xf>
    <xf numFmtId="0" fontId="5" fillId="3" borderId="0" xfId="1" applyNumberFormat="1" applyFont="1" applyFill="1" applyBorder="1" applyAlignment="1">
      <alignment horizontal="right"/>
    </xf>
    <xf numFmtId="38" fontId="5" fillId="3" borderId="18" xfId="1" applyFont="1" applyFill="1" applyBorder="1" applyAlignment="1">
      <alignment horizontal="right"/>
    </xf>
    <xf numFmtId="0" fontId="5" fillId="3" borderId="16" xfId="0" applyFont="1" applyFill="1" applyBorder="1"/>
    <xf numFmtId="0" fontId="5" fillId="0" borderId="0" xfId="1" applyNumberFormat="1" applyFont="1" applyBorder="1" applyAlignment="1">
      <alignment horizontal="right"/>
    </xf>
    <xf numFmtId="0" fontId="5" fillId="0" borderId="161" xfId="0" applyFont="1" applyBorder="1" applyAlignment="1">
      <alignment horizontal="centerContinuous" vertical="center" wrapText="1"/>
    </xf>
    <xf numFmtId="0" fontId="5" fillId="0" borderId="39" xfId="0" applyFont="1" applyBorder="1" applyAlignment="1">
      <alignment horizontal="centerContinuous" vertical="center" wrapText="1"/>
    </xf>
    <xf numFmtId="0" fontId="5" fillId="0" borderId="36" xfId="0" applyFont="1" applyBorder="1" applyAlignment="1">
      <alignment horizontal="centerContinuous" vertical="center" wrapText="1"/>
    </xf>
    <xf numFmtId="0" fontId="5" fillId="0" borderId="34" xfId="0" applyFont="1" applyBorder="1" applyAlignment="1">
      <alignment horizontal="centerContinuous" vertical="center"/>
    </xf>
    <xf numFmtId="0" fontId="2" fillId="0" borderId="0" xfId="0" applyFont="1" applyAlignment="1">
      <alignment horizontal="left"/>
    </xf>
    <xf numFmtId="181" fontId="0" fillId="0" borderId="35" xfId="0" applyNumberFormat="1" applyBorder="1" applyAlignment="1">
      <alignment horizontal="right"/>
    </xf>
    <xf numFmtId="207" fontId="0" fillId="0" borderId="4" xfId="0" applyNumberFormat="1" applyBorder="1"/>
    <xf numFmtId="178" fontId="0" fillId="0" borderId="4" xfId="0" applyNumberFormat="1" applyBorder="1"/>
    <xf numFmtId="207" fontId="0" fillId="0" borderId="34" xfId="0" applyNumberFormat="1" applyBorder="1"/>
    <xf numFmtId="181" fontId="0" fillId="0" borderId="16" xfId="0" applyNumberFormat="1" applyBorder="1" applyAlignment="1">
      <alignment horizontal="right"/>
    </xf>
    <xf numFmtId="207" fontId="0" fillId="0" borderId="0" xfId="0" applyNumberFormat="1"/>
    <xf numFmtId="207" fontId="0" fillId="0" borderId="18" xfId="0" applyNumberFormat="1" applyBorder="1"/>
    <xf numFmtId="181" fontId="2" fillId="0" borderId="16" xfId="0" applyNumberFormat="1" applyFont="1" applyBorder="1"/>
    <xf numFmtId="207" fontId="2" fillId="0" borderId="0" xfId="1" applyNumberFormat="1" applyFont="1" applyFill="1" applyBorder="1"/>
    <xf numFmtId="178" fontId="2" fillId="0" borderId="0" xfId="9" applyNumberFormat="1" applyFont="1" applyBorder="1" applyAlignment="1">
      <alignment horizontal="right"/>
    </xf>
    <xf numFmtId="207" fontId="0" fillId="0" borderId="0" xfId="1" applyNumberFormat="1" applyFont="1" applyFill="1" applyBorder="1"/>
    <xf numFmtId="207" fontId="0" fillId="0" borderId="18" xfId="1" applyNumberFormat="1" applyFont="1" applyFill="1" applyBorder="1"/>
    <xf numFmtId="207" fontId="0" fillId="0" borderId="0" xfId="1" applyNumberFormat="1" applyFont="1" applyBorder="1"/>
    <xf numFmtId="207" fontId="0" fillId="0" borderId="18" xfId="1" applyNumberFormat="1" applyFont="1" applyBorder="1"/>
    <xf numFmtId="0" fontId="0" fillId="0" borderId="52" xfId="0" applyBorder="1" applyAlignment="1">
      <alignment horizontal="distributed" vertical="center"/>
    </xf>
    <xf numFmtId="0" fontId="0" fillId="0" borderId="161" xfId="0" applyBorder="1" applyAlignment="1">
      <alignment horizontal="center" vertical="center" wrapText="1"/>
    </xf>
    <xf numFmtId="0" fontId="0" fillId="0" borderId="161" xfId="0" applyBorder="1" applyAlignment="1">
      <alignment horizontal="centerContinuous" vertical="center" wrapText="1"/>
    </xf>
    <xf numFmtId="0" fontId="0" fillId="0" borderId="59" xfId="0" applyBorder="1" applyAlignment="1">
      <alignment horizontal="distributed" vertical="center"/>
    </xf>
    <xf numFmtId="0" fontId="2" fillId="0" borderId="41" xfId="0" applyFont="1" applyBorder="1" applyAlignment="1">
      <alignment horizontal="centerContinuous" vertical="center"/>
    </xf>
    <xf numFmtId="187" fontId="5" fillId="0" borderId="0" xfId="1" applyNumberFormat="1" applyFont="1" applyFill="1" applyBorder="1" applyAlignment="1">
      <alignment horizontal="right"/>
    </xf>
    <xf numFmtId="0" fontId="5" fillId="0" borderId="0" xfId="1" applyNumberFormat="1" applyFont="1" applyFill="1" applyBorder="1" applyAlignment="1"/>
    <xf numFmtId="187" fontId="5" fillId="0" borderId="0" xfId="1" applyNumberFormat="1" applyFont="1" applyFill="1" applyBorder="1" applyAlignment="1"/>
    <xf numFmtId="180" fontId="5" fillId="0" borderId="4" xfId="1" applyNumberFormat="1" applyFont="1" applyFill="1" applyBorder="1" applyAlignment="1"/>
    <xf numFmtId="0" fontId="5" fillId="0" borderId="35" xfId="0" applyFont="1" applyBorder="1" applyAlignment="1">
      <alignment horizontal="distributed"/>
    </xf>
    <xf numFmtId="0" fontId="5" fillId="0" borderId="16" xfId="0" applyFont="1" applyBorder="1" applyAlignment="1">
      <alignment horizontal="distributed"/>
    </xf>
    <xf numFmtId="180" fontId="5" fillId="0" borderId="0" xfId="1" applyNumberFormat="1" applyFont="1" applyBorder="1" applyAlignment="1"/>
    <xf numFmtId="180" fontId="5" fillId="0" borderId="18" xfId="1" applyNumberFormat="1" applyFont="1" applyBorder="1" applyAlignment="1"/>
    <xf numFmtId="187" fontId="5" fillId="0" borderId="161" xfId="0" applyNumberFormat="1" applyFont="1" applyBorder="1" applyAlignment="1">
      <alignment horizontal="centerContinuous" vertical="center"/>
    </xf>
    <xf numFmtId="0" fontId="5" fillId="0" borderId="49" xfId="0" applyFont="1" applyBorder="1" applyAlignment="1">
      <alignment horizontal="center" vertical="center"/>
    </xf>
    <xf numFmtId="0" fontId="5" fillId="0" borderId="48" xfId="0" applyFont="1" applyBorder="1" applyAlignment="1">
      <alignment horizontal="distributed" vertical="center" wrapText="1" justifyLastLine="1"/>
    </xf>
    <xf numFmtId="0" fontId="5" fillId="0" borderId="41" xfId="0" applyFont="1" applyBorder="1" applyAlignment="1">
      <alignment horizontal="distributed" vertical="center" wrapText="1" justifyLastLine="1"/>
    </xf>
    <xf numFmtId="0" fontId="5" fillId="0" borderId="15" xfId="0" applyFont="1" applyBorder="1" applyAlignment="1">
      <alignment horizontal="right"/>
    </xf>
    <xf numFmtId="187" fontId="5" fillId="0" borderId="4" xfId="0" applyNumberFormat="1" applyFont="1" applyBorder="1" applyAlignment="1">
      <alignment horizontal="right"/>
    </xf>
    <xf numFmtId="187" fontId="24" fillId="0" borderId="0" xfId="0" applyNumberFormat="1" applyFont="1"/>
    <xf numFmtId="187" fontId="5" fillId="0" borderId="0" xfId="1" applyNumberFormat="1" applyFont="1" applyBorder="1"/>
    <xf numFmtId="187" fontId="5" fillId="0" borderId="6" xfId="1" applyNumberFormat="1" applyFont="1" applyBorder="1" applyAlignment="1">
      <alignment horizontal="right"/>
    </xf>
    <xf numFmtId="187" fontId="5" fillId="0" borderId="6" xfId="1" applyNumberFormat="1" applyFont="1" applyBorder="1"/>
    <xf numFmtId="0" fontId="5" fillId="0" borderId="6" xfId="0" applyFont="1" applyBorder="1" applyAlignment="1">
      <alignment horizontal="center"/>
    </xf>
    <xf numFmtId="0" fontId="5" fillId="0" borderId="40" xfId="0" applyFont="1" applyBorder="1" applyAlignment="1">
      <alignment horizontal="distributed"/>
    </xf>
    <xf numFmtId="0" fontId="5" fillId="0" borderId="33" xfId="0" applyFont="1" applyBorder="1" applyAlignment="1">
      <alignment horizontal="distributed"/>
    </xf>
    <xf numFmtId="0" fontId="5" fillId="0" borderId="26" xfId="0" applyFont="1" applyBorder="1" applyAlignment="1">
      <alignment horizontal="distributed"/>
    </xf>
    <xf numFmtId="180" fontId="5" fillId="0" borderId="4" xfId="1" applyNumberFormat="1" applyFont="1" applyBorder="1"/>
    <xf numFmtId="180" fontId="5" fillId="0" borderId="6" xfId="1" applyNumberFormat="1" applyFont="1" applyBorder="1"/>
    <xf numFmtId="0" fontId="5" fillId="0" borderId="40" xfId="0" applyFont="1" applyBorder="1"/>
    <xf numFmtId="0" fontId="5" fillId="0" borderId="26" xfId="0" applyFont="1" applyBorder="1" applyAlignment="1">
      <alignment horizontal="right"/>
    </xf>
    <xf numFmtId="0" fontId="75" fillId="0" borderId="0" xfId="0" applyFont="1"/>
    <xf numFmtId="0" fontId="0" fillId="0" borderId="15" xfId="0" applyBorder="1" applyAlignment="1">
      <alignment horizontal="distributed" justifyLastLine="1"/>
    </xf>
    <xf numFmtId="0" fontId="5" fillId="0" borderId="0" xfId="0" applyFont="1" applyAlignment="1">
      <alignment vertical="center"/>
    </xf>
    <xf numFmtId="38" fontId="12" fillId="0" borderId="0" xfId="1" applyFont="1" applyFill="1" applyBorder="1"/>
    <xf numFmtId="180" fontId="12" fillId="0" borderId="4" xfId="0" applyNumberFormat="1" applyFont="1" applyBorder="1"/>
    <xf numFmtId="180" fontId="12" fillId="0" borderId="4" xfId="1" applyNumberFormat="1" applyFont="1" applyFill="1" applyBorder="1"/>
    <xf numFmtId="180" fontId="12" fillId="0" borderId="0" xfId="1" applyNumberFormat="1" applyFont="1" applyFill="1" applyBorder="1"/>
    <xf numFmtId="180" fontId="12" fillId="0" borderId="0" xfId="1" applyNumberFormat="1" applyFont="1" applyBorder="1"/>
    <xf numFmtId="0" fontId="5" fillId="0" borderId="15" xfId="0" applyFont="1" applyBorder="1" applyAlignment="1">
      <alignment horizontal="center"/>
    </xf>
    <xf numFmtId="0" fontId="12" fillId="0" borderId="49" xfId="0" applyFont="1" applyBorder="1" applyAlignment="1">
      <alignment horizontal="centerContinuous" vertical="center"/>
    </xf>
    <xf numFmtId="0" fontId="12" fillId="0" borderId="48" xfId="0" applyFont="1" applyBorder="1" applyAlignment="1">
      <alignment horizontal="center" vertical="center"/>
    </xf>
    <xf numFmtId="0" fontId="5" fillId="0" borderId="16" xfId="0" applyFont="1" applyBorder="1" applyAlignment="1">
      <alignment vertical="center"/>
    </xf>
    <xf numFmtId="0" fontId="12" fillId="0" borderId="165" xfId="0" applyFont="1" applyBorder="1" applyAlignment="1">
      <alignment horizontal="centerContinuous" vertical="center"/>
    </xf>
    <xf numFmtId="0" fontId="12" fillId="0" borderId="58" xfId="0" applyFont="1" applyBorder="1" applyAlignment="1">
      <alignment horizontal="centerContinuous" vertical="center"/>
    </xf>
    <xf numFmtId="0" fontId="12" fillId="0" borderId="45" xfId="0" applyFont="1" applyBorder="1" applyAlignment="1">
      <alignment horizontal="center" vertical="center"/>
    </xf>
    <xf numFmtId="0" fontId="12" fillId="0" borderId="22" xfId="0" applyFont="1" applyBorder="1" applyAlignment="1">
      <alignment horizontal="centerContinuous" vertical="center"/>
    </xf>
    <xf numFmtId="0" fontId="12" fillId="0" borderId="41" xfId="0" applyFont="1" applyBorder="1" applyAlignment="1">
      <alignment horizontal="center" vertical="center"/>
    </xf>
    <xf numFmtId="0" fontId="5" fillId="0" borderId="15" xfId="0" applyFont="1" applyBorder="1" applyAlignment="1">
      <alignment vertical="center"/>
    </xf>
    <xf numFmtId="0" fontId="12" fillId="0" borderId="0" xfId="0" applyFont="1" applyAlignment="1">
      <alignment horizontal="centerContinuous"/>
    </xf>
    <xf numFmtId="0" fontId="5" fillId="0" borderId="0" xfId="0" applyFont="1" applyAlignment="1">
      <alignment horizontal="centerContinuous"/>
    </xf>
    <xf numFmtId="180" fontId="12" fillId="0" borderId="4" xfId="1" applyNumberFormat="1" applyFont="1" applyFill="1" applyBorder="1" applyAlignment="1">
      <alignment horizontal="right"/>
    </xf>
    <xf numFmtId="180" fontId="12" fillId="0" borderId="34" xfId="1" applyNumberFormat="1" applyFont="1" applyFill="1" applyBorder="1"/>
    <xf numFmtId="180" fontId="12" fillId="0" borderId="0" xfId="1" applyNumberFormat="1" applyFont="1" applyFill="1" applyBorder="1" applyAlignment="1">
      <alignment horizontal="right"/>
    </xf>
    <xf numFmtId="180" fontId="12" fillId="0" borderId="18" xfId="1" applyNumberFormat="1" applyFont="1" applyFill="1" applyBorder="1"/>
    <xf numFmtId="180" fontId="12" fillId="0" borderId="0" xfId="1" applyNumberFormat="1" applyFont="1" applyBorder="1" applyAlignment="1">
      <alignment horizontal="right"/>
    </xf>
    <xf numFmtId="180" fontId="12" fillId="0" borderId="0" xfId="1" quotePrefix="1" applyNumberFormat="1" applyFont="1" applyFill="1" applyBorder="1" applyAlignment="1">
      <alignment horizontal="right"/>
    </xf>
    <xf numFmtId="180" fontId="12" fillId="0" borderId="18" xfId="1" applyNumberFormat="1" applyFont="1" applyBorder="1"/>
    <xf numFmtId="0" fontId="12" fillId="0" borderId="36" xfId="0" applyFont="1" applyBorder="1" applyAlignment="1">
      <alignment horizontal="centerContinuous" vertical="center"/>
    </xf>
    <xf numFmtId="0" fontId="12" fillId="0" borderId="29" xfId="0" applyFont="1" applyBorder="1" applyAlignment="1">
      <alignment horizontal="centerContinuous" vertical="center"/>
    </xf>
    <xf numFmtId="0" fontId="12" fillId="0" borderId="28" xfId="0" applyFont="1" applyBorder="1" applyAlignment="1">
      <alignment horizontal="centerContinuous" vertical="center"/>
    </xf>
    <xf numFmtId="0" fontId="12" fillId="0" borderId="152" xfId="0" applyFont="1" applyBorder="1" applyAlignment="1">
      <alignment horizontal="centerContinuous" vertical="center"/>
    </xf>
    <xf numFmtId="0" fontId="12" fillId="0" borderId="45" xfId="0" applyFont="1" applyBorder="1"/>
    <xf numFmtId="38" fontId="0" fillId="0" borderId="4" xfId="1" applyFont="1" applyFill="1" applyBorder="1" applyAlignment="1">
      <alignment horizontal="right"/>
    </xf>
    <xf numFmtId="38" fontId="0" fillId="0" borderId="0" xfId="1" applyFont="1" applyFill="1" applyBorder="1" applyAlignment="1">
      <alignment horizontal="center"/>
    </xf>
    <xf numFmtId="0" fontId="52" fillId="0" borderId="0" xfId="0" applyFont="1"/>
    <xf numFmtId="38" fontId="2" fillId="0" borderId="4" xfId="1" applyFont="1" applyFill="1" applyBorder="1" applyAlignment="1"/>
    <xf numFmtId="38" fontId="2" fillId="0" borderId="6" xfId="1" applyFont="1" applyFill="1" applyBorder="1" applyAlignment="1"/>
    <xf numFmtId="0" fontId="50" fillId="0" borderId="0" xfId="0" applyFont="1" applyAlignment="1">
      <alignment shrinkToFit="1"/>
    </xf>
    <xf numFmtId="187" fontId="2" fillId="0" borderId="6" xfId="0" applyNumberFormat="1" applyFont="1" applyBorder="1" applyAlignment="1">
      <alignment horizontal="right"/>
    </xf>
    <xf numFmtId="0" fontId="2" fillId="0" borderId="6" xfId="0" applyFont="1" applyBorder="1" applyAlignment="1">
      <alignment horizontal="center"/>
    </xf>
    <xf numFmtId="180" fontId="2" fillId="0" borderId="0" xfId="0" applyNumberFormat="1" applyFont="1" applyAlignment="1">
      <alignment horizontal="right"/>
    </xf>
    <xf numFmtId="180" fontId="2" fillId="0" borderId="18" xfId="0" applyNumberFormat="1" applyFont="1" applyBorder="1" applyAlignment="1">
      <alignment horizontal="right"/>
    </xf>
    <xf numFmtId="0" fontId="2" fillId="0" borderId="16" xfId="0" applyFont="1" applyBorder="1" applyAlignment="1">
      <alignment horizontal="center"/>
    </xf>
    <xf numFmtId="180" fontId="0" fillId="0" borderId="0" xfId="1" applyNumberFormat="1" applyFont="1" applyFill="1" applyBorder="1" applyAlignment="1">
      <alignment horizontal="right"/>
    </xf>
    <xf numFmtId="180" fontId="0" fillId="0" borderId="18" xfId="1" applyNumberFormat="1" applyFont="1" applyFill="1" applyBorder="1" applyAlignment="1">
      <alignment horizontal="right"/>
    </xf>
    <xf numFmtId="180" fontId="0" fillId="0" borderId="0" xfId="1" quotePrefix="1" applyNumberFormat="1" applyFont="1" applyFill="1" applyBorder="1" applyAlignment="1">
      <alignment horizontal="right"/>
    </xf>
    <xf numFmtId="180" fontId="0" fillId="0" borderId="18" xfId="1" applyNumberFormat="1" applyFont="1" applyBorder="1" applyAlignment="1">
      <alignment horizontal="right"/>
    </xf>
    <xf numFmtId="0" fontId="0" fillId="0" borderId="187" xfId="0" applyBorder="1" applyAlignment="1">
      <alignment horizontal="center" vertical="center" wrapText="1" shrinkToFit="1"/>
    </xf>
    <xf numFmtId="0" fontId="0" fillId="0" borderId="199" xfId="0" applyBorder="1" applyAlignment="1">
      <alignment horizontal="center" vertical="center"/>
    </xf>
    <xf numFmtId="0" fontId="0" fillId="0" borderId="187" xfId="0" applyBorder="1" applyAlignment="1">
      <alignment horizontal="center" vertical="center" shrinkToFit="1"/>
    </xf>
    <xf numFmtId="0" fontId="0" fillId="0" borderId="186" xfId="0" applyBorder="1" applyAlignment="1">
      <alignment horizontal="center" vertical="center"/>
    </xf>
    <xf numFmtId="0" fontId="2" fillId="0" borderId="65" xfId="0" applyFont="1" applyBorder="1" applyAlignment="1">
      <alignment vertical="center"/>
    </xf>
    <xf numFmtId="0" fontId="2" fillId="0" borderId="0" xfId="15">
      <alignment vertical="center"/>
    </xf>
    <xf numFmtId="0" fontId="2" fillId="0" borderId="0" xfId="15" applyAlignment="1">
      <alignment horizontal="left" vertical="center" shrinkToFit="1"/>
    </xf>
    <xf numFmtId="0" fontId="2" fillId="0" borderId="0" xfId="15" applyAlignment="1">
      <alignment horizontal="right" vertical="center"/>
    </xf>
    <xf numFmtId="38" fontId="2" fillId="0" borderId="4" xfId="5" applyFont="1" applyBorder="1">
      <alignment vertical="center"/>
    </xf>
    <xf numFmtId="38" fontId="2" fillId="0" borderId="39" xfId="5" applyFont="1" applyBorder="1">
      <alignment vertical="center"/>
    </xf>
    <xf numFmtId="38" fontId="2" fillId="0" borderId="49" xfId="5" applyFont="1" applyFill="1" applyBorder="1">
      <alignment vertical="center"/>
    </xf>
    <xf numFmtId="38" fontId="2" fillId="0" borderId="4" xfId="5" applyFont="1" applyFill="1" applyBorder="1">
      <alignment vertical="center"/>
    </xf>
    <xf numFmtId="38" fontId="2" fillId="0" borderId="34" xfId="5" applyFont="1" applyFill="1" applyBorder="1">
      <alignment vertical="center"/>
    </xf>
    <xf numFmtId="0" fontId="2" fillId="0" borderId="35" xfId="15" applyBorder="1" applyAlignment="1">
      <alignment horizontal="center" vertical="center"/>
    </xf>
    <xf numFmtId="38" fontId="2" fillId="0" borderId="0" xfId="5" applyFont="1" applyBorder="1">
      <alignment vertical="center"/>
    </xf>
    <xf numFmtId="38" fontId="2" fillId="0" borderId="46" xfId="5" applyFont="1" applyBorder="1">
      <alignment vertical="center"/>
    </xf>
    <xf numFmtId="38" fontId="2" fillId="0" borderId="37" xfId="5" applyFont="1" applyFill="1" applyBorder="1">
      <alignment vertical="center"/>
    </xf>
    <xf numFmtId="0" fontId="2" fillId="0" borderId="16" xfId="15" applyBorder="1" applyAlignment="1">
      <alignment horizontal="center" vertical="center"/>
    </xf>
    <xf numFmtId="38" fontId="0" fillId="0" borderId="18" xfId="5" applyFont="1" applyFill="1" applyBorder="1" applyAlignment="1">
      <alignment horizontal="right" vertical="center"/>
    </xf>
    <xf numFmtId="38" fontId="0" fillId="0" borderId="37" xfId="5" applyFont="1" applyBorder="1">
      <alignment vertical="center"/>
    </xf>
    <xf numFmtId="38" fontId="0" fillId="0" borderId="37" xfId="5" quotePrefix="1" applyFont="1" applyBorder="1" applyAlignment="1">
      <alignment horizontal="right" vertical="center"/>
    </xf>
    <xf numFmtId="38" fontId="0" fillId="0" borderId="0" xfId="5" quotePrefix="1" applyFont="1" applyBorder="1" applyAlignment="1">
      <alignment horizontal="right" vertical="center"/>
    </xf>
    <xf numFmtId="38" fontId="0" fillId="0" borderId="6" xfId="5" applyFont="1" applyBorder="1">
      <alignment vertical="center"/>
    </xf>
    <xf numFmtId="0" fontId="2" fillId="0" borderId="161" xfId="15" applyBorder="1" applyAlignment="1">
      <alignment horizontal="center" vertical="center"/>
    </xf>
    <xf numFmtId="0" fontId="2" fillId="0" borderId="171" xfId="15" applyBorder="1" applyAlignment="1">
      <alignment horizontal="center" vertical="center"/>
    </xf>
    <xf numFmtId="0" fontId="2" fillId="0" borderId="36" xfId="15" applyBorder="1" applyAlignment="1">
      <alignment horizontal="center" vertical="center"/>
    </xf>
    <xf numFmtId="0" fontId="2" fillId="0" borderId="162" xfId="15" applyBorder="1" applyAlignment="1">
      <alignment horizontal="center" vertical="center"/>
    </xf>
    <xf numFmtId="0" fontId="2" fillId="0" borderId="35" xfId="15" applyBorder="1">
      <alignment vertical="center"/>
    </xf>
    <xf numFmtId="0" fontId="2" fillId="0" borderId="15" xfId="15" applyBorder="1" applyAlignment="1">
      <alignment horizontal="right" vertical="center"/>
    </xf>
    <xf numFmtId="0" fontId="16" fillId="0" borderId="0" xfId="15" applyFont="1">
      <alignment vertical="center"/>
    </xf>
    <xf numFmtId="0" fontId="2" fillId="0" borderId="0" xfId="16">
      <alignment vertical="center"/>
    </xf>
    <xf numFmtId="0" fontId="2" fillId="0" borderId="6" xfId="16" applyBorder="1" applyAlignment="1">
      <alignment horizontal="right" vertical="center"/>
    </xf>
    <xf numFmtId="0" fontId="2" fillId="0" borderId="6" xfId="16" applyBorder="1" applyAlignment="1">
      <alignment horizontal="left" vertical="center"/>
    </xf>
    <xf numFmtId="0" fontId="2" fillId="0" borderId="6" xfId="16" applyBorder="1" applyAlignment="1">
      <alignment vertical="center" shrinkToFit="1"/>
    </xf>
    <xf numFmtId="0" fontId="19" fillId="0" borderId="0" xfId="16" applyFont="1">
      <alignment vertical="center"/>
    </xf>
    <xf numFmtId="0" fontId="2" fillId="0" borderId="16" xfId="16" applyBorder="1" applyAlignment="1">
      <alignment horizontal="center" vertical="center"/>
    </xf>
    <xf numFmtId="0" fontId="19" fillId="0" borderId="16" xfId="16" applyFont="1" applyBorder="1" applyAlignment="1">
      <alignment horizontal="center" vertical="center"/>
    </xf>
    <xf numFmtId="38" fontId="19" fillId="0" borderId="0" xfId="5" applyFont="1" applyBorder="1">
      <alignment vertical="center"/>
    </xf>
    <xf numFmtId="38" fontId="19" fillId="0" borderId="0" xfId="5" applyFont="1" applyFill="1" applyBorder="1">
      <alignment vertical="center"/>
    </xf>
    <xf numFmtId="0" fontId="2" fillId="0" borderId="161" xfId="16" applyBorder="1" applyAlignment="1">
      <alignment horizontal="center" vertical="center"/>
    </xf>
    <xf numFmtId="0" fontId="2" fillId="0" borderId="171" xfId="16" applyBorder="1" applyAlignment="1">
      <alignment horizontal="center" vertical="center"/>
    </xf>
    <xf numFmtId="0" fontId="2" fillId="0" borderId="36" xfId="16" applyBorder="1" applyAlignment="1">
      <alignment horizontal="center" vertical="center"/>
    </xf>
    <xf numFmtId="0" fontId="2" fillId="0" borderId="35" xfId="16" applyBorder="1">
      <alignment vertical="center"/>
    </xf>
    <xf numFmtId="0" fontId="2" fillId="0" borderId="15" xfId="16" applyBorder="1" applyAlignment="1">
      <alignment horizontal="right" vertical="center"/>
    </xf>
    <xf numFmtId="0" fontId="2" fillId="0" borderId="0" xfId="16" applyAlignment="1">
      <alignment horizontal="right" vertical="center"/>
    </xf>
    <xf numFmtId="0" fontId="16" fillId="0" borderId="0" xfId="16" applyFont="1">
      <alignment vertical="center"/>
    </xf>
    <xf numFmtId="187" fontId="2" fillId="0" borderId="0" xfId="17" applyNumberFormat="1">
      <alignment vertical="center"/>
    </xf>
    <xf numFmtId="187" fontId="2" fillId="0" borderId="0" xfId="17" applyNumberFormat="1" applyAlignment="1">
      <alignment vertical="center" shrinkToFit="1"/>
    </xf>
    <xf numFmtId="187" fontId="2" fillId="0" borderId="0" xfId="17" applyNumberFormat="1" applyAlignment="1">
      <alignment horizontal="right" vertical="center"/>
    </xf>
    <xf numFmtId="180" fontId="0" fillId="0" borderId="35" xfId="5" applyNumberFormat="1" applyFont="1" applyBorder="1">
      <alignment vertical="center"/>
    </xf>
    <xf numFmtId="180" fontId="0" fillId="0" borderId="4" xfId="5" applyNumberFormat="1" applyFont="1" applyBorder="1">
      <alignment vertical="center"/>
    </xf>
    <xf numFmtId="180" fontId="0" fillId="0" borderId="4" xfId="5" applyNumberFormat="1" applyFont="1" applyFill="1" applyBorder="1">
      <alignment vertical="center"/>
    </xf>
    <xf numFmtId="180" fontId="0" fillId="0" borderId="4" xfId="17" applyNumberFormat="1" applyFont="1" applyBorder="1" applyAlignment="1">
      <alignment horizontal="right" vertical="center"/>
    </xf>
    <xf numFmtId="187" fontId="2" fillId="0" borderId="52" xfId="17" applyNumberFormat="1" applyBorder="1" applyAlignment="1">
      <alignment horizontal="center" vertical="center"/>
    </xf>
    <xf numFmtId="180" fontId="0" fillId="0" borderId="16" xfId="5" applyNumberFormat="1" applyFont="1" applyBorder="1">
      <alignment vertical="center"/>
    </xf>
    <xf numFmtId="180" fontId="0" fillId="0" borderId="0" xfId="5" applyNumberFormat="1" applyFont="1" applyBorder="1">
      <alignment vertical="center"/>
    </xf>
    <xf numFmtId="180" fontId="2" fillId="0" borderId="0" xfId="5" applyNumberFormat="1" applyFont="1" applyFill="1" applyBorder="1">
      <alignment vertical="center"/>
    </xf>
    <xf numFmtId="180" fontId="0" fillId="0" borderId="0" xfId="17" applyNumberFormat="1" applyFont="1" applyAlignment="1">
      <alignment horizontal="right" vertical="center"/>
    </xf>
    <xf numFmtId="187" fontId="2" fillId="0" borderId="55" xfId="17" applyNumberFormat="1" applyBorder="1" applyAlignment="1">
      <alignment horizontal="center" vertical="center"/>
    </xf>
    <xf numFmtId="38" fontId="0" fillId="0" borderId="0" xfId="5" applyFont="1" applyFill="1" applyBorder="1" applyAlignment="1">
      <alignment vertical="center"/>
    </xf>
    <xf numFmtId="180" fontId="13" fillId="0" borderId="0" xfId="17" applyNumberFormat="1" applyFont="1" applyAlignment="1">
      <alignment horizontal="right" vertical="center"/>
    </xf>
    <xf numFmtId="180" fontId="2" fillId="0" borderId="0" xfId="17" applyNumberFormat="1">
      <alignment vertical="center"/>
    </xf>
    <xf numFmtId="180" fontId="0" fillId="0" borderId="0" xfId="5" applyNumberFormat="1" applyFont="1" applyBorder="1" applyAlignment="1">
      <alignment horizontal="right" vertical="center"/>
    </xf>
    <xf numFmtId="187" fontId="2" fillId="0" borderId="172" xfId="17" applyNumberFormat="1" applyBorder="1" applyAlignment="1">
      <alignment horizontal="center" vertical="center"/>
    </xf>
    <xf numFmtId="187" fontId="2" fillId="0" borderId="36" xfId="17" applyNumberFormat="1" applyBorder="1" applyAlignment="1">
      <alignment horizontal="center" vertical="center"/>
    </xf>
    <xf numFmtId="187" fontId="2" fillId="0" borderId="171" xfId="17" applyNumberFormat="1" applyBorder="1" applyAlignment="1">
      <alignment horizontal="center" vertical="center"/>
    </xf>
    <xf numFmtId="187" fontId="2" fillId="0" borderId="52" xfId="17" applyNumberFormat="1" applyBorder="1">
      <alignment vertical="center"/>
    </xf>
    <xf numFmtId="187" fontId="2" fillId="0" borderId="59" xfId="17" applyNumberFormat="1" applyBorder="1" applyAlignment="1">
      <alignment horizontal="right" vertical="center"/>
    </xf>
    <xf numFmtId="187" fontId="16" fillId="0" borderId="0" xfId="17" applyNumberFormat="1" applyFont="1">
      <alignment vertical="center"/>
    </xf>
    <xf numFmtId="0" fontId="2" fillId="0" borderId="0" xfId="18">
      <alignment vertical="center"/>
    </xf>
    <xf numFmtId="0" fontId="2" fillId="0" borderId="0" xfId="18" applyAlignment="1">
      <alignment horizontal="right" vertical="center"/>
    </xf>
    <xf numFmtId="0" fontId="13" fillId="0" borderId="0" xfId="18" applyFont="1" applyAlignment="1">
      <alignment vertical="center" shrinkToFit="1"/>
    </xf>
    <xf numFmtId="38" fontId="45" fillId="0" borderId="0" xfId="5" applyFont="1" applyFill="1" applyBorder="1" applyAlignment="1">
      <alignment horizontal="right" vertical="center"/>
    </xf>
    <xf numFmtId="0" fontId="45" fillId="0" borderId="0" xfId="18" applyFont="1" applyAlignment="1">
      <alignment horizontal="center" vertical="center"/>
    </xf>
    <xf numFmtId="38" fontId="45" fillId="0" borderId="4" xfId="5" applyFont="1" applyFill="1" applyBorder="1" applyAlignment="1">
      <alignment horizontal="right" vertical="center"/>
    </xf>
    <xf numFmtId="38" fontId="45" fillId="0" borderId="39" xfId="5" applyFont="1" applyFill="1" applyBorder="1" applyAlignment="1">
      <alignment horizontal="right" vertical="center"/>
    </xf>
    <xf numFmtId="38" fontId="45" fillId="0" borderId="49" xfId="5" applyFont="1" applyFill="1" applyBorder="1" applyAlignment="1">
      <alignment horizontal="right" vertical="center"/>
    </xf>
    <xf numFmtId="38" fontId="45" fillId="0" borderId="34" xfId="5" applyFont="1" applyFill="1" applyBorder="1" applyAlignment="1">
      <alignment horizontal="right" vertical="center"/>
    </xf>
    <xf numFmtId="0" fontId="45" fillId="0" borderId="35" xfId="18" applyFont="1" applyBorder="1" applyAlignment="1">
      <alignment horizontal="center" vertical="center"/>
    </xf>
    <xf numFmtId="38" fontId="45" fillId="0" borderId="37" xfId="5" applyFont="1" applyFill="1" applyBorder="1" applyAlignment="1">
      <alignment horizontal="right" vertical="center"/>
    </xf>
    <xf numFmtId="38" fontId="45" fillId="0" borderId="46" xfId="5" applyFont="1" applyFill="1" applyBorder="1" applyAlignment="1">
      <alignment horizontal="right" vertical="center"/>
    </xf>
    <xf numFmtId="38" fontId="45" fillId="0" borderId="18" xfId="5" applyFont="1" applyFill="1" applyBorder="1" applyAlignment="1">
      <alignment horizontal="right" vertical="center"/>
    </xf>
    <xf numFmtId="0" fontId="45" fillId="0" borderId="16" xfId="18" applyFont="1" applyBorder="1" applyAlignment="1">
      <alignment horizontal="center" vertical="center"/>
    </xf>
    <xf numFmtId="38" fontId="45" fillId="0" borderId="0" xfId="5" applyFont="1" applyBorder="1" applyAlignment="1">
      <alignment horizontal="right" vertical="center"/>
    </xf>
    <xf numFmtId="38" fontId="45" fillId="0" borderId="37" xfId="5" applyFont="1" applyBorder="1" applyAlignment="1">
      <alignment horizontal="right" vertical="center"/>
    </xf>
    <xf numFmtId="38" fontId="45" fillId="0" borderId="46" xfId="5" applyFont="1" applyBorder="1" applyAlignment="1">
      <alignment horizontal="right" vertical="center"/>
    </xf>
    <xf numFmtId="38" fontId="45" fillId="0" borderId="37" xfId="5" quotePrefix="1" applyFont="1" applyBorder="1" applyAlignment="1">
      <alignment horizontal="right" vertical="center"/>
    </xf>
    <xf numFmtId="38" fontId="45" fillId="0" borderId="0" xfId="5" quotePrefix="1" applyFont="1" applyBorder="1" applyAlignment="1">
      <alignment horizontal="right" vertical="center"/>
    </xf>
    <xf numFmtId="38" fontId="45" fillId="0" borderId="46" xfId="5" quotePrefix="1" applyFont="1" applyBorder="1" applyAlignment="1">
      <alignment horizontal="right" vertical="center"/>
    </xf>
    <xf numFmtId="38" fontId="45" fillId="0" borderId="6" xfId="5" applyFont="1" applyBorder="1" applyAlignment="1">
      <alignment horizontal="right" vertical="center"/>
    </xf>
    <xf numFmtId="38" fontId="45" fillId="0" borderId="42" xfId="5" quotePrefix="1" applyFont="1" applyBorder="1" applyAlignment="1">
      <alignment horizontal="right" vertical="center"/>
    </xf>
    <xf numFmtId="38" fontId="45" fillId="0" borderId="6" xfId="5" quotePrefix="1" applyFont="1" applyBorder="1" applyAlignment="1">
      <alignment horizontal="right" vertical="center"/>
    </xf>
    <xf numFmtId="38" fontId="45" fillId="0" borderId="43" xfId="5" quotePrefix="1" applyFont="1" applyBorder="1" applyAlignment="1">
      <alignment horizontal="right" vertical="center"/>
    </xf>
    <xf numFmtId="0" fontId="45" fillId="0" borderId="15" xfId="18" applyFont="1" applyBorder="1" applyAlignment="1">
      <alignment horizontal="center" vertical="center"/>
    </xf>
    <xf numFmtId="0" fontId="45" fillId="0" borderId="161" xfId="18" applyFont="1" applyBorder="1" applyAlignment="1">
      <alignment horizontal="center" vertical="center" shrinkToFit="1"/>
    </xf>
    <xf numFmtId="0" fontId="45" fillId="0" borderId="36" xfId="18" applyFont="1" applyBorder="1" applyAlignment="1">
      <alignment horizontal="center" vertical="center" shrinkToFit="1"/>
    </xf>
    <xf numFmtId="0" fontId="45" fillId="0" borderId="171" xfId="18" applyFont="1" applyBorder="1" applyAlignment="1">
      <alignment horizontal="center" vertical="center" shrinkToFit="1"/>
    </xf>
    <xf numFmtId="0" fontId="45" fillId="0" borderId="35" xfId="18" applyFont="1" applyBorder="1" applyAlignment="1">
      <alignment horizontal="left" vertical="center"/>
    </xf>
    <xf numFmtId="0" fontId="45" fillId="0" borderId="16" xfId="18" applyFont="1" applyBorder="1" applyAlignment="1">
      <alignment horizontal="right" vertical="center"/>
    </xf>
    <xf numFmtId="0" fontId="45" fillId="0" borderId="56" xfId="18" applyFont="1" applyBorder="1" applyAlignment="1">
      <alignment horizontal="center" vertical="center"/>
    </xf>
    <xf numFmtId="0" fontId="2" fillId="0" borderId="82" xfId="18" applyBorder="1">
      <alignment vertical="center"/>
    </xf>
    <xf numFmtId="38" fontId="45" fillId="0" borderId="42" xfId="5" applyFont="1" applyBorder="1" applyAlignment="1">
      <alignment horizontal="right" vertical="center"/>
    </xf>
    <xf numFmtId="38" fontId="45" fillId="0" borderId="43" xfId="5" applyFont="1" applyBorder="1" applyAlignment="1">
      <alignment horizontal="right" vertical="center"/>
    </xf>
    <xf numFmtId="38" fontId="45" fillId="0" borderId="6" xfId="5" applyFont="1" applyFill="1" applyBorder="1" applyAlignment="1">
      <alignment horizontal="right" vertical="center"/>
    </xf>
    <xf numFmtId="0" fontId="2" fillId="0" borderId="6" xfId="18" applyBorder="1">
      <alignment vertical="center"/>
    </xf>
    <xf numFmtId="38" fontId="45" fillId="0" borderId="18" xfId="5" applyFont="1" applyBorder="1" applyAlignment="1">
      <alignment horizontal="right" vertical="center"/>
    </xf>
    <xf numFmtId="5" fontId="0" fillId="0" borderId="35" xfId="0" applyNumberFormat="1" applyBorder="1" applyAlignment="1">
      <alignment horizontal="distributed" justifyLastLine="1"/>
    </xf>
    <xf numFmtId="5" fontId="0" fillId="0" borderId="16" xfId="0" applyNumberFormat="1" applyBorder="1" applyAlignment="1">
      <alignment horizontal="distributed" justifyLastLine="1"/>
    </xf>
    <xf numFmtId="0" fontId="0" fillId="0" borderId="188" xfId="0" applyBorder="1" applyAlignment="1">
      <alignment horizontal="distributed" vertical="center"/>
    </xf>
    <xf numFmtId="0" fontId="0" fillId="0" borderId="65" xfId="0" applyBorder="1"/>
    <xf numFmtId="0" fontId="2" fillId="0" borderId="0" xfId="17">
      <alignment vertical="center"/>
    </xf>
    <xf numFmtId="204" fontId="2" fillId="0" borderId="82" xfId="5" applyNumberFormat="1" applyFont="1" applyBorder="1">
      <alignment vertical="center"/>
    </xf>
    <xf numFmtId="38" fontId="2" fillId="0" borderId="82" xfId="5" applyFont="1" applyBorder="1" applyAlignment="1">
      <alignment vertical="center" shrinkToFit="1"/>
    </xf>
    <xf numFmtId="0" fontId="2" fillId="0" borderId="65" xfId="17" applyBorder="1" applyAlignment="1">
      <alignment horizontal="distributed" vertical="center"/>
    </xf>
    <xf numFmtId="204" fontId="0" fillId="0" borderId="82" xfId="5" applyNumberFormat="1" applyFont="1" applyBorder="1">
      <alignment vertical="center"/>
    </xf>
    <xf numFmtId="38" fontId="0" fillId="0" borderId="82" xfId="5" applyFont="1" applyBorder="1">
      <alignment vertical="center"/>
    </xf>
    <xf numFmtId="204" fontId="0" fillId="0" borderId="0" xfId="5" applyNumberFormat="1" applyFont="1">
      <alignment vertical="center"/>
    </xf>
    <xf numFmtId="0" fontId="2" fillId="0" borderId="16" xfId="17" applyBorder="1" applyAlignment="1">
      <alignment horizontal="distributed" vertical="center"/>
    </xf>
    <xf numFmtId="0" fontId="2" fillId="0" borderId="161" xfId="17" applyBorder="1" applyAlignment="1">
      <alignment horizontal="center" vertical="center"/>
    </xf>
    <xf numFmtId="0" fontId="2" fillId="0" borderId="36" xfId="17" applyBorder="1" applyAlignment="1">
      <alignment horizontal="center" vertical="center"/>
    </xf>
    <xf numFmtId="0" fontId="2" fillId="0" borderId="162" xfId="17" applyBorder="1" applyAlignment="1">
      <alignment horizontal="center" vertical="center"/>
    </xf>
    <xf numFmtId="0" fontId="2" fillId="0" borderId="35" xfId="17" applyBorder="1">
      <alignment vertical="center"/>
    </xf>
    <xf numFmtId="0" fontId="2" fillId="0" borderId="15" xfId="17" applyBorder="1" applyAlignment="1">
      <alignment horizontal="right" vertical="center"/>
    </xf>
    <xf numFmtId="0" fontId="2" fillId="0" borderId="0" xfId="17" applyAlignment="1">
      <alignment horizontal="left" vertical="center"/>
    </xf>
    <xf numFmtId="0" fontId="12" fillId="0" borderId="0" xfId="17" applyFont="1" applyAlignment="1">
      <alignment horizontal="left" vertical="center"/>
    </xf>
    <xf numFmtId="204" fontId="0" fillId="0" borderId="0" xfId="5" applyNumberFormat="1" applyFont="1" applyBorder="1">
      <alignment vertical="center"/>
    </xf>
    <xf numFmtId="38" fontId="0" fillId="0" borderId="0" xfId="5" applyFont="1" applyBorder="1" applyAlignment="1">
      <alignment vertical="center" shrinkToFit="1"/>
    </xf>
    <xf numFmtId="0" fontId="2" fillId="0" borderId="0" xfId="17" applyAlignment="1">
      <alignment horizontal="center" vertical="center"/>
    </xf>
    <xf numFmtId="204" fontId="0" fillId="0" borderId="82" xfId="5" applyNumberFormat="1" applyFont="1" applyFill="1" applyBorder="1">
      <alignment vertical="center"/>
    </xf>
    <xf numFmtId="38" fontId="0" fillId="0" borderId="82" xfId="5" applyFont="1" applyFill="1" applyBorder="1" applyAlignment="1">
      <alignment vertical="center" shrinkToFit="1"/>
    </xf>
    <xf numFmtId="38" fontId="2" fillId="0" borderId="4" xfId="5" applyFont="1" applyBorder="1" applyAlignment="1">
      <alignment vertical="center" shrinkToFit="1"/>
    </xf>
    <xf numFmtId="38" fontId="2" fillId="0" borderId="64" xfId="5" applyFont="1" applyBorder="1" applyAlignment="1">
      <alignment vertical="center" shrinkToFit="1"/>
    </xf>
    <xf numFmtId="0" fontId="2" fillId="0" borderId="82" xfId="17" applyBorder="1" applyAlignment="1">
      <alignment horizontal="distributed" vertical="center"/>
    </xf>
    <xf numFmtId="38" fontId="0" fillId="0" borderId="82" xfId="5" applyFont="1" applyFill="1" applyBorder="1">
      <alignment vertical="center"/>
    </xf>
    <xf numFmtId="38" fontId="0" fillId="0" borderId="6" xfId="5" applyFont="1" applyFill="1" applyBorder="1">
      <alignment vertical="center"/>
    </xf>
    <xf numFmtId="204" fontId="0" fillId="0" borderId="0" xfId="5" applyNumberFormat="1" applyFont="1" applyFill="1">
      <alignment vertical="center"/>
    </xf>
    <xf numFmtId="38" fontId="0" fillId="0" borderId="0" xfId="5" quotePrefix="1" applyFont="1" applyFill="1" applyAlignment="1">
      <alignment horizontal="right" vertical="center"/>
    </xf>
    <xf numFmtId="204" fontId="55" fillId="0" borderId="4" xfId="5" applyNumberFormat="1" applyFont="1" applyFill="1" applyBorder="1">
      <alignment vertical="center"/>
    </xf>
    <xf numFmtId="38" fontId="55" fillId="0" borderId="4" xfId="5" applyFont="1" applyFill="1" applyBorder="1">
      <alignment vertical="center"/>
    </xf>
    <xf numFmtId="38" fontId="55" fillId="0" borderId="4" xfId="5" applyFont="1" applyBorder="1" applyAlignment="1">
      <alignment vertical="center"/>
    </xf>
    <xf numFmtId="38" fontId="55" fillId="0" borderId="34" xfId="5" applyFont="1" applyBorder="1" applyAlignment="1">
      <alignment vertical="center"/>
    </xf>
    <xf numFmtId="204" fontId="55" fillId="0" borderId="0" xfId="5" applyNumberFormat="1" applyFont="1" applyFill="1">
      <alignment vertical="center"/>
    </xf>
    <xf numFmtId="38" fontId="55" fillId="0" borderId="0" xfId="5" applyFont="1" applyFill="1">
      <alignment vertical="center"/>
    </xf>
    <xf numFmtId="38" fontId="55" fillId="0" borderId="0" xfId="5" applyFont="1" applyBorder="1" applyAlignment="1">
      <alignment vertical="center"/>
    </xf>
    <xf numFmtId="38" fontId="55" fillId="0" borderId="18" xfId="5" applyFont="1" applyBorder="1" applyAlignment="1">
      <alignment vertical="center"/>
    </xf>
    <xf numFmtId="38" fontId="55" fillId="0" borderId="6" xfId="5" applyFont="1" applyBorder="1" applyAlignment="1">
      <alignment vertical="center"/>
    </xf>
    <xf numFmtId="38" fontId="55" fillId="0" borderId="20" xfId="5" applyFont="1" applyBorder="1" applyAlignment="1">
      <alignment vertical="center"/>
    </xf>
    <xf numFmtId="204" fontId="0" fillId="0" borderId="0" xfId="5" applyNumberFormat="1" applyFont="1" applyBorder="1" applyAlignment="1">
      <alignment vertical="center" shrinkToFit="1"/>
    </xf>
    <xf numFmtId="204" fontId="2" fillId="0" borderId="82" xfId="5" applyNumberFormat="1" applyFont="1" applyFill="1" applyBorder="1" applyAlignment="1">
      <alignment vertical="center" shrinkToFit="1"/>
    </xf>
    <xf numFmtId="38" fontId="2" fillId="0" borderId="82" xfId="5" applyFont="1" applyFill="1" applyBorder="1" applyAlignment="1">
      <alignment vertical="center" shrinkToFit="1"/>
    </xf>
    <xf numFmtId="205" fontId="0" fillId="0" borderId="0" xfId="5" applyNumberFormat="1" applyFont="1">
      <alignment vertical="center"/>
    </xf>
    <xf numFmtId="0" fontId="16" fillId="0" borderId="0" xfId="17" applyFont="1">
      <alignment vertical="center"/>
    </xf>
    <xf numFmtId="0" fontId="0" fillId="7" borderId="0" xfId="0" applyFill="1"/>
    <xf numFmtId="209" fontId="0" fillId="0" borderId="4" xfId="0" applyNumberFormat="1" applyBorder="1"/>
    <xf numFmtId="180" fontId="0" fillId="0" borderId="4" xfId="1" applyNumberFormat="1" applyFont="1" applyFill="1" applyBorder="1" applyAlignment="1">
      <alignment horizontal="right"/>
    </xf>
    <xf numFmtId="180" fontId="2" fillId="0" borderId="34" xfId="1" applyNumberFormat="1" applyFont="1" applyFill="1" applyBorder="1" applyAlignment="1">
      <alignment horizontal="right"/>
    </xf>
    <xf numFmtId="209" fontId="0" fillId="0" borderId="0" xfId="0" applyNumberFormat="1"/>
    <xf numFmtId="180" fontId="2" fillId="0" borderId="0" xfId="1" applyNumberFormat="1" applyFont="1" applyFill="1" applyBorder="1" applyAlignment="1">
      <alignment horizontal="right"/>
    </xf>
    <xf numFmtId="180" fontId="2" fillId="0" borderId="18" xfId="1" applyNumberFormat="1" applyFont="1" applyFill="1" applyBorder="1" applyAlignment="1">
      <alignment horizontal="right"/>
    </xf>
    <xf numFmtId="180" fontId="19" fillId="0" borderId="0" xfId="1" applyNumberFormat="1" applyFont="1" applyFill="1" applyBorder="1" applyAlignment="1">
      <alignment horizontal="right"/>
    </xf>
    <xf numFmtId="0" fontId="0" fillId="0" borderId="22" xfId="0" applyBorder="1" applyAlignment="1">
      <alignment horizontal="centerContinuous"/>
    </xf>
    <xf numFmtId="0" fontId="0" fillId="0" borderId="6" xfId="0" applyBorder="1" applyAlignment="1">
      <alignment horizontal="centerContinuous"/>
    </xf>
    <xf numFmtId="0" fontId="0" fillId="0" borderId="24" xfId="0" applyBorder="1" applyAlignment="1">
      <alignment horizontal="centerContinuous"/>
    </xf>
    <xf numFmtId="38" fontId="0" fillId="0" borderId="0" xfId="1" applyFont="1" applyFill="1" applyBorder="1" applyAlignment="1">
      <alignment horizontal="right" vertical="center"/>
    </xf>
    <xf numFmtId="38" fontId="0" fillId="0" borderId="35" xfId="1" applyFont="1" applyFill="1" applyBorder="1" applyAlignment="1">
      <alignment horizontal="right" vertical="center"/>
    </xf>
    <xf numFmtId="38" fontId="0" fillId="0" borderId="4" xfId="1" applyFont="1" applyFill="1" applyBorder="1" applyAlignment="1">
      <alignment horizontal="right" vertical="center"/>
    </xf>
    <xf numFmtId="38" fontId="0" fillId="0" borderId="4" xfId="1" applyFont="1" applyFill="1" applyBorder="1" applyAlignment="1">
      <alignment vertical="center"/>
    </xf>
    <xf numFmtId="38" fontId="0" fillId="0" borderId="34" xfId="1" applyFont="1" applyFill="1" applyBorder="1" applyAlignment="1">
      <alignment horizontal="right" vertical="center"/>
    </xf>
    <xf numFmtId="38" fontId="0" fillId="0" borderId="16" xfId="1" applyFont="1" applyFill="1" applyBorder="1" applyAlignment="1">
      <alignment horizontal="right" vertical="center"/>
    </xf>
    <xf numFmtId="38" fontId="0" fillId="0" borderId="18" xfId="1" applyFont="1" applyFill="1" applyBorder="1" applyAlignment="1">
      <alignment horizontal="right" vertical="center"/>
    </xf>
    <xf numFmtId="0" fontId="0" fillId="0" borderId="16" xfId="0" applyBorder="1" applyAlignment="1">
      <alignment horizontal="distributed" vertical="center"/>
    </xf>
    <xf numFmtId="38" fontId="2" fillId="0" borderId="16" xfId="1" applyFont="1" applyFill="1" applyBorder="1" applyAlignment="1">
      <alignment horizontal="right" vertical="center"/>
    </xf>
    <xf numFmtId="38" fontId="2" fillId="0" borderId="0" xfId="1" applyFont="1" applyFill="1" applyBorder="1" applyAlignment="1">
      <alignment horizontal="right" vertical="center"/>
    </xf>
    <xf numFmtId="38" fontId="2" fillId="0" borderId="0" xfId="1" applyFont="1" applyFill="1" applyBorder="1" applyAlignment="1">
      <alignment vertical="center"/>
    </xf>
    <xf numFmtId="38" fontId="2" fillId="3" borderId="0" xfId="1" applyFont="1" applyFill="1" applyBorder="1" applyAlignment="1">
      <alignment vertical="center"/>
    </xf>
    <xf numFmtId="38" fontId="0" fillId="0" borderId="16" xfId="1" applyFont="1" applyBorder="1" applyAlignment="1">
      <alignment horizontal="right" vertical="center"/>
    </xf>
    <xf numFmtId="38" fontId="0" fillId="0" borderId="0" xfId="1" applyFont="1" applyBorder="1" applyAlignment="1">
      <alignment horizontal="right" vertical="center"/>
    </xf>
    <xf numFmtId="38" fontId="0" fillId="0" borderId="0" xfId="1" applyFont="1" applyBorder="1" applyAlignment="1">
      <alignment vertical="center"/>
    </xf>
    <xf numFmtId="38" fontId="0" fillId="0" borderId="16" xfId="1" applyFont="1" applyBorder="1" applyAlignment="1">
      <alignment vertical="center"/>
    </xf>
    <xf numFmtId="38" fontId="0" fillId="0" borderId="6" xfId="1" applyFont="1" applyBorder="1" applyAlignment="1">
      <alignment horizontal="right" vertical="center"/>
    </xf>
    <xf numFmtId="38" fontId="0" fillId="0" borderId="35" xfId="1" applyFont="1" applyBorder="1" applyAlignment="1">
      <alignment horizontal="center" vertical="center"/>
    </xf>
    <xf numFmtId="38" fontId="0" fillId="0" borderId="49" xfId="1" applyFont="1" applyBorder="1" applyAlignment="1">
      <alignment horizontal="center" vertical="center"/>
    </xf>
    <xf numFmtId="0" fontId="0" fillId="0" borderId="171" xfId="0" applyBorder="1" applyAlignment="1">
      <alignment horizontal="center" vertical="center"/>
    </xf>
    <xf numFmtId="38" fontId="0" fillId="0" borderId="56" xfId="1" applyFont="1" applyBorder="1" applyAlignment="1">
      <alignment horizontal="centerContinuous" vertical="center"/>
    </xf>
    <xf numFmtId="38" fontId="0" fillId="0" borderId="22" xfId="1" applyFont="1" applyBorder="1" applyAlignment="1">
      <alignment horizontal="centerContinuous" vertical="center"/>
    </xf>
    <xf numFmtId="38" fontId="0" fillId="0" borderId="35" xfId="1" applyFont="1" applyFill="1" applyBorder="1" applyAlignment="1">
      <alignment horizontal="right"/>
    </xf>
    <xf numFmtId="38" fontId="0" fillId="0" borderId="34" xfId="1" applyFont="1" applyFill="1" applyBorder="1" applyAlignment="1">
      <alignment vertical="center"/>
    </xf>
    <xf numFmtId="38" fontId="0" fillId="0" borderId="16" xfId="1" applyFont="1" applyFill="1" applyBorder="1" applyAlignment="1">
      <alignment horizontal="right"/>
    </xf>
    <xf numFmtId="38" fontId="0" fillId="0" borderId="18" xfId="1" applyFont="1" applyFill="1" applyBorder="1" applyAlignment="1">
      <alignment vertical="center"/>
    </xf>
    <xf numFmtId="38" fontId="2" fillId="0" borderId="16" xfId="1" applyFont="1" applyFill="1" applyBorder="1" applyAlignment="1">
      <alignment horizontal="right"/>
    </xf>
    <xf numFmtId="38" fontId="2" fillId="0" borderId="16" xfId="1" applyFont="1" applyFill="1" applyBorder="1" applyAlignment="1">
      <alignment vertical="center"/>
    </xf>
    <xf numFmtId="38" fontId="0" fillId="0" borderId="16" xfId="1" applyFont="1" applyFill="1" applyBorder="1" applyAlignment="1">
      <alignment vertical="center"/>
    </xf>
    <xf numFmtId="38" fontId="0" fillId="0" borderId="18" xfId="1" applyFont="1" applyBorder="1" applyAlignment="1">
      <alignment vertical="center"/>
    </xf>
    <xf numFmtId="38" fontId="0" fillId="0" borderId="20" xfId="1" applyFont="1" applyBorder="1" applyAlignment="1">
      <alignment vertical="center"/>
    </xf>
    <xf numFmtId="0" fontId="0" fillId="0" borderId="165" xfId="0" applyBorder="1" applyAlignment="1">
      <alignment horizontal="centerContinuous" vertical="center"/>
    </xf>
    <xf numFmtId="0" fontId="0" fillId="0" borderId="58" xfId="0" applyBorder="1" applyAlignment="1">
      <alignment horizontal="centerContinuous" vertical="center"/>
    </xf>
    <xf numFmtId="38" fontId="0" fillId="0" borderId="24" xfId="1" applyFont="1" applyBorder="1" applyAlignment="1">
      <alignment horizontal="centerContinuous" vertical="center"/>
    </xf>
    <xf numFmtId="0" fontId="76" fillId="0" borderId="0" xfId="0" applyFont="1"/>
    <xf numFmtId="0" fontId="2" fillId="0" borderId="0" xfId="19" applyFont="1"/>
    <xf numFmtId="0" fontId="2" fillId="0" borderId="0" xfId="19" applyFont="1" applyAlignment="1">
      <alignment vertical="center"/>
    </xf>
    <xf numFmtId="0" fontId="2" fillId="0" borderId="0" xfId="19" applyFont="1" applyAlignment="1">
      <alignment horizontal="left" vertical="center"/>
    </xf>
    <xf numFmtId="0" fontId="2" fillId="0" borderId="0" xfId="19" applyFont="1" applyAlignment="1">
      <alignment horizontal="center" vertical="center"/>
    </xf>
    <xf numFmtId="0" fontId="67" fillId="0" borderId="0" xfId="19" applyFont="1" applyAlignment="1">
      <alignment vertical="center"/>
    </xf>
    <xf numFmtId="38" fontId="67" fillId="0" borderId="202" xfId="1" applyFont="1" applyFill="1" applyBorder="1" applyAlignment="1">
      <alignment vertical="center"/>
    </xf>
    <xf numFmtId="207" fontId="67" fillId="0" borderId="202" xfId="19" applyNumberFormat="1" applyFont="1" applyBorder="1" applyAlignment="1">
      <alignment horizontal="right" vertical="center"/>
    </xf>
    <xf numFmtId="0" fontId="67" fillId="0" borderId="202" xfId="19" applyFont="1" applyBorder="1" applyAlignment="1">
      <alignment horizontal="left" vertical="center" shrinkToFit="1"/>
    </xf>
    <xf numFmtId="0" fontId="67" fillId="0" borderId="202" xfId="19" applyFont="1" applyBorder="1" applyAlignment="1">
      <alignment horizontal="center" vertical="center" shrinkToFit="1"/>
    </xf>
    <xf numFmtId="38" fontId="67" fillId="0" borderId="262" xfId="1" applyFont="1" applyFill="1" applyBorder="1" applyAlignment="1">
      <alignment vertical="center"/>
    </xf>
    <xf numFmtId="207" fontId="67" fillId="0" borderId="262" xfId="19" applyNumberFormat="1" applyFont="1" applyBorder="1" applyAlignment="1">
      <alignment horizontal="right" vertical="center"/>
    </xf>
    <xf numFmtId="0" fontId="67" fillId="0" borderId="262" xfId="19" applyFont="1" applyBorder="1" applyAlignment="1">
      <alignment horizontal="left" vertical="center" shrinkToFit="1"/>
    </xf>
    <xf numFmtId="0" fontId="67" fillId="0" borderId="47" xfId="19" applyFont="1" applyBorder="1" applyAlignment="1">
      <alignment horizontal="center" vertical="center" shrinkToFit="1"/>
    </xf>
    <xf numFmtId="0" fontId="67" fillId="0" borderId="47" xfId="19" applyFont="1" applyBorder="1" applyAlignment="1">
      <alignment horizontal="left" vertical="center" shrinkToFit="1"/>
    </xf>
    <xf numFmtId="38" fontId="67" fillId="0" borderId="30" xfId="1" applyFont="1" applyFill="1" applyBorder="1" applyAlignment="1">
      <alignment vertical="center"/>
    </xf>
    <xf numFmtId="207" fontId="67" fillId="0" borderId="263" xfId="19" applyNumberFormat="1" applyFont="1" applyBorder="1" applyAlignment="1">
      <alignment horizontal="right" vertical="center"/>
    </xf>
    <xf numFmtId="0" fontId="67" fillId="0" borderId="30" xfId="19" applyFont="1" applyBorder="1" applyAlignment="1">
      <alignment horizontal="center" vertical="center" shrinkToFit="1"/>
    </xf>
    <xf numFmtId="38" fontId="67" fillId="0" borderId="229" xfId="1" applyFont="1" applyFill="1" applyBorder="1" applyAlignment="1">
      <alignment vertical="center"/>
    </xf>
    <xf numFmtId="37" fontId="67" fillId="0" borderId="229" xfId="19" applyNumberFormat="1" applyFont="1" applyBorder="1" applyAlignment="1">
      <alignment vertical="center"/>
    </xf>
    <xf numFmtId="207" fontId="67" fillId="0" borderId="229" xfId="19" applyNumberFormat="1" applyFont="1" applyBorder="1" applyAlignment="1">
      <alignment horizontal="right" vertical="center"/>
    </xf>
    <xf numFmtId="38" fontId="67" fillId="0" borderId="264" xfId="1" applyFont="1" applyFill="1" applyBorder="1" applyAlignment="1">
      <alignment vertical="center"/>
    </xf>
    <xf numFmtId="207" fontId="67" fillId="0" borderId="264" xfId="19" applyNumberFormat="1" applyFont="1" applyBorder="1" applyAlignment="1">
      <alignment horizontal="right" vertical="center"/>
    </xf>
    <xf numFmtId="0" fontId="67" fillId="0" borderId="264" xfId="19" applyFont="1" applyBorder="1" applyAlignment="1">
      <alignment horizontal="left" vertical="center" shrinkToFit="1"/>
    </xf>
    <xf numFmtId="0" fontId="67" fillId="0" borderId="30" xfId="19" applyFont="1" applyBorder="1" applyAlignment="1">
      <alignment horizontal="left" vertical="center" shrinkToFit="1"/>
    </xf>
    <xf numFmtId="38" fontId="67" fillId="0" borderId="229" xfId="20" applyNumberFormat="1" applyFont="1" applyFill="1" applyBorder="1" applyAlignment="1" applyProtection="1">
      <alignment vertical="center"/>
    </xf>
    <xf numFmtId="183" fontId="67" fillId="0" borderId="229" xfId="19" applyNumberFormat="1" applyFont="1" applyBorder="1" applyAlignment="1">
      <alignment vertical="center"/>
    </xf>
    <xf numFmtId="184" fontId="67" fillId="0" borderId="229" xfId="1" applyNumberFormat="1" applyFont="1" applyFill="1" applyBorder="1" applyAlignment="1">
      <alignment vertical="center"/>
    </xf>
    <xf numFmtId="184" fontId="67" fillId="0" borderId="229" xfId="19" applyNumberFormat="1" applyFont="1" applyBorder="1" applyAlignment="1">
      <alignment horizontal="right" vertical="center"/>
    </xf>
    <xf numFmtId="206" fontId="67" fillId="0" borderId="229" xfId="1" applyNumberFormat="1" applyFont="1" applyFill="1" applyBorder="1" applyAlignment="1">
      <alignment vertical="center"/>
    </xf>
    <xf numFmtId="206" fontId="67" fillId="0" borderId="229" xfId="19" applyNumberFormat="1" applyFont="1" applyBorder="1" applyAlignment="1">
      <alignment horizontal="right" vertical="center"/>
    </xf>
    <xf numFmtId="0" fontId="12" fillId="0" borderId="0" xfId="19" applyFont="1" applyAlignment="1">
      <alignment horizontal="right" vertical="center"/>
    </xf>
    <xf numFmtId="0" fontId="2" fillId="0" borderId="0" xfId="19" applyFont="1" applyAlignment="1">
      <alignment horizontal="right" vertical="center"/>
    </xf>
    <xf numFmtId="0" fontId="24" fillId="0" borderId="58" xfId="19" applyFont="1" applyBorder="1" applyAlignment="1">
      <alignment horizontal="right"/>
    </xf>
    <xf numFmtId="0" fontId="2" fillId="0" borderId="58" xfId="19" applyFont="1" applyBorder="1" applyAlignment="1">
      <alignment horizontal="right"/>
    </xf>
    <xf numFmtId="0" fontId="2" fillId="0" borderId="0" xfId="21">
      <alignment vertical="center"/>
    </xf>
    <xf numFmtId="38" fontId="12" fillId="0" borderId="4" xfId="5" applyFont="1" applyFill="1" applyBorder="1">
      <alignment vertical="center"/>
    </xf>
    <xf numFmtId="0" fontId="0" fillId="0" borderId="35" xfId="21" applyFont="1" applyBorder="1" applyAlignment="1">
      <alignment horizontal="distributed" vertical="center"/>
    </xf>
    <xf numFmtId="38" fontId="12" fillId="0" borderId="0" xfId="5" applyFont="1" applyFill="1" applyBorder="1">
      <alignment vertical="center"/>
    </xf>
    <xf numFmtId="0" fontId="0" fillId="0" borderId="16" xfId="21" applyFont="1" applyBorder="1" applyAlignment="1">
      <alignment horizontal="distributed" vertical="center"/>
    </xf>
    <xf numFmtId="0" fontId="2" fillId="0" borderId="16" xfId="21" applyBorder="1" applyAlignment="1">
      <alignment horizontal="distributed" vertical="center"/>
    </xf>
    <xf numFmtId="38" fontId="12" fillId="0" borderId="0" xfId="5" applyFont="1" applyBorder="1">
      <alignment vertical="center"/>
    </xf>
    <xf numFmtId="0" fontId="12" fillId="0" borderId="0" xfId="21" applyFont="1" applyAlignment="1">
      <alignment horizontal="right" vertical="center"/>
    </xf>
    <xf numFmtId="38" fontId="12" fillId="0" borderId="0" xfId="5" applyFont="1" applyFill="1" applyBorder="1" applyAlignment="1"/>
    <xf numFmtId="3" fontId="12" fillId="0" borderId="0" xfId="21" applyNumberFormat="1" applyFont="1">
      <alignment vertical="center"/>
    </xf>
    <xf numFmtId="38" fontId="12" fillId="0" borderId="0" xfId="5" applyFont="1" applyBorder="1" applyAlignment="1"/>
    <xf numFmtId="0" fontId="12" fillId="0" borderId="0" xfId="21" applyFont="1">
      <alignment vertical="center"/>
    </xf>
    <xf numFmtId="0" fontId="2" fillId="0" borderId="4" xfId="21" applyBorder="1">
      <alignment vertical="center"/>
    </xf>
    <xf numFmtId="3" fontId="12" fillId="0" borderId="34" xfId="21" applyNumberFormat="1" applyFont="1" applyBorder="1">
      <alignment vertical="center"/>
    </xf>
    <xf numFmtId="3" fontId="12" fillId="0" borderId="18" xfId="21" applyNumberFormat="1" applyFont="1" applyBorder="1">
      <alignment vertical="center"/>
    </xf>
    <xf numFmtId="0" fontId="2" fillId="0" borderId="171" xfId="21" applyBorder="1" applyAlignment="1">
      <alignment horizontal="center" vertical="center"/>
    </xf>
    <xf numFmtId="0" fontId="2" fillId="0" borderId="36" xfId="21" applyBorder="1" applyAlignment="1">
      <alignment horizontal="center" vertical="center"/>
    </xf>
    <xf numFmtId="0" fontId="2" fillId="0" borderId="0" xfId="21" applyAlignment="1">
      <alignment horizontal="right" vertical="center"/>
    </xf>
    <xf numFmtId="0" fontId="70" fillId="0" borderId="0" xfId="21" applyFont="1">
      <alignment vertical="center"/>
    </xf>
    <xf numFmtId="40" fontId="5" fillId="0" borderId="0" xfId="0" applyNumberFormat="1" applyFont="1" applyAlignment="1">
      <alignment horizontal="right"/>
    </xf>
    <xf numFmtId="180" fontId="12" fillId="0" borderId="4" xfId="0" applyNumberFormat="1" applyFont="1" applyBorder="1" applyAlignment="1">
      <alignment horizontal="right" shrinkToFit="1"/>
    </xf>
    <xf numFmtId="0" fontId="5" fillId="0" borderId="35" xfId="0" applyFont="1" applyBorder="1" applyAlignment="1">
      <alignment horizontal="center" shrinkToFit="1"/>
    </xf>
    <xf numFmtId="180" fontId="12" fillId="0" borderId="0" xfId="0" applyNumberFormat="1" applyFont="1" applyAlignment="1">
      <alignment horizontal="right" shrinkToFit="1"/>
    </xf>
    <xf numFmtId="0" fontId="5" fillId="0" borderId="16" xfId="0" applyFont="1" applyBorder="1" applyAlignment="1">
      <alignment horizontal="center" shrinkToFit="1"/>
    </xf>
    <xf numFmtId="180" fontId="12" fillId="0" borderId="18" xfId="0" applyNumberFormat="1" applyFont="1" applyBorder="1" applyAlignment="1">
      <alignment horizontal="right" shrinkToFit="1"/>
    </xf>
    <xf numFmtId="180" fontId="12" fillId="3" borderId="0" xfId="0" applyNumberFormat="1" applyFont="1" applyFill="1" applyAlignment="1">
      <alignment horizontal="right" shrinkToFit="1"/>
    </xf>
    <xf numFmtId="180" fontId="12" fillId="3" borderId="18" xfId="0" applyNumberFormat="1" applyFont="1" applyFill="1" applyBorder="1" applyAlignment="1">
      <alignment horizontal="right" shrinkToFit="1"/>
    </xf>
    <xf numFmtId="0" fontId="5" fillId="0" borderId="39" xfId="0" applyFont="1" applyBorder="1" applyAlignment="1">
      <alignment horizontal="distributed" vertical="center"/>
    </xf>
    <xf numFmtId="0" fontId="5" fillId="0" borderId="38" xfId="0" applyFont="1" applyBorder="1" applyAlignment="1">
      <alignment horizontal="distributed" vertical="center"/>
    </xf>
    <xf numFmtId="0" fontId="5" fillId="0" borderId="48" xfId="0" applyFont="1" applyBorder="1" applyAlignment="1">
      <alignment horizontal="distributed" vertical="center"/>
    </xf>
    <xf numFmtId="0" fontId="5" fillId="0" borderId="46" xfId="0" applyFont="1" applyBorder="1" applyAlignment="1">
      <alignment horizontal="distributed" vertical="center"/>
    </xf>
    <xf numFmtId="0" fontId="5" fillId="0" borderId="47" xfId="0" applyFont="1" applyBorder="1" applyAlignment="1">
      <alignment horizontal="distributed" vertical="center"/>
    </xf>
    <xf numFmtId="0" fontId="5" fillId="0" borderId="45" xfId="0" applyFont="1" applyBorder="1" applyAlignment="1">
      <alignment horizontal="distributed" vertical="center"/>
    </xf>
    <xf numFmtId="0" fontId="5" fillId="0" borderId="43" xfId="0" applyFont="1" applyBorder="1" applyAlignment="1">
      <alignment horizontal="distributed" vertical="center"/>
    </xf>
    <xf numFmtId="0" fontId="5" fillId="0" borderId="44" xfId="0" applyFont="1" applyBorder="1" applyAlignment="1">
      <alignment horizontal="distributed" vertical="center"/>
    </xf>
    <xf numFmtId="0" fontId="5" fillId="0" borderId="41" xfId="0" applyFont="1" applyBorder="1" applyAlignment="1">
      <alignment horizontal="distributed" vertical="center"/>
    </xf>
    <xf numFmtId="0" fontId="84" fillId="0" borderId="0" xfId="0" applyFont="1"/>
    <xf numFmtId="0" fontId="2" fillId="0" borderId="0" xfId="22">
      <alignment vertical="center"/>
    </xf>
    <xf numFmtId="0" fontId="2" fillId="0" borderId="0" xfId="22" applyAlignment="1">
      <alignment horizontal="center" vertical="center"/>
    </xf>
    <xf numFmtId="0" fontId="2" fillId="0" borderId="6" xfId="22" applyBorder="1">
      <alignment vertical="center"/>
    </xf>
    <xf numFmtId="180" fontId="2" fillId="0" borderId="35" xfId="22" applyNumberFormat="1" applyBorder="1">
      <alignment vertical="center"/>
    </xf>
    <xf numFmtId="180" fontId="2" fillId="0" borderId="0" xfId="22" applyNumberFormat="1">
      <alignment vertical="center"/>
    </xf>
    <xf numFmtId="180" fontId="0" fillId="0" borderId="34" xfId="22" applyNumberFormat="1" applyFont="1" applyBorder="1">
      <alignment vertical="center"/>
    </xf>
    <xf numFmtId="0" fontId="2" fillId="0" borderId="52" xfId="22" applyBorder="1" applyAlignment="1">
      <alignment horizontal="center" vertical="center"/>
    </xf>
    <xf numFmtId="180" fontId="2" fillId="0" borderId="16" xfId="22" applyNumberFormat="1" applyBorder="1">
      <alignment vertical="center"/>
    </xf>
    <xf numFmtId="180" fontId="0" fillId="0" borderId="0" xfId="22" applyNumberFormat="1" applyFont="1">
      <alignment vertical="center"/>
    </xf>
    <xf numFmtId="0" fontId="2" fillId="0" borderId="55" xfId="22" applyBorder="1" applyAlignment="1">
      <alignment horizontal="center" vertical="center"/>
    </xf>
    <xf numFmtId="180" fontId="0" fillId="0" borderId="16" xfId="22" applyNumberFormat="1" applyFont="1" applyBorder="1">
      <alignment vertical="center"/>
    </xf>
    <xf numFmtId="180" fontId="0" fillId="0" borderId="18" xfId="22" applyNumberFormat="1" applyFont="1" applyBorder="1">
      <alignment vertical="center"/>
    </xf>
    <xf numFmtId="180" fontId="2" fillId="0" borderId="4" xfId="22" applyNumberFormat="1" applyBorder="1">
      <alignment vertical="center"/>
    </xf>
    <xf numFmtId="0" fontId="2" fillId="0" borderId="35" xfId="22" applyBorder="1" applyAlignment="1">
      <alignment horizontal="center" vertical="center"/>
    </xf>
    <xf numFmtId="0" fontId="2" fillId="0" borderId="16" xfId="22" applyBorder="1" applyAlignment="1">
      <alignment horizontal="center" vertical="center"/>
    </xf>
    <xf numFmtId="0" fontId="2" fillId="0" borderId="15" xfId="22" applyBorder="1" applyAlignment="1">
      <alignment horizontal="center" vertical="center"/>
    </xf>
    <xf numFmtId="180" fontId="0" fillId="0" borderId="15" xfId="22" applyNumberFormat="1" applyFont="1" applyBorder="1">
      <alignment vertical="center"/>
    </xf>
    <xf numFmtId="0" fontId="2" fillId="0" borderId="59" xfId="22" applyBorder="1" applyAlignment="1">
      <alignment horizontal="center" vertical="center"/>
    </xf>
    <xf numFmtId="0" fontId="2" fillId="0" borderId="63" xfId="22" applyBorder="1" applyAlignment="1">
      <alignment horizontal="center" vertical="center"/>
    </xf>
    <xf numFmtId="0" fontId="2" fillId="0" borderId="65" xfId="22" applyBorder="1" applyAlignment="1">
      <alignment horizontal="center" vertical="center"/>
    </xf>
    <xf numFmtId="0" fontId="2" fillId="0" borderId="0" xfId="22" applyAlignment="1">
      <alignment horizontal="right" vertical="center"/>
    </xf>
    <xf numFmtId="0" fontId="16" fillId="0" borderId="0" xfId="22" applyFont="1" applyAlignment="1">
      <alignment horizontal="left" vertical="center"/>
    </xf>
    <xf numFmtId="38" fontId="2" fillId="0" borderId="0" xfId="17" applyNumberFormat="1">
      <alignment vertical="center"/>
    </xf>
    <xf numFmtId="0" fontId="58" fillId="0" borderId="0" xfId="23">
      <alignment vertical="center"/>
    </xf>
    <xf numFmtId="49" fontId="85" fillId="0" borderId="0" xfId="23" applyNumberFormat="1" applyFont="1">
      <alignment vertical="center"/>
    </xf>
    <xf numFmtId="183" fontId="86" fillId="8" borderId="47" xfId="23" applyNumberFormat="1" applyFont="1" applyFill="1" applyBorder="1" applyAlignment="1">
      <alignment horizontal="right" vertical="center"/>
    </xf>
    <xf numFmtId="49" fontId="87" fillId="8" borderId="47" xfId="23" applyNumberFormat="1" applyFont="1" applyFill="1" applyBorder="1">
      <alignment vertical="center"/>
    </xf>
    <xf numFmtId="183" fontId="86" fillId="9" borderId="47" xfId="23" applyNumberFormat="1" applyFont="1" applyFill="1" applyBorder="1" applyAlignment="1">
      <alignment horizontal="right" vertical="center"/>
    </xf>
    <xf numFmtId="49" fontId="87" fillId="9" borderId="47" xfId="23" applyNumberFormat="1" applyFont="1" applyFill="1" applyBorder="1">
      <alignment vertical="center"/>
    </xf>
    <xf numFmtId="183" fontId="86" fillId="7" borderId="47" xfId="23" applyNumberFormat="1" applyFont="1" applyFill="1" applyBorder="1" applyAlignment="1">
      <alignment horizontal="right" vertical="center"/>
    </xf>
    <xf numFmtId="49" fontId="87" fillId="7" borderId="47" xfId="23" applyNumberFormat="1" applyFont="1" applyFill="1" applyBorder="1">
      <alignment vertical="center"/>
    </xf>
    <xf numFmtId="183" fontId="86" fillId="10" borderId="47" xfId="23" applyNumberFormat="1" applyFont="1" applyFill="1" applyBorder="1" applyAlignment="1">
      <alignment horizontal="right" vertical="center"/>
    </xf>
    <xf numFmtId="49" fontId="87" fillId="10" borderId="47" xfId="23" applyNumberFormat="1" applyFont="1" applyFill="1" applyBorder="1">
      <alignment vertical="center"/>
    </xf>
    <xf numFmtId="183" fontId="85" fillId="0" borderId="0" xfId="23" applyNumberFormat="1" applyFont="1">
      <alignment vertical="center"/>
    </xf>
    <xf numFmtId="183" fontId="86" fillId="11" borderId="47" xfId="23" applyNumberFormat="1" applyFont="1" applyFill="1" applyBorder="1" applyAlignment="1">
      <alignment horizontal="right" vertical="center"/>
    </xf>
    <xf numFmtId="49" fontId="87" fillId="11" borderId="47" xfId="23" applyNumberFormat="1" applyFont="1" applyFill="1" applyBorder="1">
      <alignment vertical="center"/>
    </xf>
    <xf numFmtId="183" fontId="86" fillId="12" borderId="47" xfId="23" applyNumberFormat="1" applyFont="1" applyFill="1" applyBorder="1" applyAlignment="1">
      <alignment horizontal="right" vertical="center"/>
    </xf>
    <xf numFmtId="49" fontId="87" fillId="12" borderId="47" xfId="23" applyNumberFormat="1" applyFont="1" applyFill="1" applyBorder="1">
      <alignment vertical="center"/>
    </xf>
    <xf numFmtId="183" fontId="86" fillId="0" borderId="47" xfId="23" applyNumberFormat="1" applyFont="1" applyBorder="1" applyAlignment="1">
      <alignment horizontal="right" vertical="center"/>
    </xf>
    <xf numFmtId="49" fontId="87" fillId="0" borderId="47" xfId="23" applyNumberFormat="1" applyFont="1" applyBorder="1">
      <alignment vertical="center"/>
    </xf>
    <xf numFmtId="210" fontId="86" fillId="0" borderId="0" xfId="23" applyNumberFormat="1" applyFont="1" applyAlignment="1">
      <alignment horizontal="right" vertical="center"/>
    </xf>
    <xf numFmtId="49" fontId="86" fillId="0" borderId="0" xfId="23" applyNumberFormat="1" applyFont="1">
      <alignment vertical="center"/>
    </xf>
    <xf numFmtId="211" fontId="85" fillId="0" borderId="0" xfId="23" applyNumberFormat="1" applyFont="1">
      <alignment vertical="center"/>
    </xf>
    <xf numFmtId="183" fontId="86" fillId="0" borderId="44" xfId="23" applyNumberFormat="1" applyFont="1" applyBorder="1" applyAlignment="1">
      <alignment horizontal="right" vertical="center"/>
    </xf>
    <xf numFmtId="49" fontId="87" fillId="0" borderId="30" xfId="23" applyNumberFormat="1" applyFont="1" applyBorder="1">
      <alignment vertical="center"/>
    </xf>
    <xf numFmtId="0" fontId="86" fillId="0" borderId="38" xfId="24" applyFont="1" applyBorder="1" applyAlignment="1">
      <alignment horizontal="center" vertical="center"/>
    </xf>
    <xf numFmtId="0" fontId="86" fillId="0" borderId="39" xfId="24" applyFont="1" applyBorder="1" applyAlignment="1">
      <alignment horizontal="center" vertical="center"/>
    </xf>
    <xf numFmtId="0" fontId="86" fillId="0" borderId="47" xfId="24" applyFont="1" applyBorder="1" applyAlignment="1">
      <alignment horizontal="center" vertical="center"/>
    </xf>
    <xf numFmtId="0" fontId="86" fillId="0" borderId="46" xfId="24" applyFont="1" applyBorder="1" applyAlignment="1">
      <alignment horizontal="center" vertical="center"/>
    </xf>
    <xf numFmtId="0" fontId="86" fillId="0" borderId="44" xfId="24" applyFont="1" applyBorder="1" applyAlignment="1">
      <alignment horizontal="center" vertical="center"/>
    </xf>
    <xf numFmtId="0" fontId="86" fillId="0" borderId="24" xfId="24" applyFont="1" applyBorder="1" applyAlignment="1">
      <alignment horizontal="center" vertical="center"/>
    </xf>
    <xf numFmtId="0" fontId="86" fillId="0" borderId="22" xfId="24" applyFont="1" applyBorder="1" applyAlignment="1">
      <alignment horizontal="center" vertical="center"/>
    </xf>
    <xf numFmtId="0" fontId="86" fillId="0" borderId="43" xfId="24" applyFont="1" applyBorder="1" applyAlignment="1">
      <alignment horizontal="center" vertical="center"/>
    </xf>
    <xf numFmtId="0" fontId="86" fillId="0" borderId="0" xfId="24" applyFont="1" applyAlignment="1">
      <alignment horizontal="right" vertical="center"/>
    </xf>
    <xf numFmtId="0" fontId="86" fillId="0" borderId="0" xfId="24" applyFont="1">
      <alignment vertical="center"/>
    </xf>
    <xf numFmtId="0" fontId="86" fillId="0" borderId="0" xfId="23" applyFont="1" applyAlignment="1"/>
    <xf numFmtId="212" fontId="86" fillId="0" borderId="0" xfId="23" applyNumberFormat="1" applyFont="1" applyAlignment="1">
      <alignment horizontal="right" vertical="center"/>
    </xf>
    <xf numFmtId="49" fontId="86" fillId="0" borderId="0" xfId="23" applyNumberFormat="1" applyFont="1" applyAlignment="1">
      <alignment vertical="center" shrinkToFit="1"/>
    </xf>
    <xf numFmtId="212" fontId="89" fillId="0" borderId="0" xfId="23" applyNumberFormat="1" applyFont="1">
      <alignment vertical="center"/>
    </xf>
    <xf numFmtId="49" fontId="90" fillId="7" borderId="47" xfId="23" applyNumberFormat="1" applyFont="1" applyFill="1" applyBorder="1">
      <alignment vertical="center"/>
    </xf>
    <xf numFmtId="187" fontId="0" fillId="13" borderId="0" xfId="0" applyNumberFormat="1" applyFill="1" applyAlignment="1">
      <alignment horizontal="right"/>
    </xf>
    <xf numFmtId="0" fontId="0" fillId="13" borderId="0" xfId="0" applyFill="1"/>
    <xf numFmtId="187" fontId="0" fillId="13" borderId="0" xfId="0" applyNumberFormat="1" applyFill="1"/>
    <xf numFmtId="187" fontId="5" fillId="13" borderId="4" xfId="0" applyNumberFormat="1" applyFont="1" applyFill="1" applyBorder="1"/>
    <xf numFmtId="0" fontId="0" fillId="13" borderId="35" xfId="0" applyFill="1" applyBorder="1" applyAlignment="1">
      <alignment horizontal="center"/>
    </xf>
    <xf numFmtId="187" fontId="5" fillId="0" borderId="0" xfId="0" applyNumberFormat="1" applyFont="1"/>
    <xf numFmtId="187" fontId="0" fillId="0" borderId="18" xfId="0" applyNumberFormat="1" applyBorder="1"/>
    <xf numFmtId="187" fontId="0" fillId="0" borderId="4" xfId="0" applyNumberFormat="1" applyBorder="1" applyAlignment="1">
      <alignment horizontal="center" vertical="center"/>
    </xf>
    <xf numFmtId="187" fontId="0" fillId="0" borderId="162" xfId="0" applyNumberFormat="1" applyBorder="1" applyAlignment="1">
      <alignment horizontal="center" vertical="center"/>
    </xf>
    <xf numFmtId="187" fontId="0" fillId="0" borderId="35" xfId="0" applyNumberFormat="1" applyBorder="1" applyAlignment="1">
      <alignment horizontal="center" vertical="center"/>
    </xf>
    <xf numFmtId="187" fontId="0" fillId="0" borderId="171" xfId="0" applyNumberFormat="1" applyBorder="1" applyAlignment="1">
      <alignment horizontal="center" vertical="center"/>
    </xf>
    <xf numFmtId="187" fontId="0" fillId="0" borderId="6" xfId="0" applyNumberFormat="1" applyBorder="1"/>
    <xf numFmtId="0" fontId="0" fillId="0" borderId="65" xfId="0" applyBorder="1" applyAlignment="1">
      <alignment horizontal="center"/>
    </xf>
    <xf numFmtId="187" fontId="5" fillId="13" borderId="34" xfId="0" applyNumberFormat="1" applyFont="1" applyFill="1" applyBorder="1"/>
    <xf numFmtId="187" fontId="5" fillId="0" borderId="18" xfId="0" applyNumberFormat="1" applyFont="1" applyBorder="1"/>
    <xf numFmtId="187" fontId="0" fillId="0" borderId="161" xfId="0" applyNumberFormat="1" applyBorder="1" applyAlignment="1">
      <alignment horizontal="center" vertical="center"/>
    </xf>
    <xf numFmtId="187" fontId="0" fillId="0" borderId="217" xfId="0" applyNumberFormat="1" applyBorder="1" applyAlignment="1">
      <alignment horizontal="center" vertical="center"/>
    </xf>
    <xf numFmtId="187" fontId="0" fillId="0" borderId="172" xfId="0" applyNumberFormat="1" applyBorder="1" applyAlignment="1">
      <alignment horizontal="center" vertical="center"/>
    </xf>
    <xf numFmtId="0" fontId="50" fillId="0" borderId="0" xfId="0" applyFont="1" applyAlignment="1">
      <alignment vertical="center"/>
    </xf>
    <xf numFmtId="0" fontId="2" fillId="0" borderId="6" xfId="4" applyBorder="1" applyAlignment="1">
      <alignment horizontal="right" vertical="center"/>
    </xf>
    <xf numFmtId="0" fontId="2" fillId="0" borderId="63" xfId="4" applyBorder="1" applyAlignment="1">
      <alignment horizontal="right" vertical="center"/>
    </xf>
    <xf numFmtId="0" fontId="86" fillId="0" borderId="41" xfId="24" applyFont="1" applyBorder="1" applyAlignment="1">
      <alignment horizontal="center" vertical="center"/>
    </xf>
    <xf numFmtId="0" fontId="86" fillId="0" borderId="45" xfId="24" applyFont="1" applyBorder="1" applyAlignment="1">
      <alignment horizontal="center" vertical="center"/>
    </xf>
    <xf numFmtId="38" fontId="19" fillId="0" borderId="55" xfId="5" applyFont="1" applyBorder="1" applyAlignment="1">
      <alignment horizontal="right" vertical="center"/>
    </xf>
    <xf numFmtId="0" fontId="4" fillId="2" borderId="11" xfId="0" applyFont="1" applyFill="1" applyBorder="1" applyAlignment="1">
      <alignment horizontal="distributed" vertical="center" justifyLastLine="1"/>
    </xf>
    <xf numFmtId="0" fontId="4" fillId="2" borderId="12" xfId="0" applyFont="1" applyFill="1" applyBorder="1" applyAlignment="1">
      <alignment horizontal="distributed" vertical="center" justifyLastLine="1"/>
    </xf>
    <xf numFmtId="0" fontId="4" fillId="2" borderId="13" xfId="0" applyFont="1" applyFill="1" applyBorder="1" applyAlignment="1">
      <alignment horizontal="distributed" vertical="center" justifyLastLine="1"/>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11" xfId="0" applyFont="1" applyBorder="1" applyAlignment="1">
      <alignment horizontal="distributed" vertical="center" justifyLastLine="1"/>
    </xf>
    <xf numFmtId="0" fontId="4" fillId="0" borderId="12" xfId="0" applyFont="1" applyBorder="1" applyAlignment="1">
      <alignment horizontal="distributed" vertical="center" justifyLastLine="1"/>
    </xf>
    <xf numFmtId="0" fontId="4" fillId="0" borderId="13" xfId="0" applyFont="1" applyBorder="1" applyAlignment="1">
      <alignment horizontal="distributed" vertical="center" justifyLastLine="1"/>
    </xf>
    <xf numFmtId="0" fontId="0" fillId="0" borderId="9" xfId="0" applyBorder="1"/>
    <xf numFmtId="0" fontId="0" fillId="0" borderId="0" xfId="0"/>
    <xf numFmtId="0" fontId="0" fillId="0" borderId="8" xfId="0" applyBorder="1"/>
    <xf numFmtId="0" fontId="0" fillId="0" borderId="14" xfId="0" applyBorder="1"/>
    <xf numFmtId="0" fontId="0" fillId="0" borderId="4" xfId="0" applyBorder="1"/>
    <xf numFmtId="0" fontId="0" fillId="0" borderId="5" xfId="0" applyBorder="1"/>
    <xf numFmtId="0" fontId="0" fillId="3" borderId="9" xfId="0" applyFill="1" applyBorder="1"/>
    <xf numFmtId="0" fontId="0" fillId="2" borderId="0" xfId="0" applyFill="1"/>
    <xf numFmtId="0" fontId="0" fillId="3" borderId="8" xfId="0" applyFill="1" applyBorder="1"/>
    <xf numFmtId="0" fontId="0" fillId="2" borderId="14" xfId="0" applyFill="1" applyBorder="1"/>
    <xf numFmtId="0" fontId="0" fillId="2" borderId="4" xfId="0" applyFill="1" applyBorder="1"/>
    <xf numFmtId="0" fontId="0" fillId="2" borderId="5" xfId="0" applyFill="1" applyBorder="1"/>
    <xf numFmtId="0" fontId="0" fillId="0" borderId="9"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9" xfId="0" applyBorder="1" applyAlignment="1">
      <alignment horizontal="left" vertical="center"/>
    </xf>
    <xf numFmtId="0" fontId="0" fillId="0" borderId="0" xfId="0" applyAlignment="1">
      <alignment horizontal="left" vertical="center"/>
    </xf>
    <xf numFmtId="0" fontId="0" fillId="0" borderId="8" xfId="0" applyBorder="1" applyAlignment="1">
      <alignment horizontal="left" vertical="center"/>
    </xf>
    <xf numFmtId="0" fontId="0" fillId="3" borderId="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xf>
    <xf numFmtId="0" fontId="0" fillId="2" borderId="0" xfId="0" applyFill="1" applyAlignment="1">
      <alignment horizontal="center"/>
    </xf>
    <xf numFmtId="0" fontId="0" fillId="3" borderId="0" xfId="0" applyFill="1"/>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17" xfId="0" applyFill="1" applyBorder="1" applyAlignment="1">
      <alignment horizontal="center"/>
    </xf>
    <xf numFmtId="0" fontId="0" fillId="3" borderId="19" xfId="0" applyFill="1" applyBorder="1" applyAlignment="1">
      <alignment horizontal="center"/>
    </xf>
    <xf numFmtId="177" fontId="0" fillId="0" borderId="9" xfId="1" applyNumberFormat="1" applyFont="1" applyFill="1" applyBorder="1" applyAlignment="1">
      <alignment horizontal="center" vertical="center"/>
    </xf>
    <xf numFmtId="177" fontId="0" fillId="0" borderId="0" xfId="1" applyNumberFormat="1" applyFont="1" applyFill="1" applyBorder="1" applyAlignment="1">
      <alignment horizontal="center" vertical="center"/>
    </xf>
    <xf numFmtId="177" fontId="0" fillId="0" borderId="8" xfId="1" applyNumberFormat="1" applyFont="1" applyFill="1" applyBorder="1" applyAlignment="1">
      <alignment horizontal="center" vertical="center"/>
    </xf>
    <xf numFmtId="0" fontId="0" fillId="3" borderId="0" xfId="0" applyFill="1" applyAlignment="1">
      <alignment horizontal="center"/>
    </xf>
    <xf numFmtId="0" fontId="0" fillId="3" borderId="8" xfId="0" applyFill="1" applyBorder="1" applyAlignment="1">
      <alignment horizont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38" fontId="5" fillId="3" borderId="9" xfId="1" applyFont="1" applyFill="1" applyBorder="1" applyAlignment="1">
      <alignment horizontal="center"/>
    </xf>
    <xf numFmtId="38" fontId="5" fillId="3" borderId="0" xfId="1" applyFont="1" applyFill="1" applyBorder="1" applyAlignment="1">
      <alignment horizontal="center"/>
    </xf>
    <xf numFmtId="38" fontId="5" fillId="3" borderId="8" xfId="1" applyFont="1" applyFill="1" applyBorder="1" applyAlignment="1">
      <alignment horizontal="center"/>
    </xf>
    <xf numFmtId="0" fontId="0" fillId="0" borderId="10" xfId="0" applyBorder="1" applyAlignment="1">
      <alignment horizontal="left" shrinkToFit="1"/>
    </xf>
    <xf numFmtId="0" fontId="0" fillId="0" borderId="6" xfId="0" applyBorder="1" applyAlignment="1">
      <alignment horizontal="left" shrinkToFit="1"/>
    </xf>
    <xf numFmtId="0" fontId="0" fillId="0" borderId="7" xfId="0" applyBorder="1" applyAlignment="1">
      <alignment horizontal="left" shrinkToFit="1"/>
    </xf>
    <xf numFmtId="0" fontId="0" fillId="0" borderId="0" xfId="0" applyAlignment="1">
      <alignment horizontal="left" vertical="center" wrapText="1"/>
    </xf>
    <xf numFmtId="0" fontId="12" fillId="0" borderId="20" xfId="0" applyFont="1" applyBorder="1" applyAlignment="1">
      <alignment horizontal="left" vertical="center"/>
    </xf>
    <xf numFmtId="0" fontId="12" fillId="0" borderId="15" xfId="0" applyFont="1" applyBorder="1" applyAlignment="1">
      <alignment horizontal="left" vertical="center"/>
    </xf>
    <xf numFmtId="178" fontId="2" fillId="0" borderId="21" xfId="0" applyNumberFormat="1" applyFont="1" applyBorder="1" applyAlignment="1">
      <alignment horizontal="center" vertical="center" justifyLastLine="1"/>
    </xf>
    <xf numFmtId="178" fontId="2" fillId="0" borderId="22" xfId="0" applyNumberFormat="1" applyFont="1" applyBorder="1" applyAlignment="1">
      <alignment horizontal="center" vertical="center" justifyLastLine="1"/>
    </xf>
    <xf numFmtId="0" fontId="2" fillId="0" borderId="23" xfId="0" applyFont="1" applyBorder="1" applyAlignment="1">
      <alignment horizontal="center" vertical="center" justifyLastLine="1"/>
    </xf>
    <xf numFmtId="0" fontId="2" fillId="0" borderId="24" xfId="0" applyFont="1" applyBorder="1" applyAlignment="1">
      <alignment horizontal="center" vertical="center" justifyLastLine="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40" xfId="0" applyBorder="1" applyAlignment="1">
      <alignment horizontal="center" vertical="center" wrapText="1"/>
    </xf>
    <xf numFmtId="0" fontId="12" fillId="0" borderId="18" xfId="0" applyFont="1" applyBorder="1" applyAlignment="1">
      <alignment horizontal="right" vertical="center"/>
    </xf>
    <xf numFmtId="0" fontId="12" fillId="0" borderId="16" xfId="0" applyFont="1" applyBorder="1" applyAlignment="1">
      <alignment horizontal="right" vertical="center"/>
    </xf>
    <xf numFmtId="0" fontId="12" fillId="0" borderId="34" xfId="0" applyFont="1" applyBorder="1" applyAlignment="1">
      <alignment horizontal="right" vertical="center"/>
    </xf>
    <xf numFmtId="0" fontId="12" fillId="0" borderId="35" xfId="0" applyFont="1" applyBorder="1" applyAlignment="1">
      <alignment horizontal="right" vertical="center"/>
    </xf>
    <xf numFmtId="178" fontId="2" fillId="0" borderId="27" xfId="0" applyNumberFormat="1" applyFont="1" applyBorder="1" applyAlignment="1">
      <alignment horizontal="center" vertical="center" justifyLastLine="1"/>
    </xf>
    <xf numFmtId="178" fontId="2" fillId="0" borderId="28" xfId="0" applyNumberFormat="1" applyFont="1" applyBorder="1" applyAlignment="1">
      <alignment horizontal="center" vertical="center" justifyLastLine="1"/>
    </xf>
    <xf numFmtId="178" fontId="2" fillId="0" borderId="29" xfId="0" applyNumberFormat="1" applyFont="1" applyBorder="1" applyAlignment="1">
      <alignment horizontal="center" vertical="center" justifyLastLine="1"/>
    </xf>
    <xf numFmtId="178" fontId="2" fillId="0" borderId="30" xfId="0" applyNumberFormat="1" applyFont="1" applyBorder="1" applyAlignment="1">
      <alignment horizontal="center" vertical="center" justifyLastLine="1"/>
    </xf>
    <xf numFmtId="178" fontId="2" fillId="0" borderId="38" xfId="0" applyNumberFormat="1" applyFont="1" applyBorder="1" applyAlignment="1">
      <alignment horizontal="center" vertical="center" justifyLastLine="1"/>
    </xf>
    <xf numFmtId="176" fontId="2" fillId="0" borderId="31" xfId="0" applyNumberFormat="1" applyFont="1" applyBorder="1" applyAlignment="1">
      <alignment horizontal="center" vertical="center" justifyLastLine="1"/>
    </xf>
    <xf numFmtId="176" fontId="2" fillId="0" borderId="4" xfId="0" applyNumberFormat="1" applyFont="1" applyBorder="1" applyAlignment="1">
      <alignment horizontal="center" vertical="center" justifyLastLine="1"/>
    </xf>
    <xf numFmtId="0" fontId="2" fillId="0" borderId="32" xfId="0" applyFont="1" applyBorder="1" applyAlignment="1">
      <alignment horizontal="center" vertical="center" justifyLastLine="1"/>
    </xf>
    <xf numFmtId="0" fontId="2" fillId="0" borderId="39" xfId="0" applyFont="1" applyBorder="1" applyAlignment="1">
      <alignment horizontal="center" vertical="center" justifyLastLine="1"/>
    </xf>
    <xf numFmtId="0" fontId="2" fillId="0" borderId="30" xfId="0" applyFont="1" applyBorder="1" applyAlignment="1">
      <alignment horizontal="center" vertical="center" justifyLastLine="1"/>
    </xf>
    <xf numFmtId="0" fontId="2" fillId="0" borderId="38" xfId="0" applyFont="1" applyBorder="1" applyAlignment="1">
      <alignment horizontal="center" vertical="center" justifyLastLine="1"/>
    </xf>
    <xf numFmtId="0" fontId="2" fillId="0" borderId="32" xfId="0" applyFont="1" applyBorder="1" applyAlignment="1">
      <alignment horizontal="center" vertical="center" wrapText="1" justifyLastLine="1"/>
    </xf>
    <xf numFmtId="0" fontId="2" fillId="0" borderId="39" xfId="0" applyFont="1" applyBorder="1" applyAlignment="1">
      <alignment horizontal="center" vertical="center" wrapText="1" justifyLastLine="1"/>
    </xf>
    <xf numFmtId="0" fontId="2" fillId="0" borderId="30" xfId="0" applyFont="1" applyBorder="1" applyAlignment="1">
      <alignment horizontal="center" vertical="center" wrapText="1" justifyLastLine="1"/>
    </xf>
    <xf numFmtId="0" fontId="2" fillId="0" borderId="38" xfId="0" applyFont="1" applyBorder="1" applyAlignment="1">
      <alignment horizontal="center" vertical="center" wrapText="1" justifyLastLine="1"/>
    </xf>
    <xf numFmtId="0" fontId="12" fillId="0" borderId="41" xfId="0" applyFont="1" applyBorder="1" applyAlignment="1">
      <alignment horizontal="center" vertical="center" textRotation="255"/>
    </xf>
    <xf numFmtId="0" fontId="12" fillId="0" borderId="45" xfId="0" applyFont="1" applyBorder="1" applyAlignment="1">
      <alignment horizontal="center" vertical="center" textRotation="255"/>
    </xf>
    <xf numFmtId="0" fontId="12" fillId="0" borderId="48" xfId="0" applyFont="1" applyBorder="1" applyAlignment="1">
      <alignment horizontal="center" vertical="center" textRotation="255"/>
    </xf>
    <xf numFmtId="38" fontId="0" fillId="0" borderId="6" xfId="1" applyFont="1" applyBorder="1" applyAlignment="1">
      <alignment horizontal="right" shrinkToFit="1"/>
    </xf>
    <xf numFmtId="0" fontId="0" fillId="0" borderId="6" xfId="0" applyBorder="1" applyAlignment="1">
      <alignment horizontal="right" shrinkToFit="1"/>
    </xf>
    <xf numFmtId="0" fontId="17" fillId="0" borderId="55" xfId="0" applyFont="1" applyBorder="1" applyAlignment="1">
      <alignment horizontal="left" vertical="center" wrapText="1" indent="5"/>
    </xf>
    <xf numFmtId="0" fontId="17" fillId="0" borderId="59" xfId="0" applyFont="1" applyBorder="1" applyAlignment="1">
      <alignment horizontal="center" wrapText="1"/>
    </xf>
    <xf numFmtId="0" fontId="17" fillId="0" borderId="55" xfId="0" applyFont="1" applyBorder="1" applyAlignment="1">
      <alignment horizontal="center"/>
    </xf>
    <xf numFmtId="0" fontId="0" fillId="0" borderId="0" xfId="0" applyAlignment="1">
      <alignment horizontal="right"/>
    </xf>
    <xf numFmtId="0" fontId="12" fillId="0" borderId="63" xfId="0" applyFont="1" applyBorder="1" applyAlignment="1">
      <alignment horizontal="center"/>
    </xf>
    <xf numFmtId="0" fontId="0" fillId="0" borderId="63" xfId="0" applyBorder="1" applyAlignment="1">
      <alignment horizontal="center"/>
    </xf>
    <xf numFmtId="0" fontId="12" fillId="0" borderId="64" xfId="0" applyFont="1" applyBorder="1" applyAlignment="1">
      <alignment horizontal="center"/>
    </xf>
    <xf numFmtId="0" fontId="12" fillId="0" borderId="82" xfId="0" applyFont="1" applyBorder="1" applyAlignment="1">
      <alignment horizontal="center"/>
    </xf>
    <xf numFmtId="0" fontId="12" fillId="0" borderId="65" xfId="0" applyFont="1" applyBorder="1" applyAlignment="1">
      <alignment horizontal="center"/>
    </xf>
    <xf numFmtId="0" fontId="2" fillId="0" borderId="41" xfId="0" applyFont="1" applyBorder="1" applyAlignment="1">
      <alignment horizontal="center" vertical="center"/>
    </xf>
    <xf numFmtId="0" fontId="2" fillId="0" borderId="116" xfId="0" applyFont="1" applyBorder="1" applyAlignment="1">
      <alignment horizontal="center" vertical="center"/>
    </xf>
    <xf numFmtId="0" fontId="2" fillId="0" borderId="121" xfId="0" applyFont="1" applyBorder="1" applyAlignment="1">
      <alignment horizontal="center" vertical="center" wrapText="1"/>
    </xf>
    <xf numFmtId="0" fontId="2" fillId="0" borderId="114" xfId="0" applyFont="1" applyBorder="1" applyAlignment="1">
      <alignment horizontal="center" vertical="center" wrapText="1"/>
    </xf>
    <xf numFmtId="0" fontId="2" fillId="0" borderId="155"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54" xfId="0" applyFont="1" applyBorder="1" applyAlignment="1">
      <alignment horizontal="center" vertical="center"/>
    </xf>
    <xf numFmtId="0" fontId="2" fillId="0" borderId="132" xfId="0" applyFont="1" applyBorder="1" applyAlignment="1">
      <alignment horizontal="center" vertical="center"/>
    </xf>
    <xf numFmtId="0" fontId="2" fillId="0" borderId="15" xfId="0" applyFont="1" applyBorder="1" applyAlignment="1">
      <alignment horizontal="center" vertical="center" wrapText="1"/>
    </xf>
    <xf numFmtId="0" fontId="2" fillId="0" borderId="94" xfId="0" applyFont="1" applyBorder="1" applyAlignment="1">
      <alignment horizontal="center" vertical="center" wrapText="1"/>
    </xf>
    <xf numFmtId="0" fontId="2" fillId="0" borderId="23" xfId="0" applyFont="1" applyBorder="1" applyAlignment="1">
      <alignment horizontal="center"/>
    </xf>
    <xf numFmtId="0" fontId="2" fillId="0" borderId="22" xfId="0" applyFont="1" applyBorder="1" applyAlignment="1">
      <alignment horizontal="center"/>
    </xf>
    <xf numFmtId="0" fontId="0" fillId="0" borderId="6" xfId="0" applyBorder="1" applyAlignment="1">
      <alignment horizontal="right"/>
    </xf>
    <xf numFmtId="0" fontId="0" fillId="0" borderId="4" xfId="0" applyBorder="1" applyAlignment="1">
      <alignment horizontal="right" shrinkToFit="1"/>
    </xf>
    <xf numFmtId="38" fontId="5" fillId="0" borderId="0" xfId="1" applyFont="1" applyAlignment="1"/>
    <xf numFmtId="0" fontId="0" fillId="0" borderId="21" xfId="0" applyBorder="1" applyAlignment="1">
      <alignment horizontal="distributed" vertical="center" justifyLastLine="1"/>
    </xf>
    <xf numFmtId="0" fontId="0" fillId="0" borderId="24" xfId="0" applyBorder="1" applyAlignment="1">
      <alignment horizontal="distributed" vertical="center" justifyLastLine="1"/>
    </xf>
    <xf numFmtId="0" fontId="0" fillId="0" borderId="23" xfId="0" applyBorder="1" applyAlignment="1">
      <alignment horizontal="distributed" vertical="center" justifyLastLine="1"/>
    </xf>
    <xf numFmtId="6" fontId="2" fillId="0" borderId="0" xfId="2" applyFont="1" applyBorder="1" applyAlignment="1">
      <alignment horizontal="left" vertical="center" shrinkToFit="1"/>
    </xf>
    <xf numFmtId="6" fontId="0" fillId="0" borderId="0" xfId="2" applyFont="1" applyBorder="1" applyAlignment="1">
      <alignment horizontal="center" vertical="center" shrinkToFit="1"/>
    </xf>
    <xf numFmtId="6" fontId="2" fillId="0" borderId="0" xfId="2" applyFont="1" applyBorder="1" applyAlignment="1">
      <alignment horizontal="center" vertical="center" shrinkToFit="1"/>
    </xf>
    <xf numFmtId="0" fontId="0" fillId="0" borderId="22" xfId="0" applyBorder="1" applyAlignment="1">
      <alignment horizontal="distributed" vertical="center" justifyLastLine="1"/>
    </xf>
    <xf numFmtId="49" fontId="16" fillId="0" borderId="0" xfId="0" applyNumberFormat="1" applyFont="1" applyAlignment="1">
      <alignment horizontal="left" shrinkToFit="1"/>
    </xf>
    <xf numFmtId="49" fontId="2" fillId="0" borderId="29" xfId="0" applyNumberFormat="1" applyFont="1" applyBorder="1" applyAlignment="1">
      <alignment horizontal="center" vertical="center"/>
    </xf>
    <xf numFmtId="49" fontId="2" fillId="0" borderId="37" xfId="0" applyNumberFormat="1" applyFont="1" applyBorder="1" applyAlignment="1">
      <alignment horizontal="center" vertical="center"/>
    </xf>
    <xf numFmtId="49" fontId="2" fillId="0" borderId="165" xfId="0" applyNumberFormat="1" applyFont="1" applyBorder="1" applyAlignment="1">
      <alignment horizontal="center" vertical="center"/>
    </xf>
    <xf numFmtId="0" fontId="2" fillId="0" borderId="59" xfId="0" applyFont="1" applyBorder="1" applyAlignment="1">
      <alignment horizontal="center" vertical="center"/>
    </xf>
    <xf numFmtId="0" fontId="2" fillId="0" borderId="52" xfId="0" applyFont="1" applyBorder="1" applyAlignment="1">
      <alignment horizontal="center" vertical="center"/>
    </xf>
    <xf numFmtId="0" fontId="2" fillId="0" borderId="20" xfId="0" applyFont="1" applyBorder="1" applyAlignment="1">
      <alignment horizontal="center" vertical="center"/>
    </xf>
    <xf numFmtId="0" fontId="2" fillId="0" borderId="34" xfId="0" applyFont="1" applyBorder="1" applyAlignment="1">
      <alignment horizontal="center" vertical="center"/>
    </xf>
    <xf numFmtId="49" fontId="2" fillId="0" borderId="6" xfId="0" applyNumberFormat="1" applyFont="1" applyBorder="1" applyAlignment="1">
      <alignment horizontal="center"/>
    </xf>
    <xf numFmtId="49" fontId="2" fillId="0" borderId="15" xfId="0" applyNumberFormat="1" applyFont="1" applyBorder="1" applyAlignment="1">
      <alignment horizontal="center"/>
    </xf>
    <xf numFmtId="49" fontId="2" fillId="0" borderId="4" xfId="0" applyNumberFormat="1" applyFont="1" applyBorder="1" applyAlignment="1">
      <alignment horizontal="center"/>
    </xf>
    <xf numFmtId="49" fontId="2" fillId="0" borderId="35" xfId="0" applyNumberFormat="1" applyFont="1" applyBorder="1" applyAlignment="1">
      <alignment horizontal="center"/>
    </xf>
    <xf numFmtId="49" fontId="0" fillId="0" borderId="37" xfId="0" applyNumberFormat="1" applyBorder="1" applyAlignment="1">
      <alignment horizontal="center" vertical="center"/>
    </xf>
    <xf numFmtId="49" fontId="2" fillId="0" borderId="49" xfId="0" applyNumberFormat="1" applyFont="1" applyBorder="1" applyAlignment="1">
      <alignment horizontal="center" vertical="center"/>
    </xf>
    <xf numFmtId="49" fontId="0" fillId="0" borderId="166" xfId="0" applyNumberFormat="1" applyBorder="1" applyAlignment="1">
      <alignment horizontal="center" vertical="center"/>
    </xf>
    <xf numFmtId="49" fontId="2" fillId="0" borderId="166" xfId="0" applyNumberFormat="1" applyFont="1" applyBorder="1" applyAlignment="1">
      <alignment horizontal="center" vertical="center"/>
    </xf>
    <xf numFmtId="0" fontId="0" fillId="0" borderId="64" xfId="0" applyBorder="1" applyAlignment="1">
      <alignment horizontal="distributed" vertical="center" justifyLastLine="1" shrinkToFit="1"/>
    </xf>
    <xf numFmtId="0" fontId="0" fillId="0" borderId="82" xfId="0" applyBorder="1" applyAlignment="1">
      <alignment horizontal="distributed" vertical="center" justifyLastLine="1" shrinkToFit="1"/>
    </xf>
    <xf numFmtId="0" fontId="0" fillId="0" borderId="6" xfId="0" applyBorder="1" applyAlignment="1">
      <alignment horizontal="distributed" justifyLastLine="1"/>
    </xf>
    <xf numFmtId="188" fontId="0" fillId="0" borderId="4" xfId="1" applyNumberFormat="1" applyFont="1" applyBorder="1" applyAlignment="1">
      <alignment horizontal="center"/>
    </xf>
    <xf numFmtId="188" fontId="0" fillId="0" borderId="0" xfId="1" applyNumberFormat="1" applyFont="1" applyBorder="1" applyAlignment="1">
      <alignment horizontal="center"/>
    </xf>
    <xf numFmtId="0" fontId="0" fillId="0" borderId="64" xfId="0" applyBorder="1" applyAlignment="1">
      <alignment horizontal="distributed" vertical="center" justifyLastLine="1"/>
    </xf>
    <xf numFmtId="0" fontId="0" fillId="0" borderId="65" xfId="0" applyBorder="1" applyAlignment="1">
      <alignment horizontal="distributed" vertical="center" justifyLastLine="1"/>
    </xf>
    <xf numFmtId="38" fontId="0" fillId="0" borderId="20" xfId="1" applyFont="1" applyBorder="1" applyAlignment="1">
      <alignment horizontal="center"/>
    </xf>
    <xf numFmtId="38" fontId="0" fillId="0" borderId="6" xfId="1" applyFont="1" applyBorder="1" applyAlignment="1">
      <alignment horizontal="center"/>
    </xf>
    <xf numFmtId="38" fontId="0" fillId="0" borderId="18" xfId="1" applyFont="1" applyBorder="1" applyAlignment="1">
      <alignment horizontal="center"/>
    </xf>
    <xf numFmtId="38" fontId="0" fillId="0" borderId="0" xfId="1" applyFont="1" applyBorder="1" applyAlignment="1">
      <alignment horizontal="center"/>
    </xf>
    <xf numFmtId="0" fontId="0" fillId="0" borderId="15" xfId="0" applyBorder="1" applyAlignment="1">
      <alignment horizontal="center" vertical="center" shrinkToFit="1"/>
    </xf>
    <xf numFmtId="0" fontId="0" fillId="0" borderId="35" xfId="0" applyBorder="1" applyAlignment="1">
      <alignment horizontal="center" vertical="center" shrinkToFit="1"/>
    </xf>
    <xf numFmtId="0" fontId="0" fillId="0" borderId="21" xfId="0" applyBorder="1" applyAlignment="1">
      <alignment horizontal="distributed" justifyLastLine="1"/>
    </xf>
    <xf numFmtId="0" fontId="0" fillId="0" borderId="22" xfId="0" applyBorder="1" applyAlignment="1">
      <alignment horizontal="distributed" justifyLastLine="1"/>
    </xf>
    <xf numFmtId="0" fontId="0" fillId="0" borderId="56" xfId="0" applyBorder="1" applyAlignment="1">
      <alignment horizontal="distributed" justifyLastLine="1"/>
    </xf>
    <xf numFmtId="0" fontId="0" fillId="0" borderId="59" xfId="0" applyBorder="1" applyAlignment="1">
      <alignment horizontal="center" vertical="center"/>
    </xf>
    <xf numFmtId="0" fontId="0" fillId="0" borderId="52" xfId="0" applyBorder="1" applyAlignment="1">
      <alignment horizontal="center" vertical="center"/>
    </xf>
    <xf numFmtId="38" fontId="0" fillId="0" borderId="4" xfId="1" applyFont="1" applyBorder="1" applyAlignment="1">
      <alignment horizontal="center"/>
    </xf>
    <xf numFmtId="38" fontId="0" fillId="0" borderId="34" xfId="1" applyFont="1" applyBorder="1" applyAlignment="1">
      <alignment horizontal="center"/>
    </xf>
    <xf numFmtId="38" fontId="0" fillId="0" borderId="0" xfId="5" applyFont="1" applyFill="1" applyAlignment="1">
      <alignment horizontal="left" vertical="center"/>
    </xf>
    <xf numFmtId="38" fontId="0" fillId="0" borderId="0" xfId="5" applyFont="1" applyFill="1" applyAlignment="1">
      <alignment horizontal="center" vertical="center"/>
    </xf>
    <xf numFmtId="187" fontId="2" fillId="0" borderId="21" xfId="0" applyNumberFormat="1" applyFont="1" applyBorder="1" applyAlignment="1">
      <alignment horizontal="distributed" justifyLastLine="1"/>
    </xf>
    <xf numFmtId="187" fontId="2" fillId="0" borderId="22" xfId="0" applyNumberFormat="1" applyFont="1" applyBorder="1" applyAlignment="1">
      <alignment horizontal="distributed" justifyLastLine="1"/>
    </xf>
    <xf numFmtId="187" fontId="2" fillId="0" borderId="56" xfId="0" applyNumberFormat="1" applyFont="1" applyBorder="1" applyAlignment="1">
      <alignment horizontal="distributed" justifyLastLine="1"/>
    </xf>
    <xf numFmtId="187" fontId="2" fillId="0" borderId="15" xfId="0" applyNumberFormat="1" applyFont="1" applyBorder="1" applyAlignment="1">
      <alignment horizontal="distributed" vertical="center"/>
    </xf>
    <xf numFmtId="187" fontId="2" fillId="0" borderId="35" xfId="0" applyNumberFormat="1" applyFont="1" applyBorder="1" applyAlignment="1">
      <alignment horizontal="distributed" vertical="center"/>
    </xf>
    <xf numFmtId="187" fontId="0" fillId="0" borderId="0" xfId="0" applyNumberFormat="1" applyAlignment="1">
      <alignment wrapText="1"/>
    </xf>
    <xf numFmtId="187" fontId="0" fillId="0" borderId="0" xfId="0" applyNumberFormat="1"/>
    <xf numFmtId="187" fontId="0" fillId="0" borderId="0" xfId="0" applyNumberFormat="1" applyAlignment="1">
      <alignment vertical="center" wrapText="1"/>
    </xf>
    <xf numFmtId="187" fontId="2" fillId="0" borderId="0" xfId="0" applyNumberFormat="1" applyFont="1" applyAlignment="1">
      <alignment vertical="center" wrapText="1"/>
    </xf>
    <xf numFmtId="187" fontId="2" fillId="0" borderId="0" xfId="0" applyNumberFormat="1" applyFont="1" applyAlignment="1">
      <alignment wrapText="1"/>
    </xf>
    <xf numFmtId="187" fontId="0" fillId="0" borderId="0" xfId="0" applyNumberFormat="1" applyAlignment="1">
      <alignment horizontal="left" vertical="top" wrapText="1"/>
    </xf>
    <xf numFmtId="0" fontId="32" fillId="0" borderId="64" xfId="6" applyFont="1" applyBorder="1" applyAlignment="1">
      <alignment horizontal="center" vertical="center" justifyLastLine="1"/>
    </xf>
    <xf numFmtId="0" fontId="32" fillId="0" borderId="186" xfId="6" applyFont="1" applyBorder="1" applyAlignment="1">
      <alignment horizontal="center" vertical="center" justifyLastLine="1"/>
    </xf>
    <xf numFmtId="0" fontId="32" fillId="0" borderId="82" xfId="6" applyFont="1" applyBorder="1" applyAlignment="1">
      <alignment horizontal="center" vertical="center" justifyLastLine="1"/>
    </xf>
    <xf numFmtId="0" fontId="0" fillId="0" borderId="21" xfId="0" applyBorder="1" applyAlignment="1">
      <alignment horizontal="center" vertical="center"/>
    </xf>
    <xf numFmtId="0" fontId="0" fillId="0" borderId="22" xfId="0" applyBorder="1" applyAlignment="1">
      <alignment horizontal="center" vertical="center"/>
    </xf>
    <xf numFmtId="0" fontId="26" fillId="0" borderId="4" xfId="0" applyFont="1" applyBorder="1" applyAlignment="1">
      <alignment horizontal="right" wrapText="1"/>
    </xf>
    <xf numFmtId="0" fontId="12" fillId="0" borderId="0" xfId="0" applyFont="1"/>
    <xf numFmtId="0" fontId="0" fillId="0" borderId="6" xfId="0" applyBorder="1" applyAlignment="1">
      <alignment horizontal="center" vertical="center"/>
    </xf>
    <xf numFmtId="0" fontId="0" fillId="0" borderId="4" xfId="0" applyBorder="1" applyAlignment="1">
      <alignment horizontal="center" vertical="center"/>
    </xf>
    <xf numFmtId="0" fontId="0" fillId="0" borderId="41" xfId="0" applyBorder="1" applyAlignment="1">
      <alignment horizontal="center" vertical="center"/>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vertical="center"/>
    </xf>
    <xf numFmtId="0" fontId="0" fillId="0" borderId="24" xfId="0" applyBorder="1" applyAlignment="1">
      <alignment horizontal="center" vertical="center"/>
    </xf>
    <xf numFmtId="0" fontId="13" fillId="0" borderId="43" xfId="0" applyFont="1" applyBorder="1" applyAlignment="1">
      <alignment horizontal="center" vertical="center" wrapText="1"/>
    </xf>
    <xf numFmtId="0" fontId="13" fillId="0" borderId="42" xfId="0" applyFont="1" applyBorder="1" applyAlignment="1">
      <alignment horizontal="center" vertical="center" wrapText="1"/>
    </xf>
    <xf numFmtId="0" fontId="0" fillId="0" borderId="20" xfId="0" applyBorder="1" applyAlignment="1">
      <alignment horizontal="center" vertical="center"/>
    </xf>
    <xf numFmtId="0" fontId="0" fillId="0" borderId="20" xfId="0" applyBorder="1" applyAlignment="1">
      <alignment horizontal="center" vertical="center" shrinkToFit="1"/>
    </xf>
    <xf numFmtId="0" fontId="0" fillId="0" borderId="6" xfId="0" applyBorder="1" applyAlignment="1">
      <alignment horizontal="center" vertical="center" shrinkToFit="1"/>
    </xf>
    <xf numFmtId="0" fontId="0" fillId="0" borderId="4" xfId="0" applyBorder="1" applyAlignment="1">
      <alignment horizontal="right" vertical="center" wrapText="1"/>
    </xf>
    <xf numFmtId="0" fontId="0" fillId="0" borderId="21" xfId="0" applyBorder="1" applyAlignment="1">
      <alignment horizontal="center" vertical="center" shrinkToFit="1"/>
    </xf>
    <xf numFmtId="0" fontId="0" fillId="0" borderId="22" xfId="0" applyBorder="1" applyAlignment="1">
      <alignment horizontal="center" vertical="center" shrinkToFit="1"/>
    </xf>
    <xf numFmtId="0" fontId="2" fillId="0" borderId="42" xfId="0" applyFont="1" applyBorder="1" applyAlignment="1">
      <alignment horizontal="center" vertical="center"/>
    </xf>
    <xf numFmtId="0" fontId="2" fillId="0" borderId="49" xfId="0" applyFont="1" applyBorder="1" applyAlignment="1">
      <alignment horizontal="center" vertical="center"/>
    </xf>
    <xf numFmtId="0" fontId="2" fillId="0" borderId="44" xfId="0" applyFont="1" applyBorder="1" applyAlignment="1">
      <alignment horizontal="center" vertical="center"/>
    </xf>
    <xf numFmtId="0" fontId="2" fillId="0" borderId="38" xfId="0" applyFont="1" applyBorder="1" applyAlignment="1">
      <alignment horizontal="center" vertical="center"/>
    </xf>
    <xf numFmtId="0" fontId="0" fillId="0" borderId="0" xfId="0" applyAlignment="1">
      <alignment vertical="top" wrapText="1"/>
    </xf>
    <xf numFmtId="0" fontId="0" fillId="0" borderId="0" xfId="0" applyAlignment="1">
      <alignment vertical="top"/>
    </xf>
    <xf numFmtId="0" fontId="0" fillId="0" borderId="0" xfId="0" applyAlignment="1">
      <alignment horizontal="left"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35" xfId="0" applyBorder="1" applyAlignment="1">
      <alignment horizontal="center" vertical="center"/>
    </xf>
    <xf numFmtId="0" fontId="16" fillId="0" borderId="0" xfId="0" applyFont="1" applyAlignment="1">
      <alignment horizontal="left" shrinkToFit="1"/>
    </xf>
    <xf numFmtId="0" fontId="5" fillId="0" borderId="15" xfId="0" applyFont="1" applyBorder="1" applyAlignment="1">
      <alignment horizontal="center" vertical="center"/>
    </xf>
    <xf numFmtId="0" fontId="5" fillId="0" borderId="35" xfId="0" applyFont="1" applyBorder="1" applyAlignment="1">
      <alignment vertical="center"/>
    </xf>
    <xf numFmtId="0" fontId="16" fillId="0" borderId="0" xfId="0" applyFont="1" applyAlignment="1">
      <alignment shrinkToFit="1"/>
    </xf>
    <xf numFmtId="0" fontId="24" fillId="0" borderId="0" xfId="0" applyFont="1" applyAlignment="1">
      <alignment shrinkToFit="1"/>
    </xf>
    <xf numFmtId="0" fontId="5" fillId="0" borderId="35" xfId="0" applyFont="1" applyBorder="1" applyAlignment="1">
      <alignment horizontal="center" vertical="center"/>
    </xf>
    <xf numFmtId="0" fontId="5" fillId="0" borderId="0" xfId="0" applyFont="1" applyAlignment="1">
      <alignment horizontal="right"/>
    </xf>
    <xf numFmtId="0" fontId="5" fillId="0" borderId="6" xfId="0" applyFont="1" applyBorder="1" applyAlignment="1">
      <alignment horizontal="right"/>
    </xf>
    <xf numFmtId="0" fontId="5" fillId="0" borderId="44" xfId="0" applyFont="1" applyBorder="1" applyAlignment="1">
      <alignment horizontal="center" vertical="center" shrinkToFit="1"/>
    </xf>
    <xf numFmtId="0" fontId="5" fillId="0" borderId="47" xfId="0" applyFont="1" applyBorder="1" applyAlignment="1">
      <alignment horizontal="center" vertical="center" shrinkToFit="1"/>
    </xf>
    <xf numFmtId="0" fontId="5" fillId="0" borderId="38" xfId="0" applyFont="1" applyBorder="1" applyAlignment="1">
      <alignment horizontal="center" vertical="center" shrinkToFit="1"/>
    </xf>
    <xf numFmtId="0" fontId="5" fillId="0" borderId="43" xfId="0" applyFont="1" applyBorder="1" applyAlignment="1">
      <alignment horizontal="center" vertical="center"/>
    </xf>
    <xf numFmtId="0" fontId="5" fillId="0" borderId="46"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wrapText="1"/>
    </xf>
    <xf numFmtId="0" fontId="5" fillId="0" borderId="38" xfId="0" applyFont="1" applyBorder="1" applyAlignment="1">
      <alignment vertical="center" wrapText="1"/>
    </xf>
    <xf numFmtId="0" fontId="5" fillId="0" borderId="166" xfId="0" applyFont="1" applyBorder="1" applyAlignment="1">
      <alignment horizontal="center" vertical="center" wrapText="1"/>
    </xf>
    <xf numFmtId="0" fontId="5" fillId="0" borderId="49" xfId="0" applyFont="1" applyBorder="1" applyAlignment="1">
      <alignment vertical="center" wrapText="1"/>
    </xf>
    <xf numFmtId="0" fontId="13" fillId="0" borderId="30" xfId="0" applyFont="1" applyBorder="1" applyAlignment="1">
      <alignment horizontal="center" vertical="center" wrapText="1"/>
    </xf>
    <xf numFmtId="0" fontId="13" fillId="0" borderId="38" xfId="0" applyFont="1" applyBorder="1" applyAlignment="1">
      <alignment horizontal="center" vertical="center" wrapText="1"/>
    </xf>
    <xf numFmtId="0" fontId="5" fillId="0" borderId="30" xfId="0" applyFont="1" applyBorder="1" applyAlignment="1">
      <alignment horizontal="center" vertical="center" shrinkToFit="1"/>
    </xf>
    <xf numFmtId="0" fontId="2" fillId="0" borderId="0" xfId="0" applyFont="1" applyAlignment="1">
      <alignment horizontal="right"/>
    </xf>
    <xf numFmtId="0" fontId="5" fillId="0" borderId="6" xfId="0" applyFont="1" applyBorder="1" applyAlignment="1">
      <alignment horizontal="center" vertical="center"/>
    </xf>
    <xf numFmtId="0" fontId="5" fillId="0" borderId="0" xfId="0" applyFont="1" applyAlignment="1">
      <alignment horizontal="center" vertical="center"/>
    </xf>
    <xf numFmtId="0" fontId="5" fillId="0" borderId="59" xfId="0" applyFont="1" applyBorder="1" applyAlignment="1">
      <alignment horizontal="center" vertical="center"/>
    </xf>
    <xf numFmtId="0" fontId="5" fillId="0" borderId="52" xfId="0" applyFont="1" applyBorder="1" applyAlignment="1">
      <alignment horizontal="center" vertical="center"/>
    </xf>
    <xf numFmtId="0" fontId="5" fillId="0" borderId="44" xfId="0" applyFont="1" applyBorder="1" applyAlignment="1">
      <alignment horizontal="center" vertical="center"/>
    </xf>
    <xf numFmtId="0" fontId="5" fillId="0" borderId="38" xfId="0" applyFont="1" applyBorder="1" applyAlignment="1">
      <alignment horizontal="center" vertical="center"/>
    </xf>
    <xf numFmtId="0" fontId="5" fillId="0" borderId="16" xfId="0" applyFont="1" applyBorder="1" applyAlignment="1">
      <alignment horizontal="center" vertical="center"/>
    </xf>
    <xf numFmtId="49" fontId="86" fillId="0" borderId="26" xfId="23" applyNumberFormat="1" applyFont="1" applyBorder="1" applyAlignment="1">
      <alignment horizontal="center" vertical="center"/>
    </xf>
    <xf numFmtId="49" fontId="86" fillId="0" borderId="33" xfId="23" applyNumberFormat="1" applyFont="1" applyBorder="1" applyAlignment="1">
      <alignment horizontal="center" vertical="center"/>
    </xf>
    <xf numFmtId="49" fontId="86" fillId="0" borderId="40" xfId="23" applyNumberFormat="1" applyFont="1" applyBorder="1" applyAlignment="1">
      <alignment horizontal="center" vertical="center"/>
    </xf>
    <xf numFmtId="0" fontId="86" fillId="0" borderId="43" xfId="24" applyFont="1" applyBorder="1" applyAlignment="1">
      <alignment horizontal="center" vertical="center" wrapText="1"/>
    </xf>
    <xf numFmtId="0" fontId="86" fillId="0" borderId="46" xfId="24" applyFont="1" applyBorder="1" applyAlignment="1">
      <alignment horizontal="center" vertical="center"/>
    </xf>
    <xf numFmtId="0" fontId="86" fillId="0" borderId="39" xfId="24" applyFont="1" applyBorder="1" applyAlignment="1">
      <alignment horizontal="center" vertical="center"/>
    </xf>
    <xf numFmtId="0" fontId="86" fillId="0" borderId="26" xfId="24" applyFont="1" applyBorder="1" applyAlignment="1">
      <alignment horizontal="center" vertical="center" wrapText="1"/>
    </xf>
    <xf numFmtId="0" fontId="86" fillId="0" borderId="33" xfId="24" applyFont="1" applyBorder="1" applyAlignment="1">
      <alignment horizontal="center" vertical="center"/>
    </xf>
    <xf numFmtId="0" fontId="86" fillId="0" borderId="40" xfId="24" applyFont="1" applyBorder="1" applyAlignment="1">
      <alignment horizontal="center" vertical="center"/>
    </xf>
    <xf numFmtId="0" fontId="86" fillId="0" borderId="30" xfId="24" applyFont="1" applyBorder="1" applyAlignment="1">
      <alignment horizontal="center" vertical="center" wrapText="1"/>
    </xf>
    <xf numFmtId="0" fontId="86" fillId="0" borderId="47" xfId="24" applyFont="1" applyBorder="1" applyAlignment="1">
      <alignment horizontal="center" vertical="center"/>
    </xf>
    <xf numFmtId="0" fontId="86" fillId="0" borderId="38" xfId="24" applyFont="1" applyBorder="1" applyAlignment="1">
      <alignment horizontal="center" vertical="center"/>
    </xf>
    <xf numFmtId="0" fontId="0" fillId="0" borderId="0" xfId="0" applyAlignment="1">
      <alignment horizontal="center" wrapText="1"/>
    </xf>
    <xf numFmtId="0" fontId="5" fillId="0" borderId="6" xfId="0" applyFont="1" applyBorder="1" applyAlignment="1">
      <alignment horizontal="right" vertical="center"/>
    </xf>
    <xf numFmtId="0" fontId="5" fillId="0" borderId="0" xfId="0" applyFont="1" applyAlignment="1">
      <alignment horizontal="right" vertical="center"/>
    </xf>
    <xf numFmtId="0" fontId="5" fillId="0" borderId="4" xfId="0" applyFont="1" applyBorder="1" applyAlignment="1">
      <alignment horizontal="right" vertical="center"/>
    </xf>
    <xf numFmtId="0" fontId="12" fillId="0" borderId="0" xfId="0" applyFont="1" applyAlignment="1">
      <alignment horizontal="left" wrapText="1"/>
    </xf>
    <xf numFmtId="0" fontId="12" fillId="0" borderId="20" xfId="0" applyFont="1" applyBorder="1" applyAlignment="1">
      <alignment horizontal="center" vertical="center"/>
    </xf>
    <xf numFmtId="0" fontId="12" fillId="0" borderId="18" xfId="0" applyFont="1" applyBorder="1" applyAlignment="1">
      <alignment horizontal="center" vertical="center"/>
    </xf>
    <xf numFmtId="0" fontId="12" fillId="0" borderId="34" xfId="0" applyFont="1" applyBorder="1" applyAlignment="1">
      <alignment horizontal="center" vertical="center"/>
    </xf>
    <xf numFmtId="0" fontId="12" fillId="0" borderId="6" xfId="0" applyFont="1" applyBorder="1" applyAlignment="1">
      <alignment horizontal="right" vertical="center"/>
    </xf>
    <xf numFmtId="0" fontId="12" fillId="0" borderId="0" xfId="0" applyFont="1" applyAlignment="1">
      <alignment horizontal="right" vertical="center"/>
    </xf>
    <xf numFmtId="0" fontId="12" fillId="0" borderId="4" xfId="0" applyFont="1" applyBorder="1" applyAlignment="1">
      <alignment horizontal="right" vertical="center"/>
    </xf>
    <xf numFmtId="0" fontId="12" fillId="0" borderId="6" xfId="0" applyFont="1" applyBorder="1" applyAlignment="1">
      <alignment horizontal="center" vertical="center" wrapText="1"/>
    </xf>
    <xf numFmtId="0" fontId="12" fillId="0" borderId="0" xfId="0" applyFont="1" applyAlignment="1">
      <alignment horizontal="center" vertical="center" wrapText="1"/>
    </xf>
    <xf numFmtId="0" fontId="12" fillId="0" borderId="4" xfId="0" applyFont="1" applyBorder="1" applyAlignment="1">
      <alignment horizontal="center" vertical="center" wrapText="1"/>
    </xf>
    <xf numFmtId="178" fontId="0" fillId="0" borderId="21" xfId="0" applyNumberFormat="1" applyBorder="1" applyAlignment="1">
      <alignment horizontal="center" vertical="center" shrinkToFit="1"/>
    </xf>
    <xf numFmtId="178" fontId="0" fillId="0" borderId="22" xfId="0" applyNumberFormat="1" applyBorder="1" applyAlignment="1">
      <alignment horizontal="center" vertical="center" shrinkToFit="1"/>
    </xf>
    <xf numFmtId="178" fontId="0" fillId="0" borderId="56" xfId="0" applyNumberFormat="1" applyBorder="1" applyAlignment="1">
      <alignment horizontal="center" vertical="center" shrinkToFit="1"/>
    </xf>
    <xf numFmtId="0" fontId="0" fillId="0" borderId="0" xfId="0" applyAlignment="1">
      <alignment horizontal="left" vertical="center" wrapText="1" shrinkToFit="1"/>
    </xf>
    <xf numFmtId="0" fontId="16" fillId="0" borderId="0" xfId="0" applyFont="1" applyAlignment="1">
      <alignment vertical="center" shrinkToFit="1"/>
    </xf>
    <xf numFmtId="0" fontId="24" fillId="0" borderId="0" xfId="0" applyFont="1" applyAlignment="1">
      <alignment vertical="center" shrinkToFit="1"/>
    </xf>
    <xf numFmtId="0" fontId="0" fillId="0" borderId="59" xfId="0" applyBorder="1" applyAlignment="1">
      <alignment horizontal="center" vertical="center" shrinkToFit="1"/>
    </xf>
    <xf numFmtId="0" fontId="0" fillId="0" borderId="52" xfId="0" applyBorder="1" applyAlignment="1">
      <alignment horizontal="center" vertical="center" shrinkToFit="1"/>
    </xf>
    <xf numFmtId="176" fontId="0" fillId="0" borderId="21" xfId="0" applyNumberFormat="1" applyBorder="1" applyAlignment="1">
      <alignment horizontal="center" vertical="center" shrinkToFit="1"/>
    </xf>
    <xf numFmtId="176" fontId="0" fillId="0" borderId="22" xfId="0" applyNumberFormat="1" applyBorder="1" applyAlignment="1">
      <alignment horizontal="center" vertical="center" shrinkToFit="1"/>
    </xf>
    <xf numFmtId="178" fontId="0" fillId="0" borderId="6" xfId="0" applyNumberFormat="1" applyBorder="1" applyAlignment="1">
      <alignment horizontal="right" vertical="center" shrinkToFit="1"/>
    </xf>
    <xf numFmtId="0" fontId="0" fillId="0" borderId="0" xfId="0" applyAlignment="1">
      <alignment vertical="center" wrapText="1" shrinkToFit="1"/>
    </xf>
    <xf numFmtId="176" fontId="0" fillId="0" borderId="56" xfId="0" applyNumberFormat="1" applyBorder="1" applyAlignment="1">
      <alignment horizontal="center" vertical="center" shrinkToFit="1"/>
    </xf>
    <xf numFmtId="0" fontId="0" fillId="0" borderId="15" xfId="4" applyFont="1" applyBorder="1" applyAlignment="1">
      <alignment horizontal="center" vertical="center"/>
    </xf>
    <xf numFmtId="0" fontId="0" fillId="0" borderId="35" xfId="4" applyFont="1" applyBorder="1" applyAlignment="1">
      <alignment horizontal="center" vertical="center"/>
    </xf>
    <xf numFmtId="0" fontId="2" fillId="0" borderId="6" xfId="4" applyBorder="1" applyAlignment="1">
      <alignment horizontal="left" vertical="center"/>
    </xf>
    <xf numFmtId="0" fontId="2" fillId="0" borderId="4" xfId="4" applyBorder="1" applyAlignment="1">
      <alignment horizontal="left" vertical="center"/>
    </xf>
    <xf numFmtId="0" fontId="2" fillId="0" borderId="6" xfId="4" applyBorder="1" applyAlignment="1">
      <alignment horizontal="center" vertical="center" shrinkToFit="1"/>
    </xf>
    <xf numFmtId="0" fontId="2" fillId="0" borderId="0" xfId="4" applyAlignment="1">
      <alignment horizontal="left" vertical="center" shrinkToFit="1"/>
    </xf>
    <xf numFmtId="0" fontId="7" fillId="0" borderId="0" xfId="4" applyFont="1" applyAlignment="1">
      <alignment horizontal="left" vertical="center"/>
    </xf>
    <xf numFmtId="0" fontId="7" fillId="0" borderId="0" xfId="4" applyFont="1" applyAlignment="1">
      <alignment horizontal="left" vertical="top" wrapText="1"/>
    </xf>
    <xf numFmtId="0" fontId="62" fillId="0" borderId="45" xfId="10" applyFont="1" applyBorder="1" applyAlignment="1">
      <alignment horizontal="center" vertical="center"/>
    </xf>
    <xf numFmtId="0" fontId="62" fillId="0" borderId="33" xfId="10" applyFont="1" applyBorder="1" applyAlignment="1">
      <alignment horizontal="center" vertical="center"/>
    </xf>
    <xf numFmtId="0" fontId="62" fillId="0" borderId="48" xfId="10" applyFont="1" applyBorder="1" applyAlignment="1">
      <alignment horizontal="center" vertical="center"/>
    </xf>
    <xf numFmtId="0" fontId="62" fillId="0" borderId="40" xfId="10" applyFont="1" applyBorder="1" applyAlignment="1">
      <alignment horizontal="center" vertical="center"/>
    </xf>
    <xf numFmtId="0" fontId="1" fillId="0" borderId="53" xfId="10" applyBorder="1" applyAlignment="1">
      <alignment horizontal="center" vertical="center"/>
    </xf>
    <xf numFmtId="0" fontId="1" fillId="0" borderId="217" xfId="10" applyBorder="1" applyAlignment="1">
      <alignment horizontal="center" vertical="center"/>
    </xf>
    <xf numFmtId="0" fontId="63" fillId="0" borderId="194" xfId="10" applyFont="1" applyBorder="1" applyAlignment="1">
      <alignment horizontal="center" vertical="center"/>
    </xf>
    <xf numFmtId="0" fontId="63" fillId="0" borderId="193" xfId="10" applyFont="1" applyBorder="1" applyAlignment="1">
      <alignment horizontal="center" vertical="center"/>
    </xf>
    <xf numFmtId="0" fontId="56" fillId="0" borderId="15" xfId="10" applyFont="1" applyBorder="1" applyAlignment="1">
      <alignment horizontal="center" vertical="center"/>
    </xf>
    <xf numFmtId="0" fontId="56" fillId="0" borderId="16" xfId="10" applyFont="1" applyBorder="1" applyAlignment="1">
      <alignment horizontal="center" vertical="center"/>
    </xf>
    <xf numFmtId="0" fontId="62" fillId="0" borderId="194" xfId="10" applyFont="1" applyBorder="1" applyAlignment="1">
      <alignment horizontal="center" vertical="center"/>
    </xf>
    <xf numFmtId="0" fontId="62" fillId="0" borderId="193" xfId="10" applyFont="1" applyBorder="1" applyAlignment="1">
      <alignment horizontal="center" vertical="center"/>
    </xf>
    <xf numFmtId="0" fontId="55" fillId="0" borderId="16" xfId="10" applyFont="1" applyBorder="1" applyAlignment="1">
      <alignment horizontal="center" vertical="center"/>
    </xf>
    <xf numFmtId="0" fontId="55" fillId="0" borderId="35" xfId="10" applyFont="1" applyBorder="1" applyAlignment="1">
      <alignment horizontal="center" vertical="center"/>
    </xf>
    <xf numFmtId="38" fontId="55" fillId="0" borderId="15" xfId="11" applyFont="1" applyBorder="1" applyAlignment="1">
      <alignment horizontal="center" vertical="center"/>
    </xf>
    <xf numFmtId="38" fontId="55" fillId="0" borderId="16" xfId="11" applyFont="1" applyBorder="1" applyAlignment="1">
      <alignment horizontal="center" vertical="center"/>
    </xf>
    <xf numFmtId="38" fontId="55" fillId="0" borderId="35" xfId="11" applyFont="1" applyBorder="1" applyAlignment="1">
      <alignment horizontal="center" vertical="center"/>
    </xf>
    <xf numFmtId="38" fontId="62" fillId="0" borderId="41" xfId="11" applyFont="1" applyBorder="1" applyAlignment="1">
      <alignment horizontal="center" vertical="center"/>
    </xf>
    <xf numFmtId="38" fontId="62" fillId="0" borderId="26" xfId="11" applyFont="1" applyBorder="1" applyAlignment="1">
      <alignment horizontal="center" vertical="center"/>
    </xf>
    <xf numFmtId="38" fontId="62" fillId="0" borderId="45" xfId="11" applyFont="1" applyBorder="1" applyAlignment="1">
      <alignment horizontal="center" vertical="center"/>
    </xf>
    <xf numFmtId="38" fontId="62" fillId="0" borderId="33" xfId="11" applyFont="1" applyBorder="1" applyAlignment="1">
      <alignment horizontal="center" vertical="center"/>
    </xf>
    <xf numFmtId="38" fontId="62" fillId="0" borderId="48" xfId="11" applyFont="1" applyBorder="1" applyAlignment="1">
      <alignment horizontal="center" vertical="center"/>
    </xf>
    <xf numFmtId="38" fontId="62" fillId="0" borderId="40" xfId="11" applyFont="1" applyBorder="1" applyAlignment="1">
      <alignment horizontal="center" vertical="center"/>
    </xf>
    <xf numFmtId="180" fontId="0" fillId="0" borderId="216" xfId="11" applyNumberFormat="1" applyFont="1" applyBorder="1" applyAlignment="1">
      <alignment horizontal="right" vertical="center"/>
    </xf>
    <xf numFmtId="180" fontId="0" fillId="0" borderId="211" xfId="11" applyNumberFormat="1" applyFont="1" applyBorder="1" applyAlignment="1">
      <alignment horizontal="right" vertical="center"/>
    </xf>
    <xf numFmtId="180" fontId="0" fillId="0" borderId="208" xfId="11" applyNumberFormat="1" applyFont="1" applyBorder="1" applyAlignment="1">
      <alignment horizontal="right" vertical="center"/>
    </xf>
    <xf numFmtId="0" fontId="60" fillId="0" borderId="45" xfId="10" applyFont="1" applyBorder="1" applyAlignment="1">
      <alignment horizontal="center" vertical="center"/>
    </xf>
    <xf numFmtId="0" fontId="60" fillId="0" borderId="33" xfId="10" applyFont="1" applyBorder="1" applyAlignment="1">
      <alignment horizontal="center" vertical="center"/>
    </xf>
    <xf numFmtId="0" fontId="60" fillId="0" borderId="48" xfId="10" applyFont="1" applyBorder="1" applyAlignment="1">
      <alignment horizontal="center" vertical="center"/>
    </xf>
    <xf numFmtId="0" fontId="60" fillId="0" borderId="40" xfId="10" applyFont="1" applyBorder="1" applyAlignment="1">
      <alignment horizontal="center" vertical="center"/>
    </xf>
    <xf numFmtId="0" fontId="1" fillId="0" borderId="16" xfId="10" applyBorder="1" applyAlignment="1">
      <alignment horizontal="center" vertical="center"/>
    </xf>
    <xf numFmtId="0" fontId="63" fillId="0" borderId="45" xfId="10" applyFont="1" applyBorder="1" applyAlignment="1">
      <alignment horizontal="center" vertical="center"/>
    </xf>
    <xf numFmtId="0" fontId="63" fillId="0" borderId="33" xfId="10" applyFont="1" applyBorder="1" applyAlignment="1">
      <alignment horizontal="center" vertical="center"/>
    </xf>
    <xf numFmtId="0" fontId="1" fillId="0" borderId="219" xfId="10" applyBorder="1" applyAlignment="1">
      <alignment horizontal="center" vertical="center"/>
    </xf>
    <xf numFmtId="0" fontId="1" fillId="0" borderId="94" xfId="10" applyBorder="1" applyAlignment="1">
      <alignment horizontal="center" vertical="center"/>
    </xf>
    <xf numFmtId="180" fontId="0" fillId="0" borderId="218" xfId="11" applyNumberFormat="1" applyFont="1" applyBorder="1" applyAlignment="1">
      <alignment horizontal="right" vertical="center"/>
    </xf>
    <xf numFmtId="0" fontId="60" fillId="0" borderId="116" xfId="10" applyFont="1" applyBorder="1" applyAlignment="1">
      <alignment horizontal="center" vertical="center"/>
    </xf>
    <xf numFmtId="0" fontId="60" fillId="0" borderId="196" xfId="10" applyFont="1" applyBorder="1" applyAlignment="1">
      <alignment horizontal="center" vertical="center"/>
    </xf>
    <xf numFmtId="0" fontId="57" fillId="0" borderId="24" xfId="10" applyFont="1" applyBorder="1" applyAlignment="1">
      <alignment horizontal="center" vertical="center"/>
    </xf>
    <xf numFmtId="0" fontId="64" fillId="0" borderId="23" xfId="10" applyFont="1" applyBorder="1" applyAlignment="1">
      <alignment horizontal="center" vertical="center"/>
    </xf>
    <xf numFmtId="0" fontId="64" fillId="0" borderId="154" xfId="10" applyFont="1" applyBorder="1" applyAlignment="1">
      <alignment horizontal="center" vertical="center"/>
    </xf>
    <xf numFmtId="0" fontId="64" fillId="0" borderId="25" xfId="10" applyFont="1" applyBorder="1" applyAlignment="1">
      <alignment horizontal="center" vertical="center"/>
    </xf>
    <xf numFmtId="0" fontId="64" fillId="0" borderId="223" xfId="10" applyFont="1" applyBorder="1" applyAlignment="1">
      <alignment horizontal="center" vertical="center"/>
    </xf>
    <xf numFmtId="0" fontId="64" fillId="0" borderId="24" xfId="10" applyFont="1" applyBorder="1" applyAlignment="1">
      <alignment horizontal="center" vertical="center"/>
    </xf>
    <xf numFmtId="38" fontId="0" fillId="0" borderId="222" xfId="11" applyFont="1" applyBorder="1" applyAlignment="1">
      <alignment horizontal="center" vertical="center"/>
    </xf>
    <xf numFmtId="38" fontId="0" fillId="0" borderId="220" xfId="11" applyFont="1" applyBorder="1" applyAlignment="1">
      <alignment horizontal="center" vertical="center"/>
    </xf>
    <xf numFmtId="183" fontId="57" fillId="0" borderId="18" xfId="10" applyNumberFormat="1" applyFont="1" applyBorder="1" applyAlignment="1">
      <alignment horizontal="right" vertical="center"/>
    </xf>
    <xf numFmtId="183" fontId="57" fillId="0" borderId="16" xfId="10" applyNumberFormat="1" applyFont="1" applyBorder="1" applyAlignment="1">
      <alignment horizontal="right" vertical="center"/>
    </xf>
    <xf numFmtId="38" fontId="0" fillId="0" borderId="222" xfId="11" applyFont="1" applyFill="1" applyBorder="1" applyAlignment="1">
      <alignment horizontal="center" vertical="center"/>
    </xf>
    <xf numFmtId="38" fontId="0" fillId="0" borderId="220" xfId="11" applyFont="1" applyFill="1" applyBorder="1" applyAlignment="1">
      <alignment horizontal="center" vertical="center"/>
    </xf>
    <xf numFmtId="196" fontId="1" fillId="0" borderId="56" xfId="10" applyNumberFormat="1" applyBorder="1" applyAlignment="1">
      <alignment horizontal="center" vertical="center"/>
    </xf>
    <xf numFmtId="196" fontId="1" fillId="0" borderId="217" xfId="10" applyNumberFormat="1" applyBorder="1" applyAlignment="1">
      <alignment horizontal="center" vertical="center"/>
    </xf>
    <xf numFmtId="180" fontId="55" fillId="0" borderId="211" xfId="11" applyNumberFormat="1" applyFont="1" applyBorder="1" applyAlignment="1">
      <alignment horizontal="right" vertical="center"/>
    </xf>
    <xf numFmtId="180" fontId="55" fillId="0" borderId="208" xfId="11" applyNumberFormat="1" applyFont="1" applyBorder="1" applyAlignment="1">
      <alignment horizontal="right" vertical="center"/>
    </xf>
    <xf numFmtId="180" fontId="55" fillId="0" borderId="215" xfId="11" applyNumberFormat="1" applyFont="1" applyBorder="1" applyAlignment="1">
      <alignment horizontal="right" vertical="center"/>
    </xf>
    <xf numFmtId="196" fontId="1" fillId="0" borderId="154" xfId="10" applyNumberFormat="1" applyBorder="1" applyAlignment="1">
      <alignment horizontal="center" vertical="center"/>
    </xf>
    <xf numFmtId="196" fontId="1" fillId="0" borderId="223" xfId="10" applyNumberFormat="1" applyBorder="1" applyAlignment="1">
      <alignment horizontal="center" vertical="center"/>
    </xf>
    <xf numFmtId="196" fontId="1" fillId="0" borderId="162" xfId="10" applyNumberFormat="1" applyBorder="1" applyAlignment="1">
      <alignment horizontal="center" vertical="center"/>
    </xf>
    <xf numFmtId="196" fontId="1" fillId="0" borderId="172" xfId="10" applyNumberFormat="1" applyBorder="1" applyAlignment="1">
      <alignment horizontal="center" vertical="center"/>
    </xf>
    <xf numFmtId="0" fontId="59" fillId="0" borderId="4" xfId="10" applyFont="1" applyBorder="1" applyAlignment="1">
      <alignment horizontal="left" vertical="center"/>
    </xf>
    <xf numFmtId="0" fontId="61" fillId="0" borderId="4" xfId="10" applyFont="1" applyBorder="1" applyAlignment="1">
      <alignment horizontal="left" vertical="center"/>
    </xf>
    <xf numFmtId="10" fontId="57" fillId="0" borderId="18" xfId="10" applyNumberFormat="1" applyFont="1" applyBorder="1" applyAlignment="1">
      <alignment horizontal="right" vertical="center"/>
    </xf>
    <xf numFmtId="10" fontId="57" fillId="0" borderId="16" xfId="10" applyNumberFormat="1" applyFont="1" applyBorder="1" applyAlignment="1">
      <alignment horizontal="right" vertical="center"/>
    </xf>
    <xf numFmtId="183" fontId="57" fillId="0" borderId="20" xfId="10" applyNumberFormat="1" applyFont="1" applyBorder="1" applyAlignment="1">
      <alignment horizontal="right" vertical="center"/>
    </xf>
    <xf numFmtId="183" fontId="57" fillId="0" borderId="15" xfId="10" applyNumberFormat="1" applyFont="1" applyBorder="1" applyAlignment="1">
      <alignment horizontal="right" vertical="center"/>
    </xf>
    <xf numFmtId="0" fontId="1" fillId="0" borderId="64" xfId="10" applyBorder="1" applyAlignment="1">
      <alignment horizontal="center" vertical="center"/>
    </xf>
    <xf numFmtId="0" fontId="1" fillId="0" borderId="65" xfId="10" applyBorder="1" applyAlignment="1">
      <alignment horizontal="center" vertical="center"/>
    </xf>
    <xf numFmtId="0" fontId="57" fillId="0" borderId="20" xfId="10" applyFont="1" applyBorder="1" applyAlignment="1">
      <alignment horizontal="center" vertical="center"/>
    </xf>
    <xf numFmtId="0" fontId="57" fillId="0" borderId="15" xfId="10" applyFont="1" applyBorder="1" applyAlignment="1">
      <alignment horizontal="center" vertical="center"/>
    </xf>
    <xf numFmtId="187" fontId="42" fillId="0" borderId="34" xfId="11" applyNumberFormat="1" applyFont="1" applyBorder="1" applyAlignment="1">
      <alignment horizontal="right" vertical="center"/>
    </xf>
    <xf numFmtId="187" fontId="42" fillId="0" borderId="35" xfId="11" applyNumberFormat="1" applyFont="1" applyBorder="1" applyAlignment="1">
      <alignment horizontal="right" vertical="center"/>
    </xf>
    <xf numFmtId="10" fontId="42" fillId="0" borderId="4" xfId="10" applyNumberFormat="1" applyFont="1" applyBorder="1" applyAlignment="1">
      <alignment horizontal="right" vertical="center"/>
    </xf>
    <xf numFmtId="10" fontId="42" fillId="0" borderId="35" xfId="10" applyNumberFormat="1" applyFont="1" applyBorder="1" applyAlignment="1">
      <alignment horizontal="right" vertical="center"/>
    </xf>
    <xf numFmtId="187" fontId="42" fillId="0" borderId="18" xfId="11" applyNumberFormat="1" applyFont="1" applyBorder="1" applyAlignment="1">
      <alignment horizontal="right" vertical="center"/>
    </xf>
    <xf numFmtId="187" fontId="42" fillId="0" borderId="16" xfId="11" applyNumberFormat="1" applyFont="1" applyBorder="1" applyAlignment="1">
      <alignment horizontal="right" vertical="center"/>
    </xf>
    <xf numFmtId="10" fontId="42" fillId="0" borderId="18" xfId="10" applyNumberFormat="1" applyFont="1" applyBorder="1" applyAlignment="1">
      <alignment horizontal="right" vertical="center"/>
    </xf>
    <xf numFmtId="10" fontId="42" fillId="0" borderId="16" xfId="10" applyNumberFormat="1" applyFont="1" applyBorder="1" applyAlignment="1">
      <alignment horizontal="right" vertical="center"/>
    </xf>
    <xf numFmtId="0" fontId="67" fillId="0" borderId="16" xfId="0" applyFont="1" applyBorder="1" applyAlignment="1">
      <alignment horizontal="center" vertical="center" shrinkToFit="1"/>
    </xf>
    <xf numFmtId="0" fontId="24" fillId="0" borderId="16" xfId="0" applyFont="1" applyBorder="1" applyAlignment="1">
      <alignment horizontal="center" vertical="center" shrinkToFit="1"/>
    </xf>
    <xf numFmtId="0" fontId="5" fillId="0" borderId="4" xfId="0" applyFont="1" applyBorder="1" applyAlignment="1">
      <alignment horizontal="right"/>
    </xf>
    <xf numFmtId="0" fontId="24" fillId="0" borderId="18" xfId="0" applyFont="1" applyBorder="1" applyAlignment="1">
      <alignment horizontal="center" vertical="center" textRotation="255"/>
    </xf>
    <xf numFmtId="0" fontId="24" fillId="0" borderId="34" xfId="0" applyFont="1" applyBorder="1" applyAlignment="1">
      <alignment horizontal="center" vertical="center" textRotation="255"/>
    </xf>
    <xf numFmtId="0" fontId="24" fillId="0" borderId="41" xfId="0" applyFont="1" applyBorder="1" applyAlignment="1">
      <alignment horizontal="center" vertical="center" textRotation="255"/>
    </xf>
    <xf numFmtId="0" fontId="24" fillId="0" borderId="45" xfId="0" applyFont="1" applyBorder="1" applyAlignment="1">
      <alignment horizontal="center" vertical="center" textRotation="255"/>
    </xf>
    <xf numFmtId="0" fontId="24" fillId="0" borderId="48" xfId="0" applyFont="1" applyBorder="1" applyAlignment="1">
      <alignment horizontal="center" vertical="center" textRotation="255"/>
    </xf>
    <xf numFmtId="0" fontId="5" fillId="0" borderId="0" xfId="0" applyFont="1"/>
    <xf numFmtId="0" fontId="2" fillId="0" borderId="64" xfId="0" applyFont="1" applyBorder="1" applyAlignment="1">
      <alignment horizontal="center"/>
    </xf>
    <xf numFmtId="0" fontId="2" fillId="0" borderId="186" xfId="0" applyFont="1" applyBorder="1" applyAlignment="1">
      <alignment horizontal="center"/>
    </xf>
    <xf numFmtId="0" fontId="0" fillId="0" borderId="0" xfId="0" applyAlignment="1">
      <alignment horizontal="left"/>
    </xf>
    <xf numFmtId="0" fontId="0" fillId="0" borderId="70" xfId="0" applyBorder="1" applyAlignment="1">
      <alignment horizontal="center" vertical="center"/>
    </xf>
    <xf numFmtId="0" fontId="12" fillId="0" borderId="15" xfId="0" applyFont="1" applyBorder="1" applyAlignment="1">
      <alignment horizontal="center" vertical="center"/>
    </xf>
    <xf numFmtId="0" fontId="12" fillId="0" borderId="35" xfId="0" applyFont="1" applyBorder="1" applyAlignment="1">
      <alignment vertical="center"/>
    </xf>
    <xf numFmtId="0" fontId="0" fillId="0" borderId="6" xfId="0" applyBorder="1"/>
    <xf numFmtId="0" fontId="0" fillId="0" borderId="44" xfId="0" applyBorder="1" applyAlignment="1">
      <alignment horizontal="center" vertical="center" wrapText="1"/>
    </xf>
    <xf numFmtId="0" fontId="0" fillId="0" borderId="38" xfId="0" applyBorder="1" applyAlignment="1">
      <alignment horizontal="center" vertical="center"/>
    </xf>
    <xf numFmtId="0" fontId="0" fillId="0" borderId="41" xfId="0" applyBorder="1" applyAlignment="1">
      <alignment horizontal="center" vertical="center" wrapText="1"/>
    </xf>
    <xf numFmtId="0" fontId="0" fillId="0" borderId="48" xfId="0" applyBorder="1" applyAlignment="1">
      <alignment horizontal="center" vertical="center" wrapText="1"/>
    </xf>
    <xf numFmtId="38" fontId="0" fillId="0" borderId="18" xfId="1" applyFont="1" applyFill="1" applyBorder="1" applyAlignment="1">
      <alignment horizontal="right"/>
    </xf>
    <xf numFmtId="38" fontId="0" fillId="0" borderId="0" xfId="1" applyFont="1" applyFill="1" applyBorder="1" applyAlignment="1">
      <alignment horizontal="right"/>
    </xf>
    <xf numFmtId="188" fontId="0" fillId="0" borderId="0" xfId="1" applyNumberFormat="1" applyFont="1" applyFill="1" applyBorder="1" applyAlignment="1">
      <alignment horizontal="right"/>
    </xf>
    <xf numFmtId="188" fontId="2" fillId="0" borderId="0" xfId="1" applyNumberFormat="1" applyFont="1" applyFill="1" applyBorder="1" applyAlignment="1">
      <alignment horizontal="right"/>
    </xf>
    <xf numFmtId="188" fontId="0" fillId="0" borderId="0" xfId="1" applyNumberFormat="1" applyFont="1" applyBorder="1" applyAlignment="1">
      <alignment horizontal="right"/>
    </xf>
    <xf numFmtId="38" fontId="0" fillId="0" borderId="18" xfId="1" applyFont="1" applyBorder="1" applyAlignment="1">
      <alignment horizontal="right"/>
    </xf>
    <xf numFmtId="38" fontId="0" fillId="0" borderId="0" xfId="1" applyFont="1" applyBorder="1" applyAlignment="1">
      <alignment horizontal="right"/>
    </xf>
    <xf numFmtId="0" fontId="0" fillId="0" borderId="34" xfId="0" applyBorder="1" applyAlignment="1">
      <alignment horizontal="center" vertical="center"/>
    </xf>
    <xf numFmtId="0" fontId="0" fillId="0" borderId="221" xfId="0" applyBorder="1" applyAlignment="1">
      <alignment horizontal="center" vertical="center"/>
    </xf>
    <xf numFmtId="0" fontId="0" fillId="0" borderId="171" xfId="0" applyBorder="1" applyAlignment="1">
      <alignment horizontal="center" vertical="center"/>
    </xf>
    <xf numFmtId="0" fontId="0" fillId="0" borderId="56" xfId="0" applyBorder="1" applyAlignment="1">
      <alignment horizontal="center" vertical="center"/>
    </xf>
    <xf numFmtId="0" fontId="0" fillId="0" borderId="49" xfId="0" applyBorder="1" applyAlignment="1">
      <alignment horizontal="center" vertical="center"/>
    </xf>
    <xf numFmtId="188" fontId="0" fillId="0" borderId="6" xfId="1" applyNumberFormat="1" applyFont="1" applyBorder="1" applyAlignment="1">
      <alignment horizontal="right"/>
    </xf>
    <xf numFmtId="38" fontId="0" fillId="0" borderId="20" xfId="1" applyFont="1" applyBorder="1" applyAlignment="1">
      <alignment horizontal="right"/>
    </xf>
    <xf numFmtId="38" fontId="0" fillId="0" borderId="6" xfId="1" applyFont="1" applyBorder="1" applyAlignment="1">
      <alignment horizontal="right"/>
    </xf>
    <xf numFmtId="0" fontId="5" fillId="0" borderId="59" xfId="0" applyFont="1" applyBorder="1" applyAlignment="1">
      <alignment horizontal="center" vertical="center" justifyLastLine="1"/>
    </xf>
    <xf numFmtId="0" fontId="5" fillId="0" borderId="52" xfId="0" applyFont="1" applyBorder="1" applyAlignment="1">
      <alignment horizontal="center" vertical="center" justifyLastLine="1"/>
    </xf>
    <xf numFmtId="0" fontId="5" fillId="0" borderId="64" xfId="0" applyFont="1" applyBorder="1" applyAlignment="1">
      <alignment horizontal="center" vertical="center"/>
    </xf>
    <xf numFmtId="0" fontId="5" fillId="0" borderId="82" xfId="0" applyFont="1" applyBorder="1" applyAlignment="1">
      <alignment horizontal="center" vertical="center"/>
    </xf>
    <xf numFmtId="0" fontId="5" fillId="0" borderId="65" xfId="0" applyFont="1" applyBorder="1" applyAlignment="1">
      <alignment horizontal="center" vertical="center"/>
    </xf>
    <xf numFmtId="0" fontId="16" fillId="0" borderId="23" xfId="0" applyFont="1" applyBorder="1" applyAlignment="1">
      <alignment horizontal="center" vertical="center"/>
    </xf>
    <xf numFmtId="0" fontId="16" fillId="0" borderId="22" xfId="0" applyFont="1" applyBorder="1" applyAlignment="1">
      <alignment horizontal="center" vertical="center"/>
    </xf>
    <xf numFmtId="0" fontId="16" fillId="0" borderId="24" xfId="0" applyFont="1" applyBorder="1" applyAlignment="1">
      <alignment horizontal="center" vertical="center"/>
    </xf>
    <xf numFmtId="49" fontId="0" fillId="0" borderId="43" xfId="0" applyNumberFormat="1" applyBorder="1" applyAlignment="1">
      <alignment horizontal="center" vertical="center" textRotation="255"/>
    </xf>
    <xf numFmtId="0" fontId="0" fillId="0" borderId="46" xfId="0" applyBorder="1" applyAlignment="1">
      <alignment horizontal="center" vertical="center"/>
    </xf>
    <xf numFmtId="0" fontId="0" fillId="0" borderId="39" xfId="0" applyBorder="1" applyAlignment="1">
      <alignment horizontal="center" vertical="center"/>
    </xf>
    <xf numFmtId="49" fontId="0" fillId="0" borderId="15" xfId="0" applyNumberFormat="1" applyBorder="1" applyAlignment="1">
      <alignment horizontal="center" vertical="center" textRotation="255"/>
    </xf>
    <xf numFmtId="49" fontId="0" fillId="0" borderId="42" xfId="0" applyNumberFormat="1" applyBorder="1" applyAlignment="1">
      <alignment horizontal="center" vertical="center" textRotation="255"/>
    </xf>
    <xf numFmtId="0" fontId="0" fillId="0" borderId="37" xfId="0" applyBorder="1" applyAlignment="1">
      <alignment horizontal="center" vertical="center"/>
    </xf>
    <xf numFmtId="49" fontId="0" fillId="0" borderId="47" xfId="0" applyNumberFormat="1" applyBorder="1" applyAlignment="1">
      <alignment horizontal="center" vertical="center" textRotation="255"/>
    </xf>
    <xf numFmtId="0" fontId="0" fillId="0" borderId="202" xfId="0" applyBorder="1" applyAlignment="1">
      <alignment horizontal="center" vertical="center"/>
    </xf>
    <xf numFmtId="0" fontId="2" fillId="0" borderId="6" xfId="12" applyBorder="1" applyAlignment="1">
      <alignment horizontal="center" vertical="center"/>
    </xf>
    <xf numFmtId="0" fontId="2" fillId="0" borderId="4" xfId="12" applyBorder="1" applyAlignment="1">
      <alignment horizontal="center" vertical="center"/>
    </xf>
    <xf numFmtId="0" fontId="2" fillId="0" borderId="257" xfId="12" applyBorder="1" applyAlignment="1">
      <alignment horizontal="center" vertical="center"/>
    </xf>
    <xf numFmtId="0" fontId="2" fillId="0" borderId="258" xfId="12" applyBorder="1" applyAlignment="1">
      <alignment horizontal="center" vertical="center"/>
    </xf>
    <xf numFmtId="0" fontId="2" fillId="0" borderId="260" xfId="12" applyBorder="1" applyAlignment="1">
      <alignment horizontal="center" vertical="center"/>
    </xf>
    <xf numFmtId="0" fontId="2" fillId="0" borderId="203" xfId="12" applyBorder="1" applyAlignment="1">
      <alignment horizontal="center" vertical="center"/>
    </xf>
    <xf numFmtId="0" fontId="2" fillId="0" borderId="20" xfId="12" applyBorder="1" applyAlignment="1">
      <alignment horizontal="center" vertical="center"/>
    </xf>
    <xf numFmtId="0" fontId="2" fillId="0" borderId="34" xfId="12" applyBorder="1" applyAlignment="1">
      <alignment horizontal="center" vertical="center"/>
    </xf>
    <xf numFmtId="0" fontId="2" fillId="0" borderId="6" xfId="12" applyBorder="1" applyAlignment="1">
      <alignment horizontal="center" vertical="center" shrinkToFit="1"/>
    </xf>
    <xf numFmtId="0" fontId="2" fillId="0" borderId="257" xfId="12" applyBorder="1" applyAlignment="1">
      <alignment horizontal="center" vertical="center" shrinkToFit="1"/>
    </xf>
    <xf numFmtId="0" fontId="2" fillId="0" borderId="4" xfId="12" applyBorder="1" applyAlignment="1">
      <alignment horizontal="center" vertical="center" shrinkToFit="1"/>
    </xf>
    <xf numFmtId="0" fontId="2" fillId="0" borderId="258" xfId="12" applyBorder="1" applyAlignment="1">
      <alignment horizontal="center" vertical="center" shrinkToFit="1"/>
    </xf>
    <xf numFmtId="0" fontId="2" fillId="0" borderId="215" xfId="12" applyBorder="1" applyAlignment="1">
      <alignment horizontal="center" vertical="center" shrinkToFit="1"/>
    </xf>
    <xf numFmtId="0" fontId="2" fillId="0" borderId="15" xfId="12" applyBorder="1" applyAlignment="1">
      <alignment horizontal="center" vertical="center" shrinkToFit="1"/>
    </xf>
    <xf numFmtId="0" fontId="2" fillId="0" borderId="208" xfId="12" applyBorder="1" applyAlignment="1">
      <alignment horizontal="center" vertical="center" shrinkToFit="1"/>
    </xf>
    <xf numFmtId="0" fontId="2" fillId="0" borderId="35" xfId="12" applyBorder="1" applyAlignment="1">
      <alignment horizontal="center" vertical="center" shrinkToFit="1"/>
    </xf>
    <xf numFmtId="38" fontId="0" fillId="0" borderId="18" xfId="5" applyFont="1" applyBorder="1" applyAlignment="1">
      <alignment horizontal="center" vertical="center" shrinkToFit="1"/>
    </xf>
    <xf numFmtId="38" fontId="0" fillId="0" borderId="0" xfId="5" applyFont="1" applyBorder="1" applyAlignment="1">
      <alignment horizontal="center" vertical="center" shrinkToFit="1"/>
    </xf>
    <xf numFmtId="38" fontId="0" fillId="0" borderId="256" xfId="5" applyFont="1" applyBorder="1" applyAlignment="1">
      <alignment horizontal="center" vertical="center" shrinkToFit="1"/>
    </xf>
    <xf numFmtId="38" fontId="0" fillId="0" borderId="211" xfId="5" applyFont="1" applyBorder="1" applyAlignment="1">
      <alignment horizontal="center" vertical="center" shrinkToFit="1"/>
    </xf>
    <xf numFmtId="38" fontId="0" fillId="0" borderId="16" xfId="5" applyFont="1" applyBorder="1" applyAlignment="1">
      <alignment horizontal="center" vertical="center" shrinkToFit="1"/>
    </xf>
    <xf numFmtId="38" fontId="0" fillId="0" borderId="20" xfId="5" applyFont="1" applyBorder="1" applyAlignment="1">
      <alignment horizontal="center" vertical="center" shrinkToFit="1"/>
    </xf>
    <xf numFmtId="38" fontId="0" fillId="0" borderId="6" xfId="5" applyFont="1" applyBorder="1" applyAlignment="1">
      <alignment horizontal="center" vertical="center" shrinkToFit="1"/>
    </xf>
    <xf numFmtId="38" fontId="0" fillId="0" borderId="257" xfId="5" applyFont="1" applyBorder="1" applyAlignment="1">
      <alignment horizontal="center" vertical="center" shrinkToFit="1"/>
    </xf>
    <xf numFmtId="38" fontId="0" fillId="0" borderId="215" xfId="5" applyFont="1" applyBorder="1" applyAlignment="1">
      <alignment horizontal="center" vertical="center" shrinkToFit="1"/>
    </xf>
    <xf numFmtId="38" fontId="0" fillId="0" borderId="15" xfId="5" applyFont="1" applyBorder="1" applyAlignment="1">
      <alignment horizontal="center" vertical="center" shrinkToFit="1"/>
    </xf>
    <xf numFmtId="38" fontId="2" fillId="0" borderId="255" xfId="5" applyFont="1" applyFill="1" applyBorder="1" applyAlignment="1">
      <alignment horizontal="center" vertical="center" shrinkToFit="1"/>
    </xf>
    <xf numFmtId="38" fontId="2" fillId="0" borderId="254" xfId="5" applyFont="1" applyFill="1" applyBorder="1" applyAlignment="1">
      <alignment horizontal="center" vertical="center" shrinkToFit="1"/>
    </xf>
    <xf numFmtId="38" fontId="2" fillId="0" borderId="253" xfId="5" applyFont="1" applyFill="1" applyBorder="1" applyAlignment="1">
      <alignment horizontal="center" vertical="center" shrinkToFit="1"/>
    </xf>
    <xf numFmtId="38" fontId="2" fillId="0" borderId="176" xfId="12" applyNumberFormat="1" applyBorder="1" applyAlignment="1">
      <alignment horizontal="center" vertical="center" shrinkToFit="1"/>
    </xf>
    <xf numFmtId="38" fontId="2" fillId="0" borderId="190" xfId="12" applyNumberFormat="1" applyBorder="1" applyAlignment="1">
      <alignment horizontal="center" vertical="center" shrinkToFit="1"/>
    </xf>
    <xf numFmtId="38" fontId="2" fillId="0" borderId="250" xfId="12" applyNumberFormat="1" applyBorder="1" applyAlignment="1">
      <alignment horizontal="center" vertical="center" shrinkToFit="1"/>
    </xf>
    <xf numFmtId="38" fontId="2" fillId="0" borderId="249" xfId="12" applyNumberFormat="1" applyBorder="1" applyAlignment="1">
      <alignment horizontal="center" vertical="center" shrinkToFit="1"/>
    </xf>
    <xf numFmtId="38" fontId="2" fillId="0" borderId="248" xfId="12" applyNumberFormat="1" applyBorder="1" applyAlignment="1">
      <alignment horizontal="center" vertical="center" shrinkToFit="1"/>
    </xf>
    <xf numFmtId="38" fontId="0" fillId="0" borderId="255" xfId="5" applyFont="1" applyBorder="1" applyAlignment="1">
      <alignment horizontal="center" vertical="center" shrinkToFit="1"/>
    </xf>
    <xf numFmtId="38" fontId="0" fillId="0" borderId="254" xfId="5" applyFont="1" applyBorder="1" applyAlignment="1">
      <alignment horizontal="center" vertical="center" shrinkToFit="1"/>
    </xf>
    <xf numFmtId="38" fontId="0" fillId="0" borderId="253" xfId="5" applyFont="1" applyBorder="1" applyAlignment="1">
      <alignment horizontal="center" vertical="center" shrinkToFit="1"/>
    </xf>
    <xf numFmtId="38" fontId="0" fillId="0" borderId="252" xfId="5" applyFont="1" applyBorder="1" applyAlignment="1">
      <alignment horizontal="center" vertical="center" shrinkToFit="1"/>
    </xf>
    <xf numFmtId="38" fontId="0" fillId="0" borderId="251" xfId="5" applyFont="1" applyBorder="1" applyAlignment="1">
      <alignment horizontal="center" vertical="center" shrinkToFit="1"/>
    </xf>
    <xf numFmtId="38" fontId="0" fillId="0" borderId="252" xfId="5" applyFont="1" applyFill="1" applyBorder="1" applyAlignment="1">
      <alignment horizontal="center" vertical="center" shrinkToFit="1"/>
    </xf>
    <xf numFmtId="38" fontId="0" fillId="0" borderId="251" xfId="5" applyFont="1" applyFill="1" applyBorder="1" applyAlignment="1">
      <alignment horizontal="center" vertical="center" shrinkToFit="1"/>
    </xf>
    <xf numFmtId="0" fontId="2" fillId="0" borderId="0" xfId="12" applyAlignment="1">
      <alignment horizontal="left" vertical="top" wrapText="1"/>
    </xf>
    <xf numFmtId="0" fontId="2" fillId="0" borderId="20" xfId="12" applyBorder="1" applyAlignment="1">
      <alignment horizontal="center" vertical="center" shrinkToFit="1"/>
    </xf>
    <xf numFmtId="0" fontId="2" fillId="0" borderId="34" xfId="12" applyBorder="1" applyAlignment="1">
      <alignment horizontal="center" vertical="center" shrinkToFit="1"/>
    </xf>
    <xf numFmtId="38" fontId="0" fillId="0" borderId="18" xfId="5" applyFont="1" applyFill="1" applyBorder="1" applyAlignment="1">
      <alignment horizontal="center" vertical="center" shrinkToFit="1"/>
    </xf>
    <xf numFmtId="38" fontId="0" fillId="0" borderId="0" xfId="5" applyFont="1" applyFill="1" applyBorder="1" applyAlignment="1">
      <alignment horizontal="center" vertical="center" shrinkToFit="1"/>
    </xf>
    <xf numFmtId="38" fontId="0" fillId="0" borderId="256" xfId="5" applyFont="1" applyFill="1" applyBorder="1" applyAlignment="1">
      <alignment horizontal="center" vertical="center" shrinkToFit="1"/>
    </xf>
    <xf numFmtId="0" fontId="13" fillId="0" borderId="26" xfId="13" applyFont="1" applyBorder="1" applyAlignment="1">
      <alignment horizontal="center" vertical="center" shrinkToFit="1"/>
    </xf>
    <xf numFmtId="0" fontId="13" fillId="0" borderId="40" xfId="13" applyFont="1" applyBorder="1" applyAlignment="1">
      <alignment horizontal="center" vertical="center" shrinkToFit="1"/>
    </xf>
    <xf numFmtId="0" fontId="2" fillId="0" borderId="6" xfId="13" applyBorder="1" applyAlignment="1">
      <alignment horizontal="right" vertical="center" shrinkToFit="1"/>
    </xf>
    <xf numFmtId="0" fontId="13" fillId="0" borderId="43" xfId="13" applyFont="1" applyBorder="1" applyAlignment="1">
      <alignment horizontal="center" vertical="center" shrinkToFit="1"/>
    </xf>
    <xf numFmtId="0" fontId="13" fillId="0" borderId="39" xfId="13" applyFont="1" applyBorder="1" applyAlignment="1">
      <alignment horizontal="center" vertical="center" shrinkToFit="1"/>
    </xf>
    <xf numFmtId="0" fontId="22" fillId="0" borderId="0" xfId="13" applyFont="1" applyAlignment="1">
      <alignment horizontal="left" vertical="center" shrinkToFit="1"/>
    </xf>
    <xf numFmtId="0" fontId="2" fillId="0" borderId="4" xfId="13" applyBorder="1" applyAlignment="1">
      <alignment horizontal="right" vertical="center" shrinkToFit="1"/>
    </xf>
    <xf numFmtId="0" fontId="13" fillId="0" borderId="44" xfId="13" applyFont="1" applyBorder="1" applyAlignment="1">
      <alignment horizontal="center" vertical="center" shrinkToFit="1"/>
    </xf>
    <xf numFmtId="0" fontId="13" fillId="0" borderId="38" xfId="13" applyFont="1" applyBorder="1" applyAlignment="1">
      <alignment horizontal="center" vertical="center" shrinkToFit="1"/>
    </xf>
    <xf numFmtId="0" fontId="13" fillId="0" borderId="6" xfId="13" applyFont="1" applyBorder="1" applyAlignment="1">
      <alignment horizontal="center" vertical="center" shrinkToFit="1"/>
    </xf>
    <xf numFmtId="0" fontId="13" fillId="0" borderId="4" xfId="13" applyFont="1" applyBorder="1" applyAlignment="1">
      <alignment horizontal="center" vertical="center" shrinkToFit="1"/>
    </xf>
    <xf numFmtId="187" fontId="5" fillId="0" borderId="20" xfId="0" applyNumberFormat="1" applyFont="1" applyBorder="1" applyAlignment="1">
      <alignment horizontal="center" vertical="center"/>
    </xf>
    <xf numFmtId="187" fontId="5" fillId="0" borderId="6" xfId="0" applyNumberFormat="1" applyFont="1" applyBorder="1" applyAlignment="1">
      <alignment horizontal="center" vertical="center"/>
    </xf>
    <xf numFmtId="187" fontId="5" fillId="0" borderId="34" xfId="0" applyNumberFormat="1" applyFont="1" applyBorder="1" applyAlignment="1">
      <alignment horizontal="center" vertical="center"/>
    </xf>
    <xf numFmtId="187" fontId="5" fillId="0" borderId="4" xfId="0" applyNumberFormat="1" applyFont="1" applyBorder="1" applyAlignment="1">
      <alignment horizontal="center" vertical="center"/>
    </xf>
    <xf numFmtId="180" fontId="5" fillId="0" borderId="0" xfId="0" applyNumberFormat="1" applyFont="1"/>
    <xf numFmtId="180" fontId="5" fillId="0" borderId="0" xfId="0" applyNumberFormat="1" applyFont="1" applyAlignment="1">
      <alignment horizontal="right"/>
    </xf>
    <xf numFmtId="187" fontId="5" fillId="0" borderId="21" xfId="0" applyNumberFormat="1" applyFont="1" applyBorder="1" applyAlignment="1">
      <alignment horizontal="center" vertical="center"/>
    </xf>
    <xf numFmtId="187" fontId="5" fillId="0" borderId="56" xfId="0" applyNumberFormat="1" applyFont="1" applyBorder="1" applyAlignment="1">
      <alignment horizontal="center" vertical="center"/>
    </xf>
    <xf numFmtId="187" fontId="5" fillId="0" borderId="21" xfId="0" applyNumberFormat="1" applyFont="1" applyBorder="1" applyAlignment="1">
      <alignment vertical="center"/>
    </xf>
    <xf numFmtId="187" fontId="5" fillId="0" borderId="56" xfId="0" applyNumberFormat="1" applyFont="1" applyBorder="1" applyAlignment="1">
      <alignment vertical="center"/>
    </xf>
    <xf numFmtId="187" fontId="5" fillId="0" borderId="20" xfId="0" applyNumberFormat="1" applyFont="1" applyBorder="1" applyAlignment="1">
      <alignment vertical="center"/>
    </xf>
    <xf numFmtId="187" fontId="5" fillId="0" borderId="15" xfId="0" applyNumberFormat="1" applyFont="1" applyBorder="1" applyAlignment="1">
      <alignment vertical="center"/>
    </xf>
    <xf numFmtId="187" fontId="5" fillId="0" borderId="15" xfId="0" applyNumberFormat="1" applyFont="1" applyBorder="1" applyAlignment="1">
      <alignment horizontal="center" vertical="center"/>
    </xf>
    <xf numFmtId="187" fontId="5" fillId="0" borderId="35" xfId="0" applyNumberFormat="1" applyFont="1" applyBorder="1" applyAlignment="1">
      <alignment horizontal="center" vertical="center"/>
    </xf>
    <xf numFmtId="180" fontId="5" fillId="0" borderId="6" xfId="0" applyNumberFormat="1" applyFont="1" applyBorder="1"/>
    <xf numFmtId="187" fontId="5" fillId="0" borderId="21" xfId="0" applyNumberFormat="1" applyFont="1" applyBorder="1" applyAlignment="1">
      <alignment horizontal="center" vertical="center" shrinkToFit="1"/>
    </xf>
    <xf numFmtId="187" fontId="5" fillId="0" borderId="56" xfId="0" applyNumberFormat="1" applyFont="1" applyBorder="1" applyAlignment="1">
      <alignment horizontal="center" vertical="center" shrinkToFit="1"/>
    </xf>
    <xf numFmtId="180" fontId="5" fillId="0" borderId="4" xfId="0" applyNumberFormat="1" applyFont="1" applyBorder="1" applyAlignment="1">
      <alignment horizontal="right"/>
    </xf>
    <xf numFmtId="187" fontId="0" fillId="0" borderId="20" xfId="0" applyNumberFormat="1" applyBorder="1" applyAlignment="1">
      <alignment vertical="center"/>
    </xf>
    <xf numFmtId="187" fontId="0" fillId="0" borderId="15" xfId="0" applyNumberFormat="1" applyBorder="1" applyAlignment="1">
      <alignment vertical="center"/>
    </xf>
    <xf numFmtId="187" fontId="0" fillId="0" borderId="6" xfId="0" applyNumberFormat="1" applyBorder="1" applyAlignment="1">
      <alignment vertical="center"/>
    </xf>
    <xf numFmtId="187" fontId="0" fillId="0" borderId="22" xfId="0" applyNumberFormat="1" applyBorder="1" applyAlignment="1">
      <alignment vertical="center"/>
    </xf>
    <xf numFmtId="187" fontId="0" fillId="0" borderId="56" xfId="0" applyNumberFormat="1" applyBorder="1" applyAlignment="1">
      <alignment vertical="center"/>
    </xf>
    <xf numFmtId="187" fontId="0" fillId="0" borderId="21" xfId="0" applyNumberFormat="1" applyBorder="1" applyAlignment="1">
      <alignment vertical="center"/>
    </xf>
    <xf numFmtId="187" fontId="0" fillId="0" borderId="20" xfId="0" applyNumberFormat="1" applyBorder="1" applyAlignment="1">
      <alignment horizontal="center" vertical="center"/>
    </xf>
    <xf numFmtId="187" fontId="0" fillId="0" borderId="15" xfId="0" applyNumberFormat="1" applyBorder="1" applyAlignment="1">
      <alignment horizontal="center" vertical="center"/>
    </xf>
    <xf numFmtId="187" fontId="0" fillId="0" borderId="34" xfId="0" applyNumberFormat="1" applyBorder="1" applyAlignment="1">
      <alignment horizontal="center" vertical="center"/>
    </xf>
    <xf numFmtId="187" fontId="0" fillId="0" borderId="35" xfId="0" applyNumberFormat="1" applyBorder="1" applyAlignment="1">
      <alignment horizontal="center" vertical="center"/>
    </xf>
    <xf numFmtId="187" fontId="0" fillId="0" borderId="6" xfId="0" applyNumberFormat="1" applyBorder="1" applyAlignment="1">
      <alignment horizontal="center" vertical="center"/>
    </xf>
    <xf numFmtId="187" fontId="0" fillId="0" borderId="4" xfId="0" applyNumberFormat="1" applyBorder="1" applyAlignment="1">
      <alignment horizontal="center" vertical="center"/>
    </xf>
    <xf numFmtId="187" fontId="0" fillId="0" borderId="6" xfId="0" applyNumberFormat="1" applyBorder="1"/>
    <xf numFmtId="187" fontId="0" fillId="0" borderId="0" xfId="0" applyNumberFormat="1" applyAlignment="1">
      <alignment horizontal="right"/>
    </xf>
    <xf numFmtId="187" fontId="5" fillId="13" borderId="4" xfId="0" applyNumberFormat="1" applyFont="1" applyFill="1" applyBorder="1" applyAlignment="1">
      <alignment horizontal="right"/>
    </xf>
    <xf numFmtId="187" fontId="5" fillId="0" borderId="0" xfId="0" applyNumberFormat="1" applyFont="1" applyAlignment="1">
      <alignment horizontal="right"/>
    </xf>
    <xf numFmtId="0" fontId="0" fillId="0" borderId="43" xfId="0" applyBorder="1" applyAlignment="1">
      <alignment horizontal="center" vertical="center"/>
    </xf>
    <xf numFmtId="0" fontId="24" fillId="0" borderId="41" xfId="0" applyFont="1" applyBorder="1" applyAlignment="1">
      <alignment horizontal="center" vertical="center" shrinkToFit="1"/>
    </xf>
    <xf numFmtId="0" fontId="24" fillId="0" borderId="48" xfId="0" applyFont="1" applyBorder="1" applyAlignment="1">
      <alignment horizontal="center" vertical="center" shrinkToFit="1"/>
    </xf>
    <xf numFmtId="0" fontId="24" fillId="0" borderId="44" xfId="0" applyFont="1" applyBorder="1" applyAlignment="1">
      <alignment horizontal="center" vertical="center" shrinkToFit="1"/>
    </xf>
    <xf numFmtId="0" fontId="24" fillId="0" borderId="38" xfId="0" applyFont="1" applyBorder="1" applyAlignment="1">
      <alignment horizontal="center" vertical="center" shrinkToFit="1"/>
    </xf>
    <xf numFmtId="0" fontId="24" fillId="0" borderId="46" xfId="0" applyFont="1" applyBorder="1" applyAlignment="1">
      <alignment horizontal="center" vertical="center" shrinkToFit="1"/>
    </xf>
    <xf numFmtId="0" fontId="24" fillId="0" borderId="39" xfId="0" applyFont="1" applyBorder="1" applyAlignment="1">
      <alignment horizontal="center" vertical="center" shrinkToFit="1"/>
    </xf>
    <xf numFmtId="0" fontId="74" fillId="0" borderId="0" xfId="0" applyFont="1" applyAlignment="1">
      <alignment horizontal="left" vertical="center" wrapText="1"/>
    </xf>
    <xf numFmtId="0" fontId="24" fillId="0" borderId="26" xfId="0" applyFont="1" applyBorder="1" applyAlignment="1">
      <alignment horizontal="center" vertical="center" shrinkToFit="1"/>
    </xf>
    <xf numFmtId="0" fontId="24" fillId="0" borderId="40" xfId="0" applyFont="1" applyBorder="1" applyAlignment="1">
      <alignment horizontal="center" vertical="center" shrinkToFit="1"/>
    </xf>
    <xf numFmtId="0" fontId="12" fillId="0" borderId="6" xfId="0" applyFont="1" applyBorder="1" applyAlignment="1">
      <alignment horizontal="right" vertical="center" shrinkToFit="1"/>
    </xf>
    <xf numFmtId="0" fontId="73" fillId="0" borderId="0" xfId="0" applyFont="1" applyAlignment="1">
      <alignment horizontal="center" vertical="center"/>
    </xf>
    <xf numFmtId="0" fontId="73" fillId="0" borderId="0" xfId="0" applyFont="1"/>
    <xf numFmtId="0" fontId="73" fillId="0" borderId="4" xfId="0" applyFont="1" applyBorder="1" applyAlignment="1">
      <alignment horizontal="center" vertical="center"/>
    </xf>
    <xf numFmtId="0" fontId="73" fillId="0" borderId="4" xfId="0" applyFont="1" applyBorder="1"/>
    <xf numFmtId="0" fontId="24" fillId="0" borderId="4" xfId="0" applyFont="1" applyBorder="1" applyAlignment="1">
      <alignment horizontal="right" shrinkToFit="1"/>
    </xf>
    <xf numFmtId="0" fontId="12" fillId="0" borderId="0" xfId="0" applyFont="1" applyAlignment="1">
      <alignment horizontal="left"/>
    </xf>
    <xf numFmtId="0" fontId="12" fillId="0" borderId="0" xfId="0" applyFont="1" applyAlignment="1">
      <alignment horizontal="left" shrinkToFit="1"/>
    </xf>
    <xf numFmtId="0" fontId="0" fillId="0" borderId="0" xfId="0" applyAlignment="1">
      <alignment shrinkToFit="1"/>
    </xf>
    <xf numFmtId="0" fontId="24" fillId="0" borderId="43" xfId="0" applyFont="1" applyBorder="1" applyAlignment="1">
      <alignment horizontal="center" vertical="center" shrinkToFit="1"/>
    </xf>
    <xf numFmtId="0" fontId="0" fillId="0" borderId="26"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2" xfId="0" applyFont="1" applyBorder="1" applyAlignment="1">
      <alignment horizontal="center" vertical="center"/>
    </xf>
    <xf numFmtId="0" fontId="5" fillId="0" borderId="21" xfId="0" applyFont="1" applyBorder="1" applyAlignment="1">
      <alignment horizontal="center" vertical="center"/>
    </xf>
    <xf numFmtId="0" fontId="2" fillId="0" borderId="0" xfId="0" applyFont="1" applyAlignment="1">
      <alignment horizontal="left"/>
    </xf>
    <xf numFmtId="187" fontId="5" fillId="0" borderId="44" xfId="0" applyNumberFormat="1" applyFont="1" applyBorder="1" applyAlignment="1">
      <alignment horizontal="distributed" vertical="center"/>
    </xf>
    <xf numFmtId="187" fontId="5" fillId="0" borderId="38" xfId="0" applyNumberFormat="1" applyFont="1" applyBorder="1" applyAlignment="1">
      <alignment horizontal="distributed" vertical="center"/>
    </xf>
    <xf numFmtId="0" fontId="5" fillId="0" borderId="23" xfId="0" applyFont="1" applyBorder="1" applyAlignment="1">
      <alignment horizontal="distributed" vertical="center" justifyLastLine="1"/>
    </xf>
    <xf numFmtId="0" fontId="5" fillId="0" borderId="22" xfId="0" applyFont="1" applyBorder="1" applyAlignment="1">
      <alignment horizontal="distributed" vertical="center" justifyLastLine="1"/>
    </xf>
    <xf numFmtId="0" fontId="0" fillId="0" borderId="42" xfId="0" applyBorder="1" applyAlignment="1">
      <alignment horizontal="center" vertical="center"/>
    </xf>
    <xf numFmtId="0" fontId="5" fillId="0" borderId="41" xfId="0" applyFont="1" applyBorder="1" applyAlignment="1">
      <alignment horizontal="distributed" vertical="center" wrapText="1"/>
    </xf>
    <xf numFmtId="0" fontId="5" fillId="0" borderId="48" xfId="0" applyFont="1" applyBorder="1" applyAlignment="1">
      <alignment horizontal="distributed" vertical="center" wrapText="1"/>
    </xf>
    <xf numFmtId="0" fontId="0" fillId="0" borderId="42" xfId="0" applyBorder="1" applyAlignment="1">
      <alignment horizontal="center" vertical="center" wrapText="1"/>
    </xf>
    <xf numFmtId="0" fontId="0" fillId="0" borderId="37" xfId="0" applyBorder="1" applyAlignment="1">
      <alignment horizontal="center" vertical="center" wrapText="1"/>
    </xf>
    <xf numFmtId="0" fontId="0" fillId="0" borderId="49" xfId="0" applyBorder="1" applyAlignment="1">
      <alignment horizontal="center" vertical="center" wrapText="1"/>
    </xf>
    <xf numFmtId="0" fontId="2" fillId="0" borderId="41" xfId="0" applyFont="1" applyBorder="1" applyAlignment="1">
      <alignment horizontal="distributed" vertical="center" justifyLastLine="1"/>
    </xf>
    <xf numFmtId="0" fontId="2" fillId="0" borderId="48" xfId="0" applyFont="1" applyBorder="1" applyAlignment="1">
      <alignment horizontal="distributed" vertical="center" justifyLastLine="1"/>
    </xf>
    <xf numFmtId="0" fontId="2" fillId="0" borderId="44" xfId="0" applyFont="1" applyBorder="1" applyAlignment="1">
      <alignment horizontal="distributed" vertical="center" justifyLastLine="1"/>
    </xf>
    <xf numFmtId="0" fontId="2" fillId="0" borderId="38" xfId="0" applyFont="1" applyBorder="1" applyAlignment="1">
      <alignment horizontal="distributed" vertical="center" justifyLastLine="1"/>
    </xf>
    <xf numFmtId="0" fontId="2" fillId="0" borderId="43" xfId="0" applyFont="1" applyBorder="1" applyAlignment="1">
      <alignment horizontal="distributed" vertical="center" justifyLastLine="1"/>
    </xf>
    <xf numFmtId="0" fontId="2" fillId="0" borderId="39" xfId="0" applyFont="1" applyBorder="1" applyAlignment="1">
      <alignment horizontal="distributed" vertical="center" justifyLastLine="1"/>
    </xf>
    <xf numFmtId="0" fontId="5" fillId="0" borderId="4" xfId="0" applyFont="1" applyBorder="1"/>
    <xf numFmtId="0" fontId="12" fillId="0" borderId="23" xfId="0" applyFont="1" applyBorder="1" applyAlignment="1">
      <alignment horizontal="center" vertical="center"/>
    </xf>
    <xf numFmtId="0" fontId="12" fillId="0" borderId="22" xfId="0" applyFont="1" applyBorder="1" applyAlignment="1">
      <alignment vertical="center"/>
    </xf>
    <xf numFmtId="0" fontId="12" fillId="0" borderId="24" xfId="0" applyFont="1" applyBorder="1" applyAlignment="1">
      <alignment vertical="center"/>
    </xf>
    <xf numFmtId="0" fontId="12" fillId="0" borderId="43" xfId="0" applyFont="1" applyBorder="1" applyAlignment="1">
      <alignment horizontal="center" vertical="center"/>
    </xf>
    <xf numFmtId="0" fontId="12" fillId="0" borderId="46" xfId="0" applyFont="1" applyBorder="1" applyAlignment="1">
      <alignment horizontal="center" vertical="center"/>
    </xf>
    <xf numFmtId="0" fontId="12" fillId="0" borderId="39" xfId="0" applyFont="1" applyBorder="1" applyAlignment="1">
      <alignment horizontal="center" vertical="center"/>
    </xf>
    <xf numFmtId="0" fontId="12" fillId="0" borderId="30" xfId="0" applyFont="1" applyBorder="1" applyAlignment="1">
      <alignment horizontal="center" vertical="center"/>
    </xf>
    <xf numFmtId="0" fontId="12" fillId="0" borderId="38" xfId="0" applyFont="1" applyBorder="1" applyAlignment="1">
      <alignment horizontal="center" vertical="center"/>
    </xf>
    <xf numFmtId="0" fontId="12" fillId="0" borderId="38" xfId="0" applyFont="1" applyBorder="1" applyAlignment="1">
      <alignment vertical="center"/>
    </xf>
    <xf numFmtId="0" fontId="12" fillId="0" borderId="32" xfId="0" applyFont="1" applyBorder="1" applyAlignment="1">
      <alignment horizontal="center" vertical="center"/>
    </xf>
    <xf numFmtId="0" fontId="12" fillId="0" borderId="23" xfId="0" applyFont="1" applyBorder="1" applyAlignment="1">
      <alignment horizontal="center" vertical="center" wrapText="1"/>
    </xf>
    <xf numFmtId="0" fontId="12" fillId="0" borderId="22" xfId="0" applyFont="1" applyBorder="1" applyAlignment="1">
      <alignment vertical="center" wrapText="1"/>
    </xf>
    <xf numFmtId="0" fontId="12" fillId="0" borderId="24" xfId="0" applyFont="1" applyBorder="1" applyAlignment="1">
      <alignment vertical="center" wrapText="1"/>
    </xf>
    <xf numFmtId="0" fontId="12" fillId="0" borderId="22" xfId="0" applyFont="1" applyBorder="1" applyAlignment="1">
      <alignment horizontal="center" vertical="center"/>
    </xf>
    <xf numFmtId="0" fontId="12" fillId="0" borderId="39" xfId="0" applyFont="1" applyBorder="1" applyAlignment="1">
      <alignment vertical="center"/>
    </xf>
    <xf numFmtId="0" fontId="0" fillId="0" borderId="44" xfId="0" applyBorder="1" applyAlignment="1">
      <alignment horizontal="center" vertical="center"/>
    </xf>
    <xf numFmtId="0" fontId="0" fillId="0" borderId="31" xfId="0" applyBorder="1" applyAlignment="1">
      <alignment horizontal="center" vertical="center"/>
    </xf>
    <xf numFmtId="0" fontId="0" fillId="0" borderId="166" xfId="0" applyBorder="1" applyAlignment="1">
      <alignment horizontal="center" vertical="center"/>
    </xf>
    <xf numFmtId="0" fontId="22" fillId="0" borderId="0" xfId="0" applyFont="1" applyAlignment="1">
      <alignment shrinkToFit="1"/>
    </xf>
    <xf numFmtId="0" fontId="0" fillId="0" borderId="30" xfId="0" applyBorder="1" applyAlignment="1">
      <alignment horizontal="center" vertical="center"/>
    </xf>
    <xf numFmtId="0" fontId="0" fillId="0" borderId="38" xfId="0" applyBorder="1" applyAlignment="1">
      <alignment vertical="center"/>
    </xf>
    <xf numFmtId="0" fontId="0" fillId="0" borderId="32" xfId="0" applyBorder="1" applyAlignment="1">
      <alignment horizontal="center" vertical="center"/>
    </xf>
    <xf numFmtId="0" fontId="0" fillId="0" borderId="39" xfId="0" applyBorder="1" applyAlignment="1">
      <alignment vertical="center"/>
    </xf>
    <xf numFmtId="0" fontId="0" fillId="0" borderId="4" xfId="0" applyBorder="1" applyAlignment="1">
      <alignment horizontal="right"/>
    </xf>
    <xf numFmtId="38" fontId="2" fillId="0" borderId="0" xfId="1" applyFont="1" applyBorder="1" applyAlignment="1">
      <alignment horizontal="right"/>
    </xf>
    <xf numFmtId="187" fontId="0" fillId="0" borderId="6" xfId="0" applyNumberFormat="1" applyBorder="1" applyAlignment="1">
      <alignment horizontal="right" shrinkToFit="1"/>
    </xf>
    <xf numFmtId="38" fontId="26" fillId="0" borderId="0" xfId="1" applyFont="1" applyBorder="1" applyAlignment="1">
      <alignment horizontal="left" shrinkToFit="1"/>
    </xf>
    <xf numFmtId="0" fontId="26" fillId="0" borderId="0" xfId="0" applyFont="1" applyAlignment="1">
      <alignment horizontal="left" shrinkToFit="1"/>
    </xf>
    <xf numFmtId="0" fontId="0" fillId="0" borderId="0" xfId="0" applyAlignment="1">
      <alignment horizontal="left" shrinkToFit="1"/>
    </xf>
    <xf numFmtId="0" fontId="2" fillId="0" borderId="0" xfId="15" applyAlignment="1">
      <alignment horizontal="left" vertical="center" shrinkToFit="1"/>
    </xf>
    <xf numFmtId="0" fontId="2" fillId="0" borderId="6" xfId="15" applyBorder="1" applyAlignment="1">
      <alignment horizontal="center" vertical="center"/>
    </xf>
    <xf numFmtId="0" fontId="2" fillId="0" borderId="154" xfId="15" applyBorder="1" applyAlignment="1">
      <alignment horizontal="center" vertical="center" shrinkToFit="1"/>
    </xf>
    <xf numFmtId="0" fontId="2" fillId="0" borderId="25" xfId="15" applyBorder="1" applyAlignment="1">
      <alignment horizontal="center" vertical="center" shrinkToFit="1"/>
    </xf>
    <xf numFmtId="0" fontId="2" fillId="0" borderId="0" xfId="15" applyAlignment="1">
      <alignment vertical="center" shrinkToFit="1"/>
    </xf>
    <xf numFmtId="0" fontId="2" fillId="0" borderId="24" xfId="16" applyBorder="1" applyAlignment="1">
      <alignment horizontal="center" vertical="center" shrinkToFit="1"/>
    </xf>
    <xf numFmtId="0" fontId="2" fillId="0" borderId="25" xfId="16" applyBorder="1" applyAlignment="1">
      <alignment horizontal="center" vertical="center" shrinkToFit="1"/>
    </xf>
    <xf numFmtId="0" fontId="2" fillId="0" borderId="6" xfId="16" applyBorder="1" applyAlignment="1">
      <alignment horizontal="center" vertical="center"/>
    </xf>
    <xf numFmtId="0" fontId="2" fillId="0" borderId="0" xfId="16" applyAlignment="1">
      <alignment horizontal="left" vertical="center" shrinkToFit="1"/>
    </xf>
    <xf numFmtId="187" fontId="2" fillId="0" borderId="0" xfId="17" applyNumberFormat="1" applyAlignment="1">
      <alignment vertical="center" shrinkToFit="1"/>
    </xf>
    <xf numFmtId="187" fontId="2" fillId="0" borderId="4" xfId="17" applyNumberFormat="1" applyBorder="1" applyAlignment="1">
      <alignment horizontal="right" vertical="center"/>
    </xf>
    <xf numFmtId="187" fontId="2" fillId="0" borderId="24" xfId="17" applyNumberFormat="1" applyBorder="1" applyAlignment="1">
      <alignment horizontal="center" vertical="center" shrinkToFit="1"/>
    </xf>
    <xf numFmtId="187" fontId="2" fillId="0" borderId="25" xfId="17" applyNumberFormat="1" applyBorder="1" applyAlignment="1">
      <alignment horizontal="center" vertical="center" shrinkToFit="1"/>
    </xf>
    <xf numFmtId="187" fontId="2" fillId="0" borderId="25" xfId="17" applyNumberFormat="1" applyBorder="1" applyAlignment="1">
      <alignment horizontal="center" vertical="center"/>
    </xf>
    <xf numFmtId="187" fontId="2" fillId="0" borderId="223" xfId="17" applyNumberFormat="1" applyBorder="1" applyAlignment="1">
      <alignment horizontal="center" vertical="center"/>
    </xf>
    <xf numFmtId="187" fontId="2" fillId="0" borderId="6" xfId="17" applyNumberFormat="1" applyBorder="1" applyAlignment="1">
      <alignment horizontal="right" vertical="center"/>
    </xf>
    <xf numFmtId="0" fontId="2" fillId="0" borderId="0" xfId="18" applyAlignment="1">
      <alignment horizontal="left" vertical="center"/>
    </xf>
    <xf numFmtId="0" fontId="45" fillId="0" borderId="152" xfId="18" applyFont="1" applyBorder="1" applyAlignment="1">
      <alignment horizontal="center" vertical="center"/>
    </xf>
    <xf numFmtId="0" fontId="45" fillId="0" borderId="29" xfId="18" applyFont="1" applyBorder="1" applyAlignment="1">
      <alignment horizontal="center" vertical="center"/>
    </xf>
    <xf numFmtId="0" fontId="45" fillId="0" borderId="23" xfId="18" applyFont="1" applyBorder="1" applyAlignment="1">
      <alignment horizontal="center" vertical="center"/>
    </xf>
    <xf numFmtId="0" fontId="45" fillId="0" borderId="22" xfId="18" applyFont="1" applyBorder="1" applyAlignment="1">
      <alignment horizontal="center" vertical="center"/>
    </xf>
    <xf numFmtId="0" fontId="45" fillId="0" borderId="28" xfId="18" applyFont="1" applyBorder="1" applyAlignment="1">
      <alignment horizontal="center" vertical="center"/>
    </xf>
    <xf numFmtId="0" fontId="45" fillId="0" borderId="24" xfId="18" applyFont="1" applyBorder="1" applyAlignment="1">
      <alignment horizontal="center" vertical="center"/>
    </xf>
    <xf numFmtId="0" fontId="45" fillId="0" borderId="21" xfId="18" applyFont="1" applyBorder="1" applyAlignment="1">
      <alignment horizontal="center" vertical="center"/>
    </xf>
    <xf numFmtId="0" fontId="45" fillId="0" borderId="25" xfId="18" applyFont="1" applyBorder="1" applyAlignment="1">
      <alignment horizontal="center" vertical="center"/>
    </xf>
    <xf numFmtId="0" fontId="45" fillId="0" borderId="229" xfId="18" applyFont="1" applyBorder="1" applyAlignment="1">
      <alignment horizontal="center" vertical="center"/>
    </xf>
    <xf numFmtId="0" fontId="71" fillId="0" borderId="0" xfId="18" applyFont="1" applyAlignment="1">
      <alignment horizontal="left" vertical="center"/>
    </xf>
    <xf numFmtId="0" fontId="55" fillId="0" borderId="0" xfId="18" applyFont="1" applyAlignment="1">
      <alignment horizontal="left" vertical="center" wrapText="1"/>
    </xf>
    <xf numFmtId="58" fontId="0" fillId="0" borderId="0" xfId="17" applyNumberFormat="1" applyFont="1" applyAlignment="1">
      <alignment horizontal="left" vertical="center"/>
    </xf>
    <xf numFmtId="58" fontId="2" fillId="0" borderId="0" xfId="17" applyNumberFormat="1" applyAlignment="1">
      <alignment horizontal="left" vertical="center"/>
    </xf>
    <xf numFmtId="0" fontId="2" fillId="0" borderId="4" xfId="17" applyBorder="1">
      <alignment vertical="center"/>
    </xf>
    <xf numFmtId="0" fontId="2" fillId="0" borderId="0" xfId="17" applyAlignment="1"/>
    <xf numFmtId="0" fontId="0" fillId="0" borderId="0" xfId="17" applyFont="1" applyAlignment="1">
      <alignment horizontal="left" vertical="center"/>
    </xf>
    <xf numFmtId="0" fontId="2" fillId="0" borderId="0" xfId="17" applyAlignment="1">
      <alignment horizontal="left" vertical="center"/>
    </xf>
    <xf numFmtId="0" fontId="2" fillId="0" borderId="154" xfId="17" applyBorder="1" applyAlignment="1">
      <alignment horizontal="center" vertical="center"/>
    </xf>
    <xf numFmtId="0" fontId="2" fillId="0" borderId="25" xfId="17" applyBorder="1" applyAlignment="1">
      <alignment horizontal="center" vertical="center"/>
    </xf>
    <xf numFmtId="0" fontId="2" fillId="0" borderId="23" xfId="17" applyBorder="1" applyAlignment="1">
      <alignment horizontal="center" vertical="center"/>
    </xf>
    <xf numFmtId="0" fontId="2" fillId="0" borderId="6" xfId="17" applyBorder="1" applyAlignment="1"/>
    <xf numFmtId="0" fontId="12" fillId="0" borderId="0" xfId="17" applyFont="1" applyAlignment="1">
      <alignment horizontal="left" vertical="center"/>
    </xf>
    <xf numFmtId="208" fontId="2" fillId="0" borderId="0" xfId="17" applyNumberFormat="1" applyAlignment="1">
      <alignment horizontal="left" vertical="center"/>
    </xf>
    <xf numFmtId="208" fontId="2" fillId="0" borderId="4" xfId="17" applyNumberFormat="1" applyBorder="1">
      <alignment vertical="center"/>
    </xf>
    <xf numFmtId="0" fontId="2" fillId="0" borderId="44" xfId="17" applyBorder="1" applyAlignment="1">
      <alignment horizontal="center" vertical="center"/>
    </xf>
    <xf numFmtId="0" fontId="0" fillId="0" borderId="35" xfId="0" applyBorder="1" applyAlignment="1">
      <alignment vertical="center"/>
    </xf>
    <xf numFmtId="38" fontId="0" fillId="0" borderId="21" xfId="1" applyFont="1" applyBorder="1" applyAlignment="1">
      <alignment horizontal="center" vertical="center"/>
    </xf>
    <xf numFmtId="38" fontId="0" fillId="0" borderId="22" xfId="1" applyFont="1" applyBorder="1" applyAlignment="1">
      <alignment horizontal="center" vertical="center"/>
    </xf>
    <xf numFmtId="0" fontId="67" fillId="0" borderId="152" xfId="19" applyFont="1" applyBorder="1" applyAlignment="1">
      <alignment horizontal="left" vertical="center" shrinkToFit="1"/>
    </xf>
    <xf numFmtId="0" fontId="67" fillId="0" borderId="28" xfId="19" applyFont="1" applyBorder="1" applyAlignment="1">
      <alignment horizontal="left" vertical="center" shrinkToFit="1"/>
    </xf>
    <xf numFmtId="0" fontId="67" fillId="0" borderId="29" xfId="19" applyFont="1" applyBorder="1" applyAlignment="1">
      <alignment horizontal="left" vertical="center" shrinkToFit="1"/>
    </xf>
    <xf numFmtId="0" fontId="67" fillId="0" borderId="32" xfId="19" applyFont="1" applyBorder="1" applyAlignment="1">
      <alignment horizontal="left" vertical="center" shrinkToFit="1"/>
    </xf>
    <xf numFmtId="0" fontId="77" fillId="0" borderId="31" xfId="19" applyBorder="1"/>
    <xf numFmtId="0" fontId="77" fillId="0" borderId="166" xfId="19" applyBorder="1"/>
    <xf numFmtId="0" fontId="67" fillId="0" borderId="30" xfId="19" applyFont="1" applyBorder="1" applyAlignment="1">
      <alignment horizontal="center" vertical="center" shrinkToFit="1"/>
    </xf>
    <xf numFmtId="0" fontId="67" fillId="0" borderId="202" xfId="19" applyFont="1" applyBorder="1" applyAlignment="1">
      <alignment horizontal="center" vertical="center" shrinkToFit="1"/>
    </xf>
    <xf numFmtId="0" fontId="83" fillId="0" borderId="0" xfId="19" applyFont="1" applyAlignment="1">
      <alignment horizontal="left" vertical="top" wrapText="1"/>
    </xf>
    <xf numFmtId="0" fontId="83" fillId="0" borderId="58" xfId="19" applyFont="1" applyBorder="1" applyAlignment="1">
      <alignment horizontal="left" vertical="top" wrapText="1"/>
    </xf>
    <xf numFmtId="0" fontId="79" fillId="0" borderId="31" xfId="19" applyFont="1" applyBorder="1" applyAlignment="1">
      <alignment horizontal="right" vertical="center"/>
    </xf>
    <xf numFmtId="0" fontId="24" fillId="0" borderId="0" xfId="19" applyFont="1" applyAlignment="1">
      <alignment horizontal="left" vertical="top" wrapText="1"/>
    </xf>
    <xf numFmtId="0" fontId="67" fillId="0" borderId="201" xfId="19" applyFont="1" applyBorder="1" applyAlignment="1">
      <alignment horizontal="left" vertical="center"/>
    </xf>
    <xf numFmtId="0" fontId="67" fillId="0" borderId="58" xfId="19" applyFont="1" applyBorder="1" applyAlignment="1">
      <alignment horizontal="left" vertical="center"/>
    </xf>
    <xf numFmtId="0" fontId="67" fillId="0" borderId="165" xfId="19" applyFont="1" applyBorder="1" applyAlignment="1">
      <alignment horizontal="left" vertical="center"/>
    </xf>
    <xf numFmtId="0" fontId="67" fillId="0" borderId="32" xfId="19" applyFont="1" applyBorder="1" applyAlignment="1">
      <alignment horizontal="right" vertical="center"/>
    </xf>
    <xf numFmtId="0" fontId="67" fillId="0" borderId="31" xfId="19" applyFont="1" applyBorder="1" applyAlignment="1">
      <alignment horizontal="right" vertical="center"/>
    </xf>
    <xf numFmtId="0" fontId="67" fillId="0" borderId="166" xfId="19" applyFont="1" applyBorder="1" applyAlignment="1">
      <alignment horizontal="right" vertical="center"/>
    </xf>
    <xf numFmtId="0" fontId="77" fillId="0" borderId="28" xfId="19" applyBorder="1" applyAlignment="1">
      <alignment horizontal="left" vertical="center" shrinkToFit="1"/>
    </xf>
    <xf numFmtId="0" fontId="77" fillId="0" borderId="29" xfId="19" applyBorder="1" applyAlignment="1">
      <alignment horizontal="left" vertical="center" shrinkToFit="1"/>
    </xf>
    <xf numFmtId="0" fontId="77" fillId="0" borderId="28" xfId="19" applyBorder="1"/>
    <xf numFmtId="0" fontId="77" fillId="0" borderId="29" xfId="19" applyBorder="1"/>
    <xf numFmtId="0" fontId="82" fillId="0" borderId="202" xfId="19" applyFont="1" applyBorder="1" applyAlignment="1">
      <alignment horizontal="center" vertical="center" shrinkToFit="1"/>
    </xf>
    <xf numFmtId="0" fontId="2" fillId="0" borderId="42" xfId="21" applyBorder="1" applyAlignment="1">
      <alignment horizontal="center" vertical="center" shrinkToFit="1"/>
    </xf>
    <xf numFmtId="0" fontId="2" fillId="0" borderId="49" xfId="21" applyBorder="1" applyAlignment="1">
      <alignment horizontal="center" vertical="center"/>
    </xf>
    <xf numFmtId="0" fontId="2" fillId="0" borderId="43" xfId="21" applyBorder="1" applyAlignment="1">
      <alignment horizontal="center" vertical="center"/>
    </xf>
    <xf numFmtId="0" fontId="2" fillId="0" borderId="39" xfId="21" applyBorder="1" applyAlignment="1">
      <alignment horizontal="center" vertical="center"/>
    </xf>
    <xf numFmtId="0" fontId="2" fillId="0" borderId="6" xfId="21" applyBorder="1" applyAlignment="1">
      <alignment horizontal="right"/>
    </xf>
    <xf numFmtId="0" fontId="2" fillId="0" borderId="6" xfId="21" applyBorder="1">
      <alignment vertical="center"/>
    </xf>
    <xf numFmtId="0" fontId="2" fillId="0" borderId="15" xfId="21" applyBorder="1" applyAlignment="1">
      <alignment horizontal="center" vertical="center"/>
    </xf>
    <xf numFmtId="0" fontId="2" fillId="0" borderId="35" xfId="21" applyBorder="1" applyAlignment="1">
      <alignment horizontal="center" vertical="center"/>
    </xf>
    <xf numFmtId="0" fontId="2" fillId="0" borderId="41" xfId="21" applyBorder="1" applyAlignment="1">
      <alignment horizontal="center" vertical="center"/>
    </xf>
    <xf numFmtId="0" fontId="2" fillId="0" borderId="48" xfId="21" applyBorder="1" applyAlignment="1">
      <alignment horizontal="center" vertical="center"/>
    </xf>
    <xf numFmtId="0" fontId="2" fillId="0" borderId="23" xfId="21" applyBorder="1" applyAlignment="1">
      <alignment horizontal="center" vertical="center"/>
    </xf>
    <xf numFmtId="0" fontId="2" fillId="0" borderId="24" xfId="21" applyBorder="1" applyAlignment="1">
      <alignment horizontal="center" vertical="center"/>
    </xf>
    <xf numFmtId="0" fontId="2" fillId="0" borderId="44" xfId="21" applyBorder="1" applyAlignment="1">
      <alignment horizontal="center" vertical="center"/>
    </xf>
    <xf numFmtId="0" fontId="2" fillId="0" borderId="38" xfId="21" applyBorder="1" applyAlignment="1">
      <alignment horizontal="center" vertical="center"/>
    </xf>
  </cellXfs>
  <cellStyles count="25">
    <cellStyle name="パーセント 2" xfId="9" xr:uid="{00000000-0005-0000-0000-000000000000}"/>
    <cellStyle name="ハイパーリンク" xfId="20" builtinId="8"/>
    <cellStyle name="桁区切り" xfId="1" builtinId="6"/>
    <cellStyle name="桁区切り 2" xfId="5" xr:uid="{00000000-0005-0000-0000-000003000000}"/>
    <cellStyle name="桁区切り 2 2" xfId="8" xr:uid="{00000000-0005-0000-0000-000004000000}"/>
    <cellStyle name="桁区切り 3" xfId="7" xr:uid="{00000000-0005-0000-0000-000005000000}"/>
    <cellStyle name="桁区切り 4" xfId="11" xr:uid="{00000000-0005-0000-0000-000006000000}"/>
    <cellStyle name="通貨 2" xfId="2" xr:uid="{00000000-0005-0000-0000-000007000000}"/>
    <cellStyle name="標準" xfId="0" builtinId="0"/>
    <cellStyle name="標準 10" xfId="17" xr:uid="{00000000-0005-0000-0000-000009000000}"/>
    <cellStyle name="標準 11" xfId="18" xr:uid="{00000000-0005-0000-0000-00000A000000}"/>
    <cellStyle name="標準 12" xfId="19" xr:uid="{00000000-0005-0000-0000-00000B000000}"/>
    <cellStyle name="標準 13" xfId="21" xr:uid="{00000000-0005-0000-0000-00000C000000}"/>
    <cellStyle name="標準 14" xfId="22" xr:uid="{00000000-0005-0000-0000-00000D000000}"/>
    <cellStyle name="標準 2" xfId="4" xr:uid="{00000000-0005-0000-0000-00000E000000}"/>
    <cellStyle name="標準 2 2" xfId="23" xr:uid="{00000000-0005-0000-0000-00000F000000}"/>
    <cellStyle name="標準 3" xfId="6" xr:uid="{00000000-0005-0000-0000-000010000000}"/>
    <cellStyle name="標準 4" xfId="10" xr:uid="{00000000-0005-0000-0000-000011000000}"/>
    <cellStyle name="標準 5" xfId="12" xr:uid="{00000000-0005-0000-0000-000012000000}"/>
    <cellStyle name="標準 6" xfId="13" xr:uid="{00000000-0005-0000-0000-000013000000}"/>
    <cellStyle name="標準 7" xfId="14" xr:uid="{00000000-0005-0000-0000-000014000000}"/>
    <cellStyle name="標準 8" xfId="15" xr:uid="{00000000-0005-0000-0000-000015000000}"/>
    <cellStyle name="標準 9" xfId="16" xr:uid="{00000000-0005-0000-0000-000016000000}"/>
    <cellStyle name="標準_2010結果表・一覧表様式集（農林業経営体調査）扉・本文（印刷後の修正100713）" xfId="24" xr:uid="{00000000-0005-0000-0000-000017000000}"/>
    <cellStyle name="標準_JB16" xfId="3" xr:uid="{00000000-0005-0000-0000-000018000000}"/>
  </cellStyles>
  <dxfs count="0"/>
  <tableStyles count="0" defaultTableStyle="TableStyleMedium9" defaultPivotStyle="PivotStyleLight16"/>
  <colors>
    <mruColors>
      <color rgb="FF66FF99"/>
      <color rgb="FF33CC33"/>
      <color rgb="FFFFCCFF"/>
      <color rgb="FF9999FF"/>
      <color rgb="FF00CC00"/>
      <color rgb="FF33CCCC"/>
      <color rgb="FFFFFF6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2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xml"/><Relationship Id="rId1" Type="http://schemas.microsoft.com/office/2011/relationships/chartStyle" Target="style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xml"/><Relationship Id="rId1" Type="http://schemas.microsoft.com/office/2011/relationships/chartStyle" Target="style4.xml"/></Relationships>
</file>

<file path=xl/charts/_rels/chart5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男女別人口及び世帯数の推移（住民基本台帳）</a:t>
            </a:r>
          </a:p>
        </c:rich>
      </c:tx>
      <c:layout>
        <c:manualLayout>
          <c:xMode val="edge"/>
          <c:yMode val="edge"/>
          <c:x val="0.18566769642566144"/>
          <c:y val="3.0588235294117649E-2"/>
        </c:manualLayout>
      </c:layout>
      <c:overlay val="0"/>
      <c:spPr>
        <a:noFill/>
        <a:ln w="25400">
          <a:noFill/>
        </a:ln>
      </c:spPr>
    </c:title>
    <c:autoTitleDeleted val="0"/>
    <c:plotArea>
      <c:layout>
        <c:manualLayout>
          <c:layoutTarget val="inner"/>
          <c:xMode val="edge"/>
          <c:yMode val="edge"/>
          <c:x val="0.13843648208469056"/>
          <c:y val="0.2203921568627451"/>
          <c:w val="0.73778501628664495"/>
          <c:h val="0.50196078431372548"/>
        </c:manualLayout>
      </c:layout>
      <c:barChart>
        <c:barDir val="col"/>
        <c:grouping val="clustered"/>
        <c:varyColors val="0"/>
        <c:ser>
          <c:idx val="1"/>
          <c:order val="0"/>
          <c:tx>
            <c:strRef>
              <c:f>人口_表1!$B$4</c:f>
              <c:strCache>
                <c:ptCount val="1"/>
                <c:pt idx="0">
                  <c:v>男　(人）</c:v>
                </c:pt>
              </c:strCache>
            </c:strRef>
          </c:tx>
          <c:spPr>
            <a:pattFill prst="pct10">
              <a:fgClr>
                <a:srgbClr val="000000"/>
              </a:fgClr>
              <a:bgClr>
                <a:srgbClr val="FFFFFF"/>
              </a:bgClr>
            </a:pattFill>
            <a:ln w="12700">
              <a:solidFill>
                <a:srgbClr val="000000"/>
              </a:solidFill>
              <a:prstDash val="solid"/>
            </a:ln>
          </c:spPr>
          <c:invertIfNegative val="0"/>
          <c:cat>
            <c:strRef>
              <c:f>人口_表1!$A$5:$A$26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人口_表1!$B$5:$B$26</c:f>
              <c:numCache>
                <c:formatCode>#,##0_);[Red]\(#,##0\)</c:formatCode>
                <c:ptCount val="22"/>
                <c:pt idx="0">
                  <c:v>93406</c:v>
                </c:pt>
                <c:pt idx="1">
                  <c:v>94157</c:v>
                </c:pt>
                <c:pt idx="2">
                  <c:v>94705</c:v>
                </c:pt>
                <c:pt idx="3">
                  <c:v>95130</c:v>
                </c:pt>
                <c:pt idx="4">
                  <c:v>95713</c:v>
                </c:pt>
                <c:pt idx="5">
                  <c:v>96360</c:v>
                </c:pt>
                <c:pt idx="6">
                  <c:v>97328</c:v>
                </c:pt>
                <c:pt idx="7">
                  <c:v>98338</c:v>
                </c:pt>
                <c:pt idx="8">
                  <c:v>99837</c:v>
                </c:pt>
                <c:pt idx="9">
                  <c:v>101509</c:v>
                </c:pt>
                <c:pt idx="10">
                  <c:v>102820</c:v>
                </c:pt>
                <c:pt idx="11">
                  <c:v>104262</c:v>
                </c:pt>
                <c:pt idx="12">
                  <c:v>105634</c:v>
                </c:pt>
                <c:pt idx="13">
                  <c:v>106313</c:v>
                </c:pt>
                <c:pt idx="14">
                  <c:v>110463</c:v>
                </c:pt>
                <c:pt idx="15">
                  <c:v>111348</c:v>
                </c:pt>
                <c:pt idx="16">
                  <c:v>112057</c:v>
                </c:pt>
                <c:pt idx="17">
                  <c:v>113290</c:v>
                </c:pt>
                <c:pt idx="18">
                  <c:v>114969</c:v>
                </c:pt>
                <c:pt idx="19">
                  <c:v>116556</c:v>
                </c:pt>
                <c:pt idx="20">
                  <c:v>118245</c:v>
                </c:pt>
                <c:pt idx="21">
                  <c:v>120349</c:v>
                </c:pt>
              </c:numCache>
            </c:numRef>
          </c:val>
          <c:extLst>
            <c:ext xmlns:c16="http://schemas.microsoft.com/office/drawing/2014/chart" uri="{C3380CC4-5D6E-409C-BE32-E72D297353CC}">
              <c16:uniqueId val="{00000000-6ED1-4DF8-9465-6DA3E0D45D96}"/>
            </c:ext>
          </c:extLst>
        </c:ser>
        <c:ser>
          <c:idx val="0"/>
          <c:order val="1"/>
          <c:tx>
            <c:strRef>
              <c:f>人口_表1!$C$4</c:f>
              <c:strCache>
                <c:ptCount val="1"/>
                <c:pt idx="0">
                  <c:v>女　（人）</c:v>
                </c:pt>
              </c:strCache>
            </c:strRef>
          </c:tx>
          <c:spPr>
            <a:pattFill prst="lgCheck">
              <a:fgClr>
                <a:srgbClr val="000000"/>
              </a:fgClr>
              <a:bgClr>
                <a:srgbClr val="FFFFFF"/>
              </a:bgClr>
            </a:pattFill>
            <a:ln w="12700">
              <a:solidFill>
                <a:srgbClr val="000000"/>
              </a:solidFill>
              <a:prstDash val="solid"/>
            </a:ln>
          </c:spPr>
          <c:invertIfNegative val="0"/>
          <c:cat>
            <c:strRef>
              <c:f>人口_表1!$A$5:$A$26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人口_表1!$C$5:$C$26</c:f>
              <c:numCache>
                <c:formatCode>#,##0_);[Red]\(#,##0\)</c:formatCode>
                <c:ptCount val="22"/>
                <c:pt idx="0">
                  <c:v>87964</c:v>
                </c:pt>
                <c:pt idx="1">
                  <c:v>88647</c:v>
                </c:pt>
                <c:pt idx="2">
                  <c:v>89193</c:v>
                </c:pt>
                <c:pt idx="3">
                  <c:v>89844</c:v>
                </c:pt>
                <c:pt idx="4">
                  <c:v>90570</c:v>
                </c:pt>
                <c:pt idx="5">
                  <c:v>91326</c:v>
                </c:pt>
                <c:pt idx="6">
                  <c:v>92198</c:v>
                </c:pt>
                <c:pt idx="7">
                  <c:v>93244</c:v>
                </c:pt>
                <c:pt idx="8">
                  <c:v>94815</c:v>
                </c:pt>
                <c:pt idx="9">
                  <c:v>96344</c:v>
                </c:pt>
                <c:pt idx="10">
                  <c:v>97608</c:v>
                </c:pt>
                <c:pt idx="11">
                  <c:v>98991</c:v>
                </c:pt>
                <c:pt idx="12">
                  <c:v>100472</c:v>
                </c:pt>
                <c:pt idx="13">
                  <c:v>101315</c:v>
                </c:pt>
                <c:pt idx="14">
                  <c:v>105868</c:v>
                </c:pt>
                <c:pt idx="15">
                  <c:v>107070</c:v>
                </c:pt>
                <c:pt idx="16">
                  <c:v>108078</c:v>
                </c:pt>
                <c:pt idx="17">
                  <c:v>109528</c:v>
                </c:pt>
                <c:pt idx="18">
                  <c:v>111284</c:v>
                </c:pt>
                <c:pt idx="19">
                  <c:v>112848</c:v>
                </c:pt>
                <c:pt idx="20">
                  <c:v>114649</c:v>
                </c:pt>
                <c:pt idx="21">
                  <c:v>116493</c:v>
                </c:pt>
              </c:numCache>
            </c:numRef>
          </c:val>
          <c:extLst>
            <c:ext xmlns:c16="http://schemas.microsoft.com/office/drawing/2014/chart" uri="{C3380CC4-5D6E-409C-BE32-E72D297353CC}">
              <c16:uniqueId val="{00000001-6ED1-4DF8-9465-6DA3E0D45D96}"/>
            </c:ext>
          </c:extLst>
        </c:ser>
        <c:dLbls>
          <c:showLegendKey val="0"/>
          <c:showVal val="0"/>
          <c:showCatName val="0"/>
          <c:showSerName val="0"/>
          <c:showPercent val="0"/>
          <c:showBubbleSize val="0"/>
        </c:dLbls>
        <c:gapWidth val="150"/>
        <c:axId val="387171928"/>
        <c:axId val="387172712"/>
      </c:barChart>
      <c:lineChart>
        <c:grouping val="standard"/>
        <c:varyColors val="0"/>
        <c:ser>
          <c:idx val="3"/>
          <c:order val="3"/>
          <c:tx>
            <c:strRef>
              <c:f>人口_表1!$E$4</c:f>
              <c:strCache>
                <c:ptCount val="1"/>
                <c:pt idx="0">
                  <c:v>世帯数　（戸）</c:v>
                </c:pt>
              </c:strCache>
            </c:strRef>
          </c:tx>
          <c:spPr>
            <a:ln w="12700">
              <a:solidFill>
                <a:schemeClr val="tx1"/>
              </a:solidFill>
            </a:ln>
          </c:spPr>
          <c:marker>
            <c:symbol val="square"/>
            <c:size val="5"/>
            <c:spPr>
              <a:solidFill>
                <a:schemeClr val="tx1"/>
              </a:solidFill>
              <a:ln w="12700">
                <a:solidFill>
                  <a:schemeClr val="tx1"/>
                </a:solidFill>
              </a:ln>
            </c:spPr>
          </c:marker>
          <c:cat>
            <c:strRef>
              <c:f>人口_表1!$A$5:$A$26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人口_表1!$E$5:$E$26</c:f>
              <c:numCache>
                <c:formatCode>#,##0_);[Red]\(#,##0\)</c:formatCode>
                <c:ptCount val="22"/>
                <c:pt idx="0">
                  <c:v>66114</c:v>
                </c:pt>
                <c:pt idx="1">
                  <c:v>67304</c:v>
                </c:pt>
                <c:pt idx="2">
                  <c:v>68438</c:v>
                </c:pt>
                <c:pt idx="3">
                  <c:v>69291</c:v>
                </c:pt>
                <c:pt idx="4">
                  <c:v>70340</c:v>
                </c:pt>
                <c:pt idx="5">
                  <c:v>71310</c:v>
                </c:pt>
                <c:pt idx="6">
                  <c:v>72832</c:v>
                </c:pt>
                <c:pt idx="7">
                  <c:v>74656</c:v>
                </c:pt>
                <c:pt idx="8">
                  <c:v>76635</c:v>
                </c:pt>
                <c:pt idx="9">
                  <c:v>78778</c:v>
                </c:pt>
                <c:pt idx="10">
                  <c:v>80488</c:v>
                </c:pt>
                <c:pt idx="11">
                  <c:v>82281</c:v>
                </c:pt>
                <c:pt idx="12">
                  <c:v>83872</c:v>
                </c:pt>
                <c:pt idx="13">
                  <c:v>84983</c:v>
                </c:pt>
                <c:pt idx="14">
                  <c:v>90338</c:v>
                </c:pt>
                <c:pt idx="15">
                  <c:v>91615</c:v>
                </c:pt>
                <c:pt idx="16">
                  <c:v>92890</c:v>
                </c:pt>
                <c:pt idx="17">
                  <c:v>94737</c:v>
                </c:pt>
                <c:pt idx="18">
                  <c:v>96846</c:v>
                </c:pt>
                <c:pt idx="19">
                  <c:v>98971</c:v>
                </c:pt>
                <c:pt idx="20">
                  <c:v>101102</c:v>
                </c:pt>
                <c:pt idx="21">
                  <c:v>104040</c:v>
                </c:pt>
              </c:numCache>
            </c:numRef>
          </c:val>
          <c:smooth val="0"/>
          <c:extLst>
            <c:ext xmlns:c16="http://schemas.microsoft.com/office/drawing/2014/chart" uri="{C3380CC4-5D6E-409C-BE32-E72D297353CC}">
              <c16:uniqueId val="{00000002-6ED1-4DF8-9465-6DA3E0D45D96}"/>
            </c:ext>
          </c:extLst>
        </c:ser>
        <c:dLbls>
          <c:showLegendKey val="0"/>
          <c:showVal val="0"/>
          <c:showCatName val="0"/>
          <c:showSerName val="0"/>
          <c:showPercent val="0"/>
          <c:showBubbleSize val="0"/>
        </c:dLbls>
        <c:marker val="1"/>
        <c:smooth val="0"/>
        <c:axId val="267701584"/>
        <c:axId val="267701976"/>
        <c:extLst>
          <c:ext xmlns:c15="http://schemas.microsoft.com/office/drawing/2012/chart" uri="{02D57815-91ED-43cb-92C2-25804820EDAC}">
            <c15:filteredLineSeries>
              <c15:ser>
                <c:idx val="2"/>
                <c:order val="2"/>
                <c:tx>
                  <c:strRef>
                    <c:extLst>
                      <c:ext uri="{02D57815-91ED-43cb-92C2-25804820EDAC}">
                        <c15:formulaRef>
                          <c15:sqref>人口_表1!$D$4</c15:sqref>
                        </c15:formulaRef>
                      </c:ext>
                    </c:extLst>
                    <c:strCache>
                      <c:ptCount val="1"/>
                      <c:pt idx="0">
                        <c:v>総数　（人）</c:v>
                      </c:pt>
                    </c:strCache>
                  </c:strRef>
                </c:tx>
                <c:spPr>
                  <a:ln w="12700">
                    <a:solidFill>
                      <a:srgbClr val="000000"/>
                    </a:solidFill>
                    <a:prstDash val="solid"/>
                  </a:ln>
                </c:spPr>
                <c:marker>
                  <c:symbol val="x"/>
                  <c:size val="5"/>
                  <c:spPr>
                    <a:solidFill>
                      <a:srgbClr val="000000"/>
                    </a:solidFill>
                    <a:ln>
                      <a:solidFill>
                        <a:srgbClr val="000000"/>
                      </a:solidFill>
                      <a:prstDash val="solid"/>
                    </a:ln>
                  </c:spPr>
                </c:marker>
                <c:cat>
                  <c:strRef>
                    <c:extLst>
                      <c:ext uri="{02D57815-91ED-43cb-92C2-25804820EDAC}">
                        <c15:formulaRef>
                          <c15:sqref>人口_表1!$A$5:$A$26</c15:sqref>
                        </c15:formulaRef>
                      </c:ext>
                    </c:extLst>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extLst>
                      <c:ext uri="{02D57815-91ED-43cb-92C2-25804820EDAC}">
                        <c15:formulaRef>
                          <c15:sqref>人口_表1!$D$5:$D$26</c15:sqref>
                        </c15:formulaRef>
                      </c:ext>
                    </c:extLst>
                    <c:numCache>
                      <c:formatCode>#,##0_);[Red]\(#,##0\)</c:formatCode>
                      <c:ptCount val="22"/>
                      <c:pt idx="0">
                        <c:v>181370</c:v>
                      </c:pt>
                      <c:pt idx="1">
                        <c:v>182804</c:v>
                      </c:pt>
                      <c:pt idx="2">
                        <c:v>183898</c:v>
                      </c:pt>
                      <c:pt idx="3">
                        <c:v>184974</c:v>
                      </c:pt>
                      <c:pt idx="4">
                        <c:v>186283</c:v>
                      </c:pt>
                      <c:pt idx="5">
                        <c:v>187686</c:v>
                      </c:pt>
                      <c:pt idx="6">
                        <c:v>189526</c:v>
                      </c:pt>
                      <c:pt idx="7">
                        <c:v>191582</c:v>
                      </c:pt>
                      <c:pt idx="8">
                        <c:v>194652</c:v>
                      </c:pt>
                      <c:pt idx="9">
                        <c:v>197853</c:v>
                      </c:pt>
                      <c:pt idx="10">
                        <c:v>200428</c:v>
                      </c:pt>
                      <c:pt idx="11">
                        <c:v>203253</c:v>
                      </c:pt>
                      <c:pt idx="12">
                        <c:v>206106</c:v>
                      </c:pt>
                      <c:pt idx="13">
                        <c:v>207628</c:v>
                      </c:pt>
                      <c:pt idx="14">
                        <c:v>216331</c:v>
                      </c:pt>
                      <c:pt idx="15">
                        <c:v>218418</c:v>
                      </c:pt>
                      <c:pt idx="16">
                        <c:v>220135</c:v>
                      </c:pt>
                      <c:pt idx="17">
                        <c:v>222818</c:v>
                      </c:pt>
                      <c:pt idx="18">
                        <c:v>226253</c:v>
                      </c:pt>
                      <c:pt idx="19">
                        <c:v>229404</c:v>
                      </c:pt>
                      <c:pt idx="20">
                        <c:v>232894</c:v>
                      </c:pt>
                      <c:pt idx="21">
                        <c:v>236842</c:v>
                      </c:pt>
                    </c:numCache>
                  </c:numRef>
                </c:val>
                <c:smooth val="0"/>
                <c:extLst>
                  <c:ext xmlns:c16="http://schemas.microsoft.com/office/drawing/2014/chart" uri="{C3380CC4-5D6E-409C-BE32-E72D297353CC}">
                    <c16:uniqueId val="{00000003-6ED1-4DF8-9465-6DA3E0D45D96}"/>
                  </c:ext>
                </c:extLst>
              </c15:ser>
            </c15:filteredLineSeries>
          </c:ext>
        </c:extLst>
      </c:lineChart>
      <c:catAx>
        <c:axId val="387171928"/>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9576550619415635E-2"/>
              <c:y val="0.1482352941176470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387172712"/>
        <c:crosses val="autoZero"/>
        <c:auto val="0"/>
        <c:lblAlgn val="ctr"/>
        <c:lblOffset val="100"/>
        <c:tickLblSkip val="1"/>
        <c:tickMarkSkip val="1"/>
        <c:noMultiLvlLbl val="0"/>
      </c:catAx>
      <c:valAx>
        <c:axId val="387172712"/>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7171928"/>
        <c:crosses val="autoZero"/>
        <c:crossBetween val="between"/>
      </c:valAx>
      <c:catAx>
        <c:axId val="267701584"/>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0.92508139256701238"/>
              <c:y val="0.14823529411764705"/>
            </c:manualLayout>
          </c:layout>
          <c:overlay val="0"/>
          <c:spPr>
            <a:noFill/>
            <a:ln w="25400">
              <a:noFill/>
            </a:ln>
          </c:spPr>
        </c:title>
        <c:numFmt formatCode="General" sourceLinked="1"/>
        <c:majorTickMark val="out"/>
        <c:minorTickMark val="none"/>
        <c:tickLblPos val="nextTo"/>
        <c:crossAx val="267701976"/>
        <c:crosses val="autoZero"/>
        <c:auto val="0"/>
        <c:lblAlgn val="ctr"/>
        <c:lblOffset val="100"/>
        <c:noMultiLvlLbl val="0"/>
      </c:catAx>
      <c:valAx>
        <c:axId val="267701976"/>
        <c:scaling>
          <c:orientation val="minMax"/>
          <c:max val="105000"/>
          <c:min val="65000"/>
        </c:scaling>
        <c:delete val="0"/>
        <c:axPos val="r"/>
        <c:majorGridlines>
          <c:spPr>
            <a:ln>
              <a:noFill/>
            </a:ln>
          </c:spPr>
        </c:majorGridlines>
        <c:numFmt formatCode="#,##0_);[Red]\(#,##0\)" sourceLinked="1"/>
        <c:majorTickMark val="in"/>
        <c:minorTickMark val="none"/>
        <c:tickLblPos val="nextTo"/>
        <c:txPr>
          <a:bodyPr rot="0" vert="horz"/>
          <a:lstStyle/>
          <a:p>
            <a:pPr>
              <a:defRPr/>
            </a:pPr>
            <a:endParaRPr lang="ja-JP"/>
          </a:p>
        </c:txPr>
        <c:crossAx val="267701584"/>
        <c:crosses val="max"/>
        <c:crossBetween val="between"/>
      </c:valAx>
      <c:spPr>
        <a:noFill/>
        <a:ln w="12700">
          <a:solidFill>
            <a:srgbClr val="808080"/>
          </a:solidFill>
          <a:prstDash val="solid"/>
        </a:ln>
      </c:spPr>
    </c:plotArea>
    <c:legend>
      <c:legendPos val="b"/>
      <c:layout>
        <c:manualLayout>
          <c:xMode val="edge"/>
          <c:yMode val="edge"/>
          <c:x val="0.25407170867181894"/>
          <c:y val="0.92941176470588238"/>
          <c:w val="0.42534219550165214"/>
          <c:h val="5.01928670680870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8"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3131162661"/>
          <c:y val="3.0991810826648546E-2"/>
        </c:manualLayout>
      </c:layout>
      <c:overlay val="0"/>
      <c:spPr>
        <a:noFill/>
        <a:ln w="25400">
          <a:noFill/>
        </a:ln>
      </c:spPr>
    </c:title>
    <c:autoTitleDeleted val="0"/>
    <c:plotArea>
      <c:layout>
        <c:manualLayout>
          <c:layoutTarget val="inner"/>
          <c:xMode val="edge"/>
          <c:yMode val="edge"/>
          <c:x val="0.13360341494208489"/>
          <c:y val="0.11776871385176614"/>
          <c:w val="0.81241672520338493"/>
          <c:h val="0.72727346097932777"/>
        </c:manualLayout>
      </c:layout>
      <c:barChart>
        <c:barDir val="bar"/>
        <c:grouping val="percentStacked"/>
        <c:varyColors val="0"/>
        <c:ser>
          <c:idx val="0"/>
          <c:order val="0"/>
          <c:tx>
            <c:strRef>
              <c:f>表13データ!$B$1</c:f>
              <c:strCache>
                <c:ptCount val="1"/>
                <c:pt idx="0">
                  <c:v>総     数</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表13データ!$B$4:$B$10</c:f>
            </c:numRef>
          </c:val>
          <c:extLst>
            <c:ext xmlns:c16="http://schemas.microsoft.com/office/drawing/2014/chart" uri="{C3380CC4-5D6E-409C-BE32-E72D297353CC}">
              <c16:uniqueId val="{00000000-0628-4FF1-88B2-E84443593BD8}"/>
            </c:ext>
          </c:extLst>
        </c:ser>
        <c:ser>
          <c:idx val="1"/>
          <c:order val="1"/>
          <c:tx>
            <c:strRef>
              <c:f>表13データ!$C$1</c:f>
              <c:strCache>
                <c:ptCount val="1"/>
                <c:pt idx="0">
                  <c:v>第１次産業　　　　</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表13データ!$C$4:$C$10</c:f>
            </c:numRef>
          </c:val>
          <c:extLst>
            <c:ext xmlns:c16="http://schemas.microsoft.com/office/drawing/2014/chart" uri="{C3380CC4-5D6E-409C-BE32-E72D297353CC}">
              <c16:uniqueId val="{00000001-0628-4FF1-88B2-E84443593BD8}"/>
            </c:ext>
          </c:extLst>
        </c:ser>
        <c:ser>
          <c:idx val="2"/>
          <c:order val="2"/>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684005851959E-3"/>
                  <c:y val="-1.632100347918264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8-4FF1-88B2-E84443593BD8}"/>
                </c:ext>
              </c:extLst>
            </c:dLbl>
            <c:dLbl>
              <c:idx val="1"/>
              <c:layout>
                <c:manualLayout>
                  <c:x val="-9.5064605007314732E-3"/>
                  <c:y val="-1.165785962798760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28-4FF1-88B2-E84443593BD8}"/>
                </c:ext>
              </c:extLst>
            </c:dLbl>
            <c:dLbl>
              <c:idx val="2"/>
              <c:layout>
                <c:manualLayout>
                  <c:x val="-5.7038763004389013E-3"/>
                  <c:y val="-9.3262877023901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8-4FF1-88B2-E84443593BD8}"/>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表13データ!$D$2:$D$10</c:f>
              <c:numCache>
                <c:formatCode>General</c:formatCode>
                <c:ptCount val="9"/>
                <c:pt idx="0" formatCode="0.0_ ">
                  <c:v>3</c:v>
                </c:pt>
                <c:pt idx="1">
                  <c:v>3.1</c:v>
                </c:pt>
                <c:pt idx="2" formatCode="#,##0.0;[Red]\-#,##0.0">
                  <c:v>4.5418453231697633</c:v>
                </c:pt>
                <c:pt idx="3" formatCode="#,##0.0;[Red]\-#,##0.0">
                  <c:v>5.8176321330238085</c:v>
                </c:pt>
                <c:pt idx="4" formatCode="#,##0.0;[Red]\-#,##0.0">
                  <c:v>8.0008413780887437</c:v>
                </c:pt>
                <c:pt idx="5" formatCode="#,##0.0;[Red]\-#,##0.0">
                  <c:v>11.401862279636376</c:v>
                </c:pt>
                <c:pt idx="6" formatCode="#,##0.0;[Red]\-#,##0.0">
                  <c:v>17.279254637148476</c:v>
                </c:pt>
                <c:pt idx="7" formatCode="#,##0.0;[Red]\-#,##0.0">
                  <c:v>26.154201292705448</c:v>
                </c:pt>
                <c:pt idx="8" formatCode="#,##0.0;[Red]\-#,##0.0">
                  <c:v>41.931088183764842</c:v>
                </c:pt>
              </c:numCache>
            </c:numRef>
          </c:val>
          <c:extLst>
            <c:ext xmlns:c16="http://schemas.microsoft.com/office/drawing/2014/chart" uri="{C3380CC4-5D6E-409C-BE32-E72D297353CC}">
              <c16:uniqueId val="{00000005-0628-4FF1-88B2-E84443593BD8}"/>
            </c:ext>
          </c:extLst>
        </c:ser>
        <c:ser>
          <c:idx val="3"/>
          <c:order val="3"/>
          <c:tx>
            <c:strRef>
              <c:f>表13データ!$E$1</c:f>
              <c:strCache>
                <c:ptCount val="1"/>
                <c:pt idx="0">
                  <c:v>第２次産業</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表13データ!$E$4:$E$10</c:f>
            </c:numRef>
          </c:val>
          <c:extLst>
            <c:ext xmlns:c16="http://schemas.microsoft.com/office/drawing/2014/chart" uri="{C3380CC4-5D6E-409C-BE32-E72D297353CC}">
              <c16:uniqueId val="{00000006-0628-4FF1-88B2-E84443593BD8}"/>
            </c:ext>
          </c:extLst>
        </c:ser>
        <c:ser>
          <c:idx val="4"/>
          <c:order val="4"/>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28-4FF1-88B2-E84443593BD8}"/>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表13データ!$F$2:$F$10</c:f>
              <c:numCache>
                <c:formatCode>General</c:formatCode>
                <c:ptCount val="9"/>
                <c:pt idx="0" formatCode="0.0_ ">
                  <c:v>19.5</c:v>
                </c:pt>
                <c:pt idx="1">
                  <c:v>17.3</c:v>
                </c:pt>
                <c:pt idx="2" formatCode="#,##0.0;[Red]\-#,##0.0">
                  <c:v>18.854480969773967</c:v>
                </c:pt>
                <c:pt idx="3" formatCode="#,##0.0;[Red]\-#,##0.0">
                  <c:v>21.777249905522865</c:v>
                </c:pt>
                <c:pt idx="4" formatCode="#,##0.0;[Red]\-#,##0.0">
                  <c:v>23.243069701532193</c:v>
                </c:pt>
                <c:pt idx="5" formatCode="#,##0.0;[Red]\-#,##0.0">
                  <c:v>24.803405591746102</c:v>
                </c:pt>
                <c:pt idx="6" formatCode="#,##0.0;[Red]\-#,##0.0">
                  <c:v>23.185742371142833</c:v>
                </c:pt>
                <c:pt idx="7" formatCode="#,##0.0;[Red]\-#,##0.0">
                  <c:v>21.680846853977048</c:v>
                </c:pt>
                <c:pt idx="8" formatCode="#,##0.0;[Red]\-#,##0.0">
                  <c:v>22.830013194038891</c:v>
                </c:pt>
              </c:numCache>
            </c:numRef>
          </c:val>
          <c:extLst>
            <c:ext xmlns:c16="http://schemas.microsoft.com/office/drawing/2014/chart" uri="{C3380CC4-5D6E-409C-BE32-E72D297353CC}">
              <c16:uniqueId val="{00000008-0628-4FF1-88B2-E84443593BD8}"/>
            </c:ext>
          </c:extLst>
        </c:ser>
        <c:ser>
          <c:idx val="5"/>
          <c:order val="5"/>
          <c:tx>
            <c:strRef>
              <c:f>表13データ!$G$1</c:f>
              <c:strCache>
                <c:ptCount val="1"/>
                <c:pt idx="0">
                  <c:v>　　　　　　　第 ３ 次 産 業</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表13データ!$G$4:$G$10</c:f>
            </c:numRef>
          </c:val>
          <c:extLst>
            <c:ext xmlns:c16="http://schemas.microsoft.com/office/drawing/2014/chart" uri="{C3380CC4-5D6E-409C-BE32-E72D297353CC}">
              <c16:uniqueId val="{00000009-0628-4FF1-88B2-E84443593BD8}"/>
            </c:ext>
          </c:extLst>
        </c:ser>
        <c:ser>
          <c:idx val="6"/>
          <c:order val="6"/>
          <c:tx>
            <c:v>第3次産業</c:v>
          </c:tx>
          <c:spPr>
            <a:pattFill prst="pct75">
              <a:fgClr>
                <a:srgbClr val="000000"/>
              </a:fgClr>
              <a:bgClr>
                <a:srgbClr val="FFFFFF"/>
              </a:bgClr>
            </a:pattFill>
            <a:ln w="12700">
              <a:solidFill>
                <a:srgbClr val="000000"/>
              </a:solidFill>
              <a:prstDash val="solid"/>
            </a:ln>
          </c:spPr>
          <c:invertIfNegative val="0"/>
          <c:dLbls>
            <c:dLbl>
              <c:idx val="0"/>
              <c:layout>
                <c:manualLayout>
                  <c:x val="-3.6036036036036037E-3"/>
                  <c:y val="-2.624848827693390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28-4FF1-88B2-E84443593BD8}"/>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28-4FF1-88B2-E84443593BD8}"/>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28-4FF1-88B2-E84443593BD8}"/>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28-4FF1-88B2-E84443593BD8}"/>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28-4FF1-88B2-E84443593BD8}"/>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28-4FF1-88B2-E84443593BD8}"/>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28-4FF1-88B2-E84443593BD8}"/>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28-4FF1-88B2-E84443593BD8}"/>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表13データ!$H$2:$H$10</c:f>
              <c:numCache>
                <c:formatCode>General</c:formatCode>
                <c:ptCount val="9"/>
                <c:pt idx="0" formatCode="0.0_ ">
                  <c:v>71.400000000000006</c:v>
                </c:pt>
                <c:pt idx="1">
                  <c:v>69.3</c:v>
                </c:pt>
                <c:pt idx="2" formatCode="#,##0.0;[Red]\-#,##0.0">
                  <c:v>72.629294372981846</c:v>
                </c:pt>
                <c:pt idx="3" formatCode="#,##0.0;[Red]\-#,##0.0">
                  <c:v>70.151703287804352</c:v>
                </c:pt>
                <c:pt idx="4" formatCode="#,##0.0;[Red]\-#,##0.0">
                  <c:v>68.091843060844923</c:v>
                </c:pt>
                <c:pt idx="5" formatCode="#,##0.0;[Red]\-#,##0.0">
                  <c:v>63.54569209819293</c:v>
                </c:pt>
                <c:pt idx="6" formatCode="#,##0.0;[Red]\-#,##0.0">
                  <c:v>59.376869817933155</c:v>
                </c:pt>
                <c:pt idx="7" formatCode="#,##0.0;[Red]\-#,##0.0">
                  <c:v>52.056127160005275</c:v>
                </c:pt>
                <c:pt idx="8" formatCode="#,##0.0;[Red]\-#,##0.0">
                  <c:v>35.035580645859014</c:v>
                </c:pt>
              </c:numCache>
            </c:numRef>
          </c:val>
          <c:extLst>
            <c:ext xmlns:c16="http://schemas.microsoft.com/office/drawing/2014/chart" uri="{C3380CC4-5D6E-409C-BE32-E72D297353CC}">
              <c16:uniqueId val="{00000012-0628-4FF1-88B2-E84443593BD8}"/>
            </c:ext>
          </c:extLst>
        </c:ser>
        <c:ser>
          <c:idx val="7"/>
          <c:order val="7"/>
          <c:tx>
            <c:strRef>
              <c:f>表13データ!$I$1</c:f>
              <c:strCache>
                <c:ptCount val="1"/>
                <c:pt idx="0">
                  <c:v>産業分類</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表13データ!$I$4:$I$10</c:f>
            </c:numRef>
          </c:val>
          <c:extLst>
            <c:ext xmlns:c16="http://schemas.microsoft.com/office/drawing/2014/chart" uri="{C3380CC4-5D6E-409C-BE32-E72D297353CC}">
              <c16:uniqueId val="{00000013-0628-4FF1-88B2-E84443593BD8}"/>
            </c:ext>
          </c:extLst>
        </c:ser>
        <c:ser>
          <c:idx val="8"/>
          <c:order val="8"/>
          <c:tx>
            <c:v>産業分類不能</c:v>
          </c:tx>
          <c:spPr>
            <a:pattFill prst="smGrid">
              <a:fgClr>
                <a:srgbClr val="000000"/>
              </a:fgClr>
              <a:bgClr>
                <a:srgbClr val="FFFFFF"/>
              </a:bgClr>
            </a:pattFill>
            <a:ln w="12700">
              <a:solidFill>
                <a:srgbClr val="000000"/>
              </a:solidFill>
              <a:prstDash val="solid"/>
            </a:ln>
          </c:spPr>
          <c:invertIfNegative val="0"/>
          <c:dLbls>
            <c:dLbl>
              <c:idx val="0"/>
              <c:layout>
                <c:manualLayout>
                  <c:x val="2.8662126693622888E-2"/>
                  <c:y val="-6.779110417105035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28-4FF1-88B2-E84443593BD8}"/>
                </c:ext>
              </c:extLst>
            </c:dLbl>
            <c:dLbl>
              <c:idx val="1"/>
              <c:layout>
                <c:manualLayout>
                  <c:x val="4.33727743491523E-2"/>
                  <c:y val="-9.698384324848791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28-4FF1-88B2-E84443593BD8}"/>
                </c:ext>
              </c:extLst>
            </c:dLbl>
            <c:dLbl>
              <c:idx val="2"/>
              <c:layout>
                <c:manualLayout>
                  <c:x val="3.1243855416663129E-2"/>
                  <c:y val="-5.4112504064595867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28-4FF1-88B2-E84443593BD8}"/>
                </c:ext>
              </c:extLst>
            </c:dLbl>
            <c:dLbl>
              <c:idx val="3"/>
              <c:layout>
                <c:manualLayout>
                  <c:x val="2.5479206289040626E-2"/>
                  <c:y val="-4.8209119025619503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628-4FF1-88B2-E84443593BD8}"/>
                </c:ext>
              </c:extLst>
            </c:dLbl>
            <c:dLbl>
              <c:idx val="4"/>
              <c:layout>
                <c:manualLayout>
                  <c:x val="2.0941104247890609E-2"/>
                  <c:y val="-2.164455611791214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628-4FF1-88B2-E84443593BD8}"/>
                </c:ext>
              </c:extLst>
            </c:dLbl>
            <c:dLbl>
              <c:idx val="5"/>
              <c:layout>
                <c:manualLayout>
                  <c:x val="2.2094969890615795E-2"/>
                  <c:y val="-5.7063526816398345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628-4FF1-88B2-E84443593BD8}"/>
                </c:ext>
              </c:extLst>
            </c:dLbl>
            <c:dLbl>
              <c:idx val="6"/>
              <c:layout>
                <c:manualLayout>
                  <c:x val="1.9807640913176411E-2"/>
                  <c:y val="-3.050113305903507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628-4FF1-88B2-E84443593BD8}"/>
                </c:ext>
              </c:extLst>
            </c:dLbl>
            <c:dLbl>
              <c:idx val="7"/>
              <c:layout>
                <c:manualLayout>
                  <c:x val="2.5089605734766894E-2"/>
                  <c:y val="0"/>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628-4FF1-88B2-E84443593BD8}"/>
                </c:ext>
              </c:extLst>
            </c:dLbl>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表13データ!$J$2:$J$10</c:f>
              <c:numCache>
                <c:formatCode>General</c:formatCode>
                <c:ptCount val="9"/>
                <c:pt idx="0" formatCode="0.0_ ">
                  <c:v>6.2</c:v>
                </c:pt>
                <c:pt idx="1">
                  <c:v>10.3</c:v>
                </c:pt>
                <c:pt idx="2" formatCode="0.0_ ">
                  <c:v>3.9743793340744271</c:v>
                </c:pt>
                <c:pt idx="3" formatCode="0.0_ ">
                  <c:v>2.2501754575392758</c:v>
                </c:pt>
                <c:pt idx="4" formatCode="0.0_ ">
                  <c:v>0.70852891683641839</c:v>
                </c:pt>
                <c:pt idx="5" formatCode="0.0_ ">
                  <c:v>0.2858439758075399</c:v>
                </c:pt>
                <c:pt idx="6" formatCode="0.0_ ">
                  <c:v>0.16525628971137135</c:v>
                </c:pt>
                <c:pt idx="7" formatCode="0.0_ ">
                  <c:v>0.11706898826012399</c:v>
                </c:pt>
                <c:pt idx="8" formatCode="0.0_ ">
                  <c:v>0.21845867670278804</c:v>
                </c:pt>
              </c:numCache>
            </c:numRef>
          </c:val>
          <c:extLst>
            <c:ext xmlns:c16="http://schemas.microsoft.com/office/drawing/2014/chart" uri="{C3380CC4-5D6E-409C-BE32-E72D297353CC}">
              <c16:uniqueId val="{0000001C-0628-4FF1-88B2-E84443593BD8}"/>
            </c:ext>
          </c:extLst>
        </c:ser>
        <c:dLbls>
          <c:showLegendKey val="0"/>
          <c:showVal val="0"/>
          <c:showCatName val="0"/>
          <c:showSerName val="0"/>
          <c:showPercent val="0"/>
          <c:showBubbleSize val="0"/>
        </c:dLbls>
        <c:gapWidth val="150"/>
        <c:overlap val="100"/>
        <c:axId val="552983800"/>
        <c:axId val="552988112"/>
      </c:barChart>
      <c:catAx>
        <c:axId val="552983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2988112"/>
        <c:crosses val="autoZero"/>
        <c:auto val="1"/>
        <c:lblAlgn val="ctr"/>
        <c:lblOffset val="100"/>
        <c:tickLblSkip val="1"/>
        <c:tickMarkSkip val="1"/>
        <c:noMultiLvlLbl val="0"/>
      </c:catAx>
      <c:valAx>
        <c:axId val="552988112"/>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2983800"/>
        <c:crosses val="autoZero"/>
        <c:crossBetween val="between"/>
        <c:majorUnit val="0.2"/>
      </c:valAx>
      <c:spPr>
        <a:noFill/>
        <a:ln w="25400">
          <a:noFill/>
        </a:ln>
      </c:spPr>
    </c:plotArea>
    <c:legend>
      <c:legendPos val="b"/>
      <c:layout>
        <c:manualLayout>
          <c:xMode val="edge"/>
          <c:yMode val="edge"/>
          <c:x val="0.2645076257359722"/>
          <c:y val="0.93595130815027117"/>
          <c:w val="0.54925842377810874"/>
          <c:h val="4.958709429613983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製造事業数の推移（従業者４人以上）</a:t>
            </a:r>
          </a:p>
        </c:rich>
      </c:tx>
      <c:layout>
        <c:manualLayout>
          <c:xMode val="edge"/>
          <c:yMode val="edge"/>
          <c:x val="0.2183848562338068"/>
          <c:y val="2.3392348683687267E-2"/>
        </c:manualLayout>
      </c:layout>
      <c:overlay val="0"/>
      <c:spPr>
        <a:noFill/>
        <a:ln w="25400">
          <a:noFill/>
        </a:ln>
      </c:spPr>
    </c:title>
    <c:autoTitleDeleted val="0"/>
    <c:plotArea>
      <c:layout>
        <c:manualLayout>
          <c:layoutTarget val="inner"/>
          <c:xMode val="edge"/>
          <c:yMode val="edge"/>
          <c:x val="0.1171197812492088"/>
          <c:y val="0.16738617253681612"/>
          <c:w val="0.72915782633280168"/>
          <c:h val="0.47035818127524481"/>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表16!$B$5:$B$33</c:f>
              <c:numCache>
                <c:formatCode>#,##0;[Red]#,##0</c:formatCode>
                <c:ptCount val="29"/>
                <c:pt idx="0">
                  <c:v>302</c:v>
                </c:pt>
                <c:pt idx="1">
                  <c:v>306</c:v>
                </c:pt>
                <c:pt idx="2">
                  <c:v>298</c:v>
                </c:pt>
                <c:pt idx="3">
                  <c:v>287</c:v>
                </c:pt>
                <c:pt idx="4">
                  <c:v>284</c:v>
                </c:pt>
                <c:pt idx="5">
                  <c:v>247</c:v>
                </c:pt>
                <c:pt idx="6">
                  <c:v>261</c:v>
                </c:pt>
                <c:pt idx="7">
                  <c:v>245</c:v>
                </c:pt>
                <c:pt idx="8">
                  <c:v>242</c:v>
                </c:pt>
                <c:pt idx="9">
                  <c:v>231</c:v>
                </c:pt>
                <c:pt idx="10">
                  <c:v>219</c:v>
                </c:pt>
                <c:pt idx="11">
                  <c:v>206</c:v>
                </c:pt>
                <c:pt idx="12">
                  <c:v>183</c:v>
                </c:pt>
                <c:pt idx="13">
                  <c:v>174</c:v>
                </c:pt>
                <c:pt idx="14">
                  <c:v>178</c:v>
                </c:pt>
                <c:pt idx="15">
                  <c:v>169</c:v>
                </c:pt>
                <c:pt idx="16">
                  <c:v>164</c:v>
                </c:pt>
                <c:pt idx="17">
                  <c:v>159</c:v>
                </c:pt>
                <c:pt idx="18">
                  <c:v>180</c:v>
                </c:pt>
                <c:pt idx="19">
                  <c:v>184</c:v>
                </c:pt>
                <c:pt idx="20">
                  <c:v>174</c:v>
                </c:pt>
                <c:pt idx="21">
                  <c:v>171</c:v>
                </c:pt>
                <c:pt idx="22">
                  <c:v>185</c:v>
                </c:pt>
                <c:pt idx="23">
                  <c:v>169</c:v>
                </c:pt>
                <c:pt idx="24">
                  <c:v>158</c:v>
                </c:pt>
                <c:pt idx="25">
                  <c:v>155</c:v>
                </c:pt>
                <c:pt idx="26">
                  <c:v>183</c:v>
                </c:pt>
                <c:pt idx="27">
                  <c:v>160</c:v>
                </c:pt>
                <c:pt idx="28">
                  <c:v>162</c:v>
                </c:pt>
              </c:numCache>
            </c:numRef>
          </c:val>
          <c:smooth val="0"/>
          <c:extLst>
            <c:ext xmlns:c16="http://schemas.microsoft.com/office/drawing/2014/chart" uri="{C3380CC4-5D6E-409C-BE32-E72D297353CC}">
              <c16:uniqueId val="{00000000-0453-42FE-9490-4E388BAC0FFD}"/>
            </c:ext>
          </c:extLst>
        </c:ser>
        <c:dLbls>
          <c:showLegendKey val="0"/>
          <c:showVal val="0"/>
          <c:showCatName val="0"/>
          <c:showSerName val="0"/>
          <c:showPercent val="0"/>
          <c:showBubbleSize val="0"/>
        </c:dLbls>
        <c:marker val="1"/>
        <c:smooth val="0"/>
        <c:axId val="552988504"/>
        <c:axId val="552988896"/>
      </c:lineChart>
      <c:catAx>
        <c:axId val="5529885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552988896"/>
        <c:crosses val="autoZero"/>
        <c:auto val="1"/>
        <c:lblAlgn val="ctr"/>
        <c:lblOffset val="100"/>
        <c:tickLblSkip val="2"/>
        <c:tickMarkSkip val="1"/>
        <c:noMultiLvlLbl val="0"/>
      </c:catAx>
      <c:valAx>
        <c:axId val="552988896"/>
        <c:scaling>
          <c:orientation val="minMax"/>
          <c:max val="400"/>
          <c:min val="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552988504"/>
        <c:crosses val="autoZero"/>
        <c:crossBetween val="between"/>
        <c:majorUnit val="1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従業者数の推移</a:t>
            </a:r>
          </a:p>
        </c:rich>
      </c:tx>
      <c:layout>
        <c:manualLayout>
          <c:xMode val="edge"/>
          <c:yMode val="edge"/>
          <c:x val="0.36904825358368665"/>
          <c:y val="6.2887139107611553E-2"/>
        </c:manualLayout>
      </c:layout>
      <c:overlay val="0"/>
      <c:spPr>
        <a:noFill/>
        <a:ln w="25400">
          <a:noFill/>
        </a:ln>
      </c:spPr>
    </c:title>
    <c:autoTitleDeleted val="0"/>
    <c:plotArea>
      <c:layout>
        <c:manualLayout>
          <c:layoutTarget val="inner"/>
          <c:xMode val="edge"/>
          <c:yMode val="edge"/>
          <c:x val="0.13095276155820301"/>
          <c:y val="0.1863640499912331"/>
          <c:w val="0.73149331718150612"/>
          <c:h val="0.4025563083684307"/>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表16!$E$5:$E$33</c:f>
              <c:numCache>
                <c:formatCode>#,##0;[Red]#,##0</c:formatCode>
                <c:ptCount val="29"/>
                <c:pt idx="0">
                  <c:v>8737</c:v>
                </c:pt>
                <c:pt idx="1">
                  <c:v>8558</c:v>
                </c:pt>
                <c:pt idx="2">
                  <c:v>8807</c:v>
                </c:pt>
                <c:pt idx="3">
                  <c:v>8663</c:v>
                </c:pt>
                <c:pt idx="4">
                  <c:v>8675</c:v>
                </c:pt>
                <c:pt idx="5">
                  <c:v>8360</c:v>
                </c:pt>
                <c:pt idx="6">
                  <c:v>8093</c:v>
                </c:pt>
                <c:pt idx="7">
                  <c:v>9121</c:v>
                </c:pt>
                <c:pt idx="8">
                  <c:v>9880</c:v>
                </c:pt>
                <c:pt idx="9">
                  <c:v>8927</c:v>
                </c:pt>
                <c:pt idx="10">
                  <c:v>9186</c:v>
                </c:pt>
                <c:pt idx="11">
                  <c:v>8794</c:v>
                </c:pt>
                <c:pt idx="12">
                  <c:v>8410</c:v>
                </c:pt>
                <c:pt idx="13">
                  <c:v>7737</c:v>
                </c:pt>
                <c:pt idx="14">
                  <c:v>7755</c:v>
                </c:pt>
                <c:pt idx="15">
                  <c:v>8045</c:v>
                </c:pt>
                <c:pt idx="16">
                  <c:v>7625</c:v>
                </c:pt>
                <c:pt idx="17">
                  <c:v>9095</c:v>
                </c:pt>
                <c:pt idx="18">
                  <c:v>13512</c:v>
                </c:pt>
                <c:pt idx="19">
                  <c:v>10605</c:v>
                </c:pt>
                <c:pt idx="20">
                  <c:v>9225</c:v>
                </c:pt>
                <c:pt idx="21">
                  <c:v>9268</c:v>
                </c:pt>
                <c:pt idx="22">
                  <c:v>8651</c:v>
                </c:pt>
                <c:pt idx="23">
                  <c:v>8313</c:v>
                </c:pt>
                <c:pt idx="24">
                  <c:v>8076</c:v>
                </c:pt>
                <c:pt idx="25">
                  <c:v>8287</c:v>
                </c:pt>
                <c:pt idx="26">
                  <c:v>9342</c:v>
                </c:pt>
                <c:pt idx="27">
                  <c:v>9332</c:v>
                </c:pt>
                <c:pt idx="28">
                  <c:v>9969</c:v>
                </c:pt>
              </c:numCache>
            </c:numRef>
          </c:val>
          <c:smooth val="0"/>
          <c:extLst>
            <c:ext xmlns:c16="http://schemas.microsoft.com/office/drawing/2014/chart" uri="{C3380CC4-5D6E-409C-BE32-E72D297353CC}">
              <c16:uniqueId val="{00000000-BA4A-4DDC-ABE6-6986C55E6CFC}"/>
            </c:ext>
          </c:extLst>
        </c:ser>
        <c:dLbls>
          <c:showLegendKey val="0"/>
          <c:showVal val="0"/>
          <c:showCatName val="0"/>
          <c:showSerName val="0"/>
          <c:showPercent val="0"/>
          <c:showBubbleSize val="0"/>
        </c:dLbls>
        <c:marker val="1"/>
        <c:smooth val="0"/>
        <c:axId val="552981840"/>
        <c:axId val="552982232"/>
      </c:lineChart>
      <c:catAx>
        <c:axId val="5529818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552982232"/>
        <c:crosses val="autoZero"/>
        <c:auto val="1"/>
        <c:lblAlgn val="ctr"/>
        <c:lblOffset val="100"/>
        <c:tickLblSkip val="2"/>
        <c:tickMarkSkip val="1"/>
        <c:noMultiLvlLbl val="0"/>
      </c:catAx>
      <c:valAx>
        <c:axId val="552982232"/>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7.4405007066424403E-2"/>
              <c:y val="9.0909148404642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552981840"/>
        <c:crosses val="autoZero"/>
        <c:crossBetween val="between"/>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製造出荷額の推移</a:t>
            </a:r>
          </a:p>
        </c:rich>
      </c:tx>
      <c:layout>
        <c:manualLayout>
          <c:xMode val="edge"/>
          <c:yMode val="edge"/>
          <c:x val="0.32513284226568451"/>
          <c:y val="2.1098324247930549E-2"/>
        </c:manualLayout>
      </c:layout>
      <c:overlay val="0"/>
      <c:spPr>
        <a:noFill/>
        <a:ln w="25400">
          <a:noFill/>
        </a:ln>
      </c:spPr>
    </c:title>
    <c:autoTitleDeleted val="0"/>
    <c:plotArea>
      <c:layout>
        <c:manualLayout>
          <c:layoutTarget val="inner"/>
          <c:xMode val="edge"/>
          <c:yMode val="edge"/>
          <c:x val="0.15835685564538909"/>
          <c:y val="0.15970465230307751"/>
          <c:w val="0.68769266124382478"/>
          <c:h val="0.48782959822329902"/>
        </c:manualLayout>
      </c:layout>
      <c:lineChart>
        <c:grouping val="standard"/>
        <c:varyColors val="0"/>
        <c:ser>
          <c:idx val="0"/>
          <c:order val="0"/>
          <c:spPr>
            <a:ln w="12700">
              <a:solidFill>
                <a:schemeClr val="tx1"/>
              </a:solidFill>
            </a:ln>
          </c:spPr>
          <c:marker>
            <c:symbol val="diamond"/>
            <c:size val="3"/>
            <c:spPr>
              <a:solidFill>
                <a:schemeClr val="tx1"/>
              </a:solidFill>
              <a:ln w="12700">
                <a:solidFill>
                  <a:schemeClr val="tx1"/>
                </a:solidFill>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表16!$F$5:$F$33</c:f>
              <c:numCache>
                <c:formatCode>#,##0;[Red]#,##0</c:formatCode>
                <c:ptCount val="29"/>
                <c:pt idx="0">
                  <c:v>19955856</c:v>
                </c:pt>
                <c:pt idx="1">
                  <c:v>22192535</c:v>
                </c:pt>
                <c:pt idx="2">
                  <c:v>25480006</c:v>
                </c:pt>
                <c:pt idx="3">
                  <c:v>24710388</c:v>
                </c:pt>
                <c:pt idx="4">
                  <c:v>25314619</c:v>
                </c:pt>
                <c:pt idx="5">
                  <c:v>25150501</c:v>
                </c:pt>
                <c:pt idx="6">
                  <c:v>25078068</c:v>
                </c:pt>
                <c:pt idx="7">
                  <c:v>31455436</c:v>
                </c:pt>
                <c:pt idx="8">
                  <c:v>35311302</c:v>
                </c:pt>
                <c:pt idx="9">
                  <c:v>35403003</c:v>
                </c:pt>
                <c:pt idx="10">
                  <c:v>33951577</c:v>
                </c:pt>
                <c:pt idx="11">
                  <c:v>35648115</c:v>
                </c:pt>
                <c:pt idx="12">
                  <c:v>33291488</c:v>
                </c:pt>
                <c:pt idx="13">
                  <c:v>34990822</c:v>
                </c:pt>
                <c:pt idx="14">
                  <c:v>38304755</c:v>
                </c:pt>
                <c:pt idx="15">
                  <c:v>35338439</c:v>
                </c:pt>
                <c:pt idx="16">
                  <c:v>30387197</c:v>
                </c:pt>
                <c:pt idx="17">
                  <c:v>29949530</c:v>
                </c:pt>
                <c:pt idx="18">
                  <c:v>31918462</c:v>
                </c:pt>
                <c:pt idx="19">
                  <c:v>31656960</c:v>
                </c:pt>
                <c:pt idx="20">
                  <c:v>25935061</c:v>
                </c:pt>
                <c:pt idx="21">
                  <c:v>27627270</c:v>
                </c:pt>
                <c:pt idx="22">
                  <c:v>29093700</c:v>
                </c:pt>
                <c:pt idx="23">
                  <c:v>28073887</c:v>
                </c:pt>
                <c:pt idx="24">
                  <c:v>26812172</c:v>
                </c:pt>
                <c:pt idx="25">
                  <c:v>27470693</c:v>
                </c:pt>
                <c:pt idx="26">
                  <c:v>33818007</c:v>
                </c:pt>
                <c:pt idx="27">
                  <c:v>31003373</c:v>
                </c:pt>
                <c:pt idx="28">
                  <c:v>34106723</c:v>
                </c:pt>
              </c:numCache>
            </c:numRef>
          </c:val>
          <c:smooth val="0"/>
          <c:extLst>
            <c:ext xmlns:c16="http://schemas.microsoft.com/office/drawing/2014/chart" uri="{C3380CC4-5D6E-409C-BE32-E72D297353CC}">
              <c16:uniqueId val="{00000000-3426-4C51-A235-254B699BDE63}"/>
            </c:ext>
          </c:extLst>
        </c:ser>
        <c:dLbls>
          <c:showLegendKey val="0"/>
          <c:showVal val="0"/>
          <c:showCatName val="0"/>
          <c:showSerName val="0"/>
          <c:showPercent val="0"/>
          <c:showBubbleSize val="0"/>
        </c:dLbls>
        <c:marker val="1"/>
        <c:smooth val="0"/>
        <c:axId val="552982624"/>
        <c:axId val="552984584"/>
      </c:lineChart>
      <c:catAx>
        <c:axId val="5529826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552984584"/>
        <c:crosses val="autoZero"/>
        <c:auto val="1"/>
        <c:lblAlgn val="ctr"/>
        <c:lblOffset val="100"/>
        <c:tickLblSkip val="2"/>
        <c:tickMarkSkip val="1"/>
        <c:noMultiLvlLbl val="0"/>
      </c:catAx>
      <c:valAx>
        <c:axId val="552984584"/>
        <c:scaling>
          <c:orientation val="minMax"/>
          <c:max val="5000000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5.059520785708238E-2"/>
              <c:y val="2.345822156845778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552982624"/>
        <c:crosses val="autoZero"/>
        <c:crossBetween val="between"/>
        <c:majorUnit val="100000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00"/>
              <a:t>従業員</a:t>
            </a:r>
            <a:r>
              <a:rPr lang="en-US" altLang="ja-JP" sz="800"/>
              <a:t>1</a:t>
            </a:r>
            <a:r>
              <a:rPr lang="ja-JP" altLang="en-US" sz="800"/>
              <a:t>人あたり製造品出荷額等の推移</a:t>
            </a:r>
          </a:p>
        </c:rich>
      </c:tx>
      <c:layout>
        <c:manualLayout>
          <c:xMode val="edge"/>
          <c:yMode val="edge"/>
          <c:x val="0.21088266744434722"/>
          <c:y val="6.4523872718157418E-2"/>
        </c:manualLayout>
      </c:layout>
      <c:overlay val="0"/>
    </c:title>
    <c:autoTitleDeleted val="0"/>
    <c:plotArea>
      <c:layout>
        <c:manualLayout>
          <c:layoutTarget val="inner"/>
          <c:xMode val="edge"/>
          <c:yMode val="edge"/>
          <c:x val="0.13638983200494434"/>
          <c:y val="0.22248578927634047"/>
          <c:w val="0.71651006926886429"/>
          <c:h val="0.48636520434945629"/>
        </c:manualLayout>
      </c:layout>
      <c:lineChart>
        <c:grouping val="standard"/>
        <c:varyColors val="0"/>
        <c:ser>
          <c:idx val="0"/>
          <c:order val="0"/>
          <c:spPr>
            <a:ln w="12700">
              <a:solidFill>
                <a:srgbClr val="000000"/>
              </a:solidFill>
            </a:ln>
          </c:spPr>
          <c:marker>
            <c:symbol val="diamond"/>
            <c:size val="3"/>
            <c:spPr>
              <a:solidFill>
                <a:srgbClr val="000000"/>
              </a:solidFill>
              <a:ln w="12700">
                <a:solidFill>
                  <a:srgbClr val="000000"/>
                </a:solidFill>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表16!$G$5:$G$33</c:f>
              <c:numCache>
                <c:formatCode>#,##0;[Red]#,##0</c:formatCode>
                <c:ptCount val="29"/>
                <c:pt idx="0">
                  <c:v>2284.0627217580404</c:v>
                </c:pt>
                <c:pt idx="1">
                  <c:v>2593.1917504089743</c:v>
                </c:pt>
                <c:pt idx="2">
                  <c:v>2893.1538548881572</c:v>
                </c:pt>
                <c:pt idx="3">
                  <c:v>2852.4054022855826</c:v>
                </c:pt>
                <c:pt idx="4">
                  <c:v>2918.1117002881842</c:v>
                </c:pt>
                <c:pt idx="5">
                  <c:v>3008.4331339712917</c:v>
                </c:pt>
                <c:pt idx="6">
                  <c:v>3098.7356975163721</c:v>
                </c:pt>
                <c:pt idx="7">
                  <c:v>3448.6828198662429</c:v>
                </c:pt>
                <c:pt idx="8">
                  <c:v>3574.0184210526318</c:v>
                </c:pt>
                <c:pt idx="9">
                  <c:v>3965.8343228408198</c:v>
                </c:pt>
                <c:pt idx="10">
                  <c:v>3696.0131722185934</c:v>
                </c:pt>
                <c:pt idx="11">
                  <c:v>4053.686035933591</c:v>
                </c:pt>
                <c:pt idx="12">
                  <c:v>3958.5598097502971</c:v>
                </c:pt>
                <c:pt idx="13">
                  <c:v>4522.5309551505752</c:v>
                </c:pt>
                <c:pt idx="14">
                  <c:v>4939.3623468729847</c:v>
                </c:pt>
                <c:pt idx="15">
                  <c:v>4392.596519577377</c:v>
                </c:pt>
                <c:pt idx="16">
                  <c:v>3985.2061639344261</c:v>
                </c:pt>
                <c:pt idx="17">
                  <c:v>3292.9664650907093</c:v>
                </c:pt>
                <c:pt idx="18">
                  <c:v>2362.2307578448786</c:v>
                </c:pt>
                <c:pt idx="19">
                  <c:v>2985.0975954738333</c:v>
                </c:pt>
                <c:pt idx="20">
                  <c:v>2811.3887262872627</c:v>
                </c:pt>
                <c:pt idx="21">
                  <c:v>2980.9311609840311</c:v>
                </c:pt>
                <c:pt idx="22">
                  <c:v>3363.0447347127501</c:v>
                </c:pt>
                <c:pt idx="23">
                  <c:v>3377.1065800553351</c:v>
                </c:pt>
                <c:pt idx="24">
                  <c:v>3320</c:v>
                </c:pt>
                <c:pt idx="25">
                  <c:v>3314.9140822975746</c:v>
                </c:pt>
                <c:pt idx="26">
                  <c:v>3619.9964675658316</c:v>
                </c:pt>
                <c:pt idx="27">
                  <c:v>3322.2645735105016</c:v>
                </c:pt>
                <c:pt idx="28">
                  <c:v>3421.2782626141038</c:v>
                </c:pt>
              </c:numCache>
            </c:numRef>
          </c:val>
          <c:smooth val="0"/>
          <c:extLst>
            <c:ext xmlns:c16="http://schemas.microsoft.com/office/drawing/2014/chart" uri="{C3380CC4-5D6E-409C-BE32-E72D297353CC}">
              <c16:uniqueId val="{00000000-87B6-48BB-BA4E-A5FA36A289AB}"/>
            </c:ext>
          </c:extLst>
        </c:ser>
        <c:dLbls>
          <c:showLegendKey val="0"/>
          <c:showVal val="0"/>
          <c:showCatName val="0"/>
          <c:showSerName val="0"/>
          <c:showPercent val="0"/>
          <c:showBubbleSize val="0"/>
        </c:dLbls>
        <c:marker val="1"/>
        <c:smooth val="0"/>
        <c:axId val="555065552"/>
        <c:axId val="555065160"/>
      </c:lineChart>
      <c:catAx>
        <c:axId val="555065552"/>
        <c:scaling>
          <c:orientation val="minMax"/>
        </c:scaling>
        <c:delete val="0"/>
        <c:axPos val="b"/>
        <c:numFmt formatCode="General" sourceLinked="1"/>
        <c:majorTickMark val="out"/>
        <c:minorTickMark val="none"/>
        <c:tickLblPos val="nextTo"/>
        <c:txPr>
          <a:bodyPr rot="0" vert="eaVert"/>
          <a:lstStyle/>
          <a:p>
            <a:pPr>
              <a:defRPr sz="600"/>
            </a:pPr>
            <a:endParaRPr lang="ja-JP"/>
          </a:p>
        </c:txPr>
        <c:crossAx val="555065160"/>
        <c:crosses val="autoZero"/>
        <c:auto val="1"/>
        <c:lblAlgn val="ctr"/>
        <c:lblOffset val="100"/>
        <c:tickLblSkip val="2"/>
        <c:noMultiLvlLbl val="0"/>
      </c:catAx>
      <c:valAx>
        <c:axId val="555065160"/>
        <c:scaling>
          <c:orientation val="minMax"/>
        </c:scaling>
        <c:delete val="0"/>
        <c:axPos val="l"/>
        <c:majorGridlines/>
        <c:numFmt formatCode="#,##0;[Red]#,##0" sourceLinked="1"/>
        <c:majorTickMark val="out"/>
        <c:minorTickMark val="none"/>
        <c:tickLblPos val="nextTo"/>
        <c:txPr>
          <a:bodyPr/>
          <a:lstStyle/>
          <a:p>
            <a:pPr>
              <a:defRPr sz="500">
                <a:solidFill>
                  <a:sysClr val="windowText" lastClr="000000"/>
                </a:solidFill>
              </a:defRPr>
            </a:pPr>
            <a:endParaRPr lang="ja-JP"/>
          </a:p>
        </c:txPr>
        <c:crossAx val="555065552"/>
        <c:crosses val="autoZero"/>
        <c:crossBetween val="between"/>
      </c:valAx>
    </c:plotArea>
    <c:plotVisOnly val="1"/>
    <c:dispBlanksAs val="gap"/>
    <c:showDLblsOverMax val="0"/>
  </c:chart>
  <c:spPr>
    <a:ln w="3175">
      <a:solidFill>
        <a:sysClr val="windowText" lastClr="000000"/>
      </a:solid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卸売業商店数及び年間販売額の推移</a:t>
            </a:r>
          </a:p>
        </c:rich>
      </c:tx>
      <c:layout>
        <c:manualLayout>
          <c:xMode val="edge"/>
          <c:yMode val="edge"/>
          <c:x val="0.30658099737532807"/>
          <c:y val="3.6912870553757471E-2"/>
        </c:manualLayout>
      </c:layout>
      <c:overlay val="0"/>
      <c:spPr>
        <a:noFill/>
        <a:ln w="25400">
          <a:noFill/>
        </a:ln>
      </c:spPr>
    </c:title>
    <c:autoTitleDeleted val="0"/>
    <c:plotArea>
      <c:layout>
        <c:manualLayout>
          <c:layoutTarget val="inner"/>
          <c:xMode val="edge"/>
          <c:yMode val="edge"/>
          <c:x val="0.13643659711075443"/>
          <c:y val="0.25167826473079763"/>
          <c:w val="0.7720706260032103"/>
          <c:h val="0.46644371730107831"/>
        </c:manualLayout>
      </c:layout>
      <c:barChart>
        <c:barDir val="col"/>
        <c:grouping val="clustered"/>
        <c:varyColors val="0"/>
        <c:ser>
          <c:idx val="1"/>
          <c:order val="0"/>
          <c:tx>
            <c:strRef>
              <c:f>表17グラフ!$B$4</c:f>
              <c:strCache>
                <c:ptCount val="1"/>
                <c:pt idx="0">
                  <c:v>年間販売額</c:v>
                </c:pt>
              </c:strCache>
            </c:strRef>
          </c:tx>
          <c:spPr>
            <a:pattFill prst="ltDnDiag">
              <a:fgClr>
                <a:srgbClr val="000000"/>
              </a:fgClr>
              <a:bgClr>
                <a:srgbClr val="FFFFFF"/>
              </a:bgClr>
            </a:pattFill>
            <a:ln w="12700">
              <a:solidFill>
                <a:srgbClr val="000000"/>
              </a:solidFill>
              <a:prstDash val="solid"/>
            </a:ln>
          </c:spPr>
          <c:invertIfNegative val="0"/>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表17グラフ!$B$5:$B$18</c:f>
              <c:numCache>
                <c:formatCode>#,##0_);[Red]\(#,##0\)</c:formatCode>
                <c:ptCount val="14"/>
                <c:pt idx="0">
                  <c:v>0</c:v>
                </c:pt>
                <c:pt idx="1">
                  <c:v>55604</c:v>
                </c:pt>
                <c:pt idx="2">
                  <c:v>68340</c:v>
                </c:pt>
                <c:pt idx="3">
                  <c:v>93837</c:v>
                </c:pt>
                <c:pt idx="4">
                  <c:v>217415</c:v>
                </c:pt>
                <c:pt idx="5">
                  <c:v>214449</c:v>
                </c:pt>
                <c:pt idx="6">
                  <c:v>250722</c:v>
                </c:pt>
                <c:pt idx="7">
                  <c:v>429520</c:v>
                </c:pt>
                <c:pt idx="8">
                  <c:v>522070</c:v>
                </c:pt>
                <c:pt idx="9">
                  <c:v>487785</c:v>
                </c:pt>
                <c:pt idx="10">
                  <c:v>570333</c:v>
                </c:pt>
                <c:pt idx="11">
                  <c:v>503670</c:v>
                </c:pt>
                <c:pt idx="12">
                  <c:v>485905</c:v>
                </c:pt>
                <c:pt idx="13">
                  <c:v>352252</c:v>
                </c:pt>
              </c:numCache>
            </c:numRef>
          </c:val>
          <c:extLst>
            <c:ext xmlns:c16="http://schemas.microsoft.com/office/drawing/2014/chart" uri="{C3380CC4-5D6E-409C-BE32-E72D297353CC}">
              <c16:uniqueId val="{00000000-925E-4311-BD79-35E4377FE9DD}"/>
            </c:ext>
          </c:extLst>
        </c:ser>
        <c:dLbls>
          <c:showLegendKey val="0"/>
          <c:showVal val="0"/>
          <c:showCatName val="0"/>
          <c:showSerName val="0"/>
          <c:showPercent val="0"/>
          <c:showBubbleSize val="0"/>
        </c:dLbls>
        <c:gapWidth val="150"/>
        <c:axId val="555072216"/>
        <c:axId val="555071824"/>
      </c:barChart>
      <c:lineChart>
        <c:grouping val="standard"/>
        <c:varyColors val="0"/>
        <c:ser>
          <c:idx val="0"/>
          <c:order val="1"/>
          <c:tx>
            <c:strRef>
              <c:f>表17グラフ!$C$4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表17グラフ!$C$5:$C$18</c:f>
              <c:numCache>
                <c:formatCode>#,##0_);[Red]\(#,##0\)</c:formatCode>
                <c:ptCount val="14"/>
                <c:pt idx="0">
                  <c:v>131</c:v>
                </c:pt>
                <c:pt idx="1">
                  <c:v>239</c:v>
                </c:pt>
                <c:pt idx="2">
                  <c:v>255</c:v>
                </c:pt>
                <c:pt idx="3">
                  <c:v>262</c:v>
                </c:pt>
                <c:pt idx="4">
                  <c:v>458</c:v>
                </c:pt>
                <c:pt idx="5">
                  <c:v>370</c:v>
                </c:pt>
                <c:pt idx="6">
                  <c:v>400</c:v>
                </c:pt>
                <c:pt idx="7">
                  <c:v>468</c:v>
                </c:pt>
                <c:pt idx="8">
                  <c:v>425</c:v>
                </c:pt>
                <c:pt idx="9">
                  <c:v>442</c:v>
                </c:pt>
                <c:pt idx="10">
                  <c:v>387</c:v>
                </c:pt>
                <c:pt idx="11">
                  <c:v>381</c:v>
                </c:pt>
                <c:pt idx="12">
                  <c:v>408</c:v>
                </c:pt>
                <c:pt idx="13">
                  <c:v>429</c:v>
                </c:pt>
              </c:numCache>
            </c:numRef>
          </c:val>
          <c:smooth val="0"/>
          <c:extLst>
            <c:ext xmlns:c16="http://schemas.microsoft.com/office/drawing/2014/chart" uri="{C3380CC4-5D6E-409C-BE32-E72D297353CC}">
              <c16:uniqueId val="{00000001-925E-4311-BD79-35E4377FE9DD}"/>
            </c:ext>
          </c:extLst>
        </c:ser>
        <c:dLbls>
          <c:showLegendKey val="0"/>
          <c:showVal val="0"/>
          <c:showCatName val="0"/>
          <c:showSerName val="0"/>
          <c:showPercent val="0"/>
          <c:showBubbleSize val="0"/>
        </c:dLbls>
        <c:marker val="1"/>
        <c:smooth val="0"/>
        <c:axId val="555066728"/>
        <c:axId val="555064768"/>
      </c:lineChart>
      <c:catAx>
        <c:axId val="5550722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490813648296E-2"/>
              <c:y val="0.1442954446645089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071824"/>
        <c:crosses val="autoZero"/>
        <c:auto val="0"/>
        <c:lblAlgn val="ctr"/>
        <c:lblOffset val="100"/>
        <c:tickLblSkip val="1"/>
        <c:tickMarkSkip val="1"/>
        <c:noMultiLvlLbl val="0"/>
      </c:catAx>
      <c:valAx>
        <c:axId val="555071824"/>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72216"/>
        <c:crosses val="autoZero"/>
        <c:crossBetween val="between"/>
      </c:valAx>
      <c:catAx>
        <c:axId val="555066728"/>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3579456167979003"/>
              <c:y val="0.13758433570036874"/>
            </c:manualLayout>
          </c:layout>
          <c:overlay val="0"/>
          <c:spPr>
            <a:noFill/>
            <a:ln w="25400">
              <a:noFill/>
            </a:ln>
          </c:spPr>
        </c:title>
        <c:numFmt formatCode="General" sourceLinked="1"/>
        <c:majorTickMark val="out"/>
        <c:minorTickMark val="none"/>
        <c:tickLblPos val="nextTo"/>
        <c:crossAx val="555064768"/>
        <c:crosses val="autoZero"/>
        <c:auto val="0"/>
        <c:lblAlgn val="ctr"/>
        <c:lblOffset val="100"/>
        <c:noMultiLvlLbl val="0"/>
      </c:catAx>
      <c:valAx>
        <c:axId val="555064768"/>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6728"/>
        <c:crosses val="max"/>
        <c:crossBetween val="between"/>
      </c:valAx>
      <c:spPr>
        <a:noFill/>
        <a:ln w="12700">
          <a:solidFill>
            <a:srgbClr val="808080"/>
          </a:solidFill>
          <a:prstDash val="solid"/>
        </a:ln>
      </c:spPr>
    </c:plotArea>
    <c:legend>
      <c:legendPos val="r"/>
      <c:layout>
        <c:manualLayout>
          <c:xMode val="edge"/>
          <c:yMode val="edge"/>
          <c:x val="0.34991974803149606"/>
          <c:y val="0.1409400512052558"/>
          <c:w val="0.34349925459317576"/>
          <c:h val="7.718145661240197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小売業事業所数及び年間販売額の推移</a:t>
            </a:r>
          </a:p>
        </c:rich>
      </c:tx>
      <c:layout>
        <c:manualLayout>
          <c:xMode val="edge"/>
          <c:yMode val="edge"/>
          <c:x val="0.29440016797900259"/>
          <c:y val="3.7735746949157128E-2"/>
        </c:manualLayout>
      </c:layout>
      <c:overlay val="0"/>
      <c:spPr>
        <a:noFill/>
        <a:ln w="25400">
          <a:noFill/>
        </a:ln>
      </c:spPr>
    </c:title>
    <c:autoTitleDeleted val="0"/>
    <c:plotArea>
      <c:layout>
        <c:manualLayout>
          <c:layoutTarget val="inner"/>
          <c:xMode val="edge"/>
          <c:yMode val="edge"/>
          <c:x val="0.13600010625008302"/>
          <c:y val="0.26792502197269674"/>
          <c:w val="0.75520059000046091"/>
          <c:h val="0.4150951044647414"/>
        </c:manualLayout>
      </c:layout>
      <c:barChart>
        <c:barDir val="col"/>
        <c:grouping val="clustered"/>
        <c:varyColors val="0"/>
        <c:ser>
          <c:idx val="1"/>
          <c:order val="0"/>
          <c:tx>
            <c:strRef>
              <c:f>表17グラフ!$B$24</c:f>
              <c:strCache>
                <c:ptCount val="1"/>
                <c:pt idx="0">
                  <c:v>年間販売額</c:v>
                </c:pt>
              </c:strCache>
            </c:strRef>
          </c:tx>
          <c:spPr>
            <a:pattFill prst="pct20">
              <a:fgClr>
                <a:srgbClr val="000000"/>
              </a:fgClr>
              <a:bgClr>
                <a:srgbClr val="FFFFFF"/>
              </a:bgClr>
            </a:pattFill>
            <a:ln w="12700">
              <a:solidFill>
                <a:srgbClr val="000000"/>
              </a:solidFill>
              <a:prstDash val="solid"/>
            </a:ln>
          </c:spPr>
          <c:invertIfNegative val="0"/>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表17グラフ!$B$25:$B$38</c:f>
              <c:numCache>
                <c:formatCode>#,##0_);[Red]\(#,##0\)</c:formatCode>
                <c:ptCount val="14"/>
                <c:pt idx="0">
                  <c:v>38817</c:v>
                </c:pt>
                <c:pt idx="1">
                  <c:v>66882</c:v>
                </c:pt>
                <c:pt idx="2">
                  <c:v>93057</c:v>
                </c:pt>
                <c:pt idx="3">
                  <c:v>116897</c:v>
                </c:pt>
                <c:pt idx="4">
                  <c:v>175079</c:v>
                </c:pt>
                <c:pt idx="5">
                  <c:v>189569</c:v>
                </c:pt>
                <c:pt idx="6">
                  <c:v>221485</c:v>
                </c:pt>
                <c:pt idx="7">
                  <c:v>215537</c:v>
                </c:pt>
                <c:pt idx="8">
                  <c:v>207183</c:v>
                </c:pt>
                <c:pt idx="9">
                  <c:v>207036</c:v>
                </c:pt>
                <c:pt idx="10">
                  <c:v>207479</c:v>
                </c:pt>
                <c:pt idx="11">
                  <c:v>210135</c:v>
                </c:pt>
                <c:pt idx="12" formatCode="General">
                  <c:v>244408</c:v>
                </c:pt>
                <c:pt idx="13" formatCode="General">
                  <c:v>293310</c:v>
                </c:pt>
              </c:numCache>
            </c:numRef>
          </c:val>
          <c:extLst>
            <c:ext xmlns:c16="http://schemas.microsoft.com/office/drawing/2014/chart" uri="{C3380CC4-5D6E-409C-BE32-E72D297353CC}">
              <c16:uniqueId val="{00000000-B5EE-4FB9-9F2D-602C5DBA945D}"/>
            </c:ext>
          </c:extLst>
        </c:ser>
        <c:dLbls>
          <c:showLegendKey val="0"/>
          <c:showVal val="0"/>
          <c:showCatName val="0"/>
          <c:showSerName val="0"/>
          <c:showPercent val="0"/>
          <c:showBubbleSize val="0"/>
        </c:dLbls>
        <c:gapWidth val="150"/>
        <c:axId val="555067512"/>
        <c:axId val="555066336"/>
      </c:barChart>
      <c:lineChart>
        <c:grouping val="standard"/>
        <c:varyColors val="0"/>
        <c:ser>
          <c:idx val="0"/>
          <c:order val="1"/>
          <c:tx>
            <c:strRef>
              <c:f>表17グラフ!$C$24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表17グラフ!$C$25:$C$38</c:f>
              <c:numCache>
                <c:formatCode>#,##0_);[Red]\(#,##0\)</c:formatCode>
                <c:ptCount val="14"/>
                <c:pt idx="0">
                  <c:v>1318</c:v>
                </c:pt>
                <c:pt idx="1">
                  <c:v>1544</c:v>
                </c:pt>
                <c:pt idx="2">
                  <c:v>1563</c:v>
                </c:pt>
                <c:pt idx="3">
                  <c:v>1531</c:v>
                </c:pt>
                <c:pt idx="4">
                  <c:v>1587</c:v>
                </c:pt>
                <c:pt idx="5">
                  <c:v>1535</c:v>
                </c:pt>
                <c:pt idx="6">
                  <c:v>1581</c:v>
                </c:pt>
                <c:pt idx="7">
                  <c:v>1591</c:v>
                </c:pt>
                <c:pt idx="8">
                  <c:v>1516</c:v>
                </c:pt>
                <c:pt idx="9">
                  <c:v>1572</c:v>
                </c:pt>
                <c:pt idx="10">
                  <c:v>1435</c:v>
                </c:pt>
                <c:pt idx="11">
                  <c:v>1147</c:v>
                </c:pt>
                <c:pt idx="12" formatCode="General">
                  <c:v>1244</c:v>
                </c:pt>
                <c:pt idx="13" formatCode="General">
                  <c:v>1397</c:v>
                </c:pt>
              </c:numCache>
            </c:numRef>
          </c:val>
          <c:smooth val="0"/>
          <c:extLst>
            <c:ext xmlns:c16="http://schemas.microsoft.com/office/drawing/2014/chart" uri="{C3380CC4-5D6E-409C-BE32-E72D297353CC}">
              <c16:uniqueId val="{00000001-B5EE-4FB9-9F2D-602C5DBA945D}"/>
            </c:ext>
          </c:extLst>
        </c:ser>
        <c:dLbls>
          <c:showLegendKey val="0"/>
          <c:showVal val="0"/>
          <c:showCatName val="0"/>
          <c:showSerName val="0"/>
          <c:showPercent val="0"/>
          <c:showBubbleSize val="0"/>
        </c:dLbls>
        <c:marker val="1"/>
        <c:smooth val="0"/>
        <c:axId val="555068296"/>
        <c:axId val="555067120"/>
      </c:lineChart>
      <c:catAx>
        <c:axId val="55506751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066336"/>
        <c:crosses val="autoZero"/>
        <c:auto val="0"/>
        <c:lblAlgn val="ctr"/>
        <c:lblOffset val="100"/>
        <c:tickLblSkip val="1"/>
        <c:tickMarkSkip val="1"/>
        <c:noMultiLvlLbl val="0"/>
      </c:catAx>
      <c:valAx>
        <c:axId val="555066336"/>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7512"/>
        <c:crosses val="autoZero"/>
        <c:crossBetween val="between"/>
      </c:valAx>
      <c:catAx>
        <c:axId val="555068296"/>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2830226118642385"/>
            </c:manualLayout>
          </c:layout>
          <c:overlay val="0"/>
          <c:spPr>
            <a:noFill/>
            <a:ln w="25400">
              <a:noFill/>
            </a:ln>
          </c:spPr>
        </c:title>
        <c:numFmt formatCode="General" sourceLinked="1"/>
        <c:majorTickMark val="out"/>
        <c:minorTickMark val="none"/>
        <c:tickLblPos val="nextTo"/>
        <c:crossAx val="555067120"/>
        <c:crosses val="autoZero"/>
        <c:auto val="0"/>
        <c:lblAlgn val="ctr"/>
        <c:lblOffset val="100"/>
        <c:noMultiLvlLbl val="0"/>
      </c:catAx>
      <c:valAx>
        <c:axId val="555067120"/>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8296"/>
        <c:crosses val="max"/>
        <c:crossBetween val="between"/>
      </c:valAx>
      <c:spPr>
        <a:noFill/>
        <a:ln w="12700">
          <a:solidFill>
            <a:srgbClr val="808080"/>
          </a:solidFill>
          <a:prstDash val="solid"/>
        </a:ln>
      </c:spPr>
    </c:plotArea>
    <c:legend>
      <c:legendPos val="r"/>
      <c:layout>
        <c:manualLayout>
          <c:xMode val="edge"/>
          <c:yMode val="edge"/>
          <c:x val="0.34080033595800524"/>
          <c:y val="0.15471710366101143"/>
          <c:w val="0.34240033595800518"/>
          <c:h val="8.679275915252862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卸売業商店数及び年間販売額の推移</a:t>
            </a:r>
          </a:p>
        </c:rich>
      </c:tx>
      <c:layout>
        <c:manualLayout>
          <c:xMode val="edge"/>
          <c:yMode val="edge"/>
          <c:x val="0.30658105939004815"/>
          <c:y val="3.691294576201927E-2"/>
        </c:manualLayout>
      </c:layout>
      <c:overlay val="0"/>
      <c:spPr>
        <a:noFill/>
        <a:ln w="25400">
          <a:noFill/>
        </a:ln>
      </c:spPr>
    </c:title>
    <c:autoTitleDeleted val="0"/>
    <c:plotArea>
      <c:layout>
        <c:manualLayout>
          <c:layoutTarget val="inner"/>
          <c:xMode val="edge"/>
          <c:yMode val="edge"/>
          <c:x val="0.13643659711075443"/>
          <c:y val="0.25167826473079763"/>
          <c:w val="0.7720706260032103"/>
          <c:h val="0.46644371730107831"/>
        </c:manualLayout>
      </c:layout>
      <c:barChart>
        <c:barDir val="col"/>
        <c:grouping val="clustered"/>
        <c:varyColors val="0"/>
        <c:ser>
          <c:idx val="1"/>
          <c:order val="0"/>
          <c:tx>
            <c:strRef>
              <c:f>表17グラフ!$B$4</c:f>
              <c:strCache>
                <c:ptCount val="1"/>
                <c:pt idx="0">
                  <c:v>年間販売額</c:v>
                </c:pt>
              </c:strCache>
            </c:strRef>
          </c:tx>
          <c:spPr>
            <a:pattFill prst="ltDnDiag">
              <a:fgClr>
                <a:srgbClr val="000000"/>
              </a:fgClr>
              <a:bgClr>
                <a:srgbClr val="FFFFFF"/>
              </a:bgClr>
            </a:pattFill>
            <a:ln w="12700">
              <a:solidFill>
                <a:srgbClr val="000000"/>
              </a:solidFill>
              <a:prstDash val="solid"/>
            </a:ln>
          </c:spPr>
          <c:invertIfNegative val="0"/>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表17グラフ!$B$5:$B$18</c:f>
              <c:numCache>
                <c:formatCode>#,##0_);[Red]\(#,##0\)</c:formatCode>
                <c:ptCount val="14"/>
                <c:pt idx="0">
                  <c:v>0</c:v>
                </c:pt>
                <c:pt idx="1">
                  <c:v>55604</c:v>
                </c:pt>
                <c:pt idx="2">
                  <c:v>68340</c:v>
                </c:pt>
                <c:pt idx="3">
                  <c:v>93837</c:v>
                </c:pt>
                <c:pt idx="4">
                  <c:v>217415</c:v>
                </c:pt>
                <c:pt idx="5">
                  <c:v>214449</c:v>
                </c:pt>
                <c:pt idx="6">
                  <c:v>250722</c:v>
                </c:pt>
                <c:pt idx="7">
                  <c:v>429520</c:v>
                </c:pt>
                <c:pt idx="8">
                  <c:v>522070</c:v>
                </c:pt>
                <c:pt idx="9">
                  <c:v>487785</c:v>
                </c:pt>
                <c:pt idx="10">
                  <c:v>570333</c:v>
                </c:pt>
                <c:pt idx="11">
                  <c:v>503670</c:v>
                </c:pt>
                <c:pt idx="12">
                  <c:v>485905</c:v>
                </c:pt>
                <c:pt idx="13">
                  <c:v>352252</c:v>
                </c:pt>
              </c:numCache>
            </c:numRef>
          </c:val>
          <c:extLst>
            <c:ext xmlns:c16="http://schemas.microsoft.com/office/drawing/2014/chart" uri="{C3380CC4-5D6E-409C-BE32-E72D297353CC}">
              <c16:uniqueId val="{00000000-3D52-40F0-B7CE-7D5F7587BAEC}"/>
            </c:ext>
          </c:extLst>
        </c:ser>
        <c:dLbls>
          <c:showLegendKey val="0"/>
          <c:showVal val="0"/>
          <c:showCatName val="0"/>
          <c:showSerName val="0"/>
          <c:showPercent val="0"/>
          <c:showBubbleSize val="0"/>
        </c:dLbls>
        <c:gapWidth val="150"/>
        <c:axId val="555069080"/>
        <c:axId val="555069472"/>
      </c:barChart>
      <c:lineChart>
        <c:grouping val="standard"/>
        <c:varyColors val="0"/>
        <c:ser>
          <c:idx val="0"/>
          <c:order val="1"/>
          <c:tx>
            <c:strRef>
              <c:f>表17グラフ!$C$4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表17グラフ!$C$5:$C$18</c:f>
              <c:numCache>
                <c:formatCode>#,##0_);[Red]\(#,##0\)</c:formatCode>
                <c:ptCount val="14"/>
                <c:pt idx="0">
                  <c:v>131</c:v>
                </c:pt>
                <c:pt idx="1">
                  <c:v>239</c:v>
                </c:pt>
                <c:pt idx="2">
                  <c:v>255</c:v>
                </c:pt>
                <c:pt idx="3">
                  <c:v>262</c:v>
                </c:pt>
                <c:pt idx="4">
                  <c:v>458</c:v>
                </c:pt>
                <c:pt idx="5">
                  <c:v>370</c:v>
                </c:pt>
                <c:pt idx="6">
                  <c:v>400</c:v>
                </c:pt>
                <c:pt idx="7">
                  <c:v>468</c:v>
                </c:pt>
                <c:pt idx="8">
                  <c:v>425</c:v>
                </c:pt>
                <c:pt idx="9">
                  <c:v>442</c:v>
                </c:pt>
                <c:pt idx="10">
                  <c:v>387</c:v>
                </c:pt>
                <c:pt idx="11">
                  <c:v>381</c:v>
                </c:pt>
                <c:pt idx="12">
                  <c:v>408</c:v>
                </c:pt>
                <c:pt idx="13">
                  <c:v>429</c:v>
                </c:pt>
              </c:numCache>
            </c:numRef>
          </c:val>
          <c:smooth val="0"/>
          <c:extLst>
            <c:ext xmlns:c16="http://schemas.microsoft.com/office/drawing/2014/chart" uri="{C3380CC4-5D6E-409C-BE32-E72D297353CC}">
              <c16:uniqueId val="{00000001-3D52-40F0-B7CE-7D5F7587BAEC}"/>
            </c:ext>
          </c:extLst>
        </c:ser>
        <c:dLbls>
          <c:showLegendKey val="0"/>
          <c:showVal val="0"/>
          <c:showCatName val="0"/>
          <c:showSerName val="0"/>
          <c:showPercent val="0"/>
          <c:showBubbleSize val="0"/>
        </c:dLbls>
        <c:marker val="1"/>
        <c:smooth val="0"/>
        <c:axId val="555070256"/>
        <c:axId val="555071040"/>
      </c:lineChart>
      <c:catAx>
        <c:axId val="55506908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502407704656E-2"/>
              <c:y val="0.1442953463152435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069472"/>
        <c:crosses val="autoZero"/>
        <c:auto val="0"/>
        <c:lblAlgn val="ctr"/>
        <c:lblOffset val="100"/>
        <c:tickLblSkip val="1"/>
        <c:tickMarkSkip val="1"/>
        <c:noMultiLvlLbl val="0"/>
      </c:catAx>
      <c:valAx>
        <c:axId val="555069472"/>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9080"/>
        <c:crosses val="autoZero"/>
        <c:crossBetween val="between"/>
      </c:valAx>
      <c:catAx>
        <c:axId val="555070256"/>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357945425361156"/>
              <c:y val="0.13758435884137238"/>
            </c:manualLayout>
          </c:layout>
          <c:overlay val="0"/>
          <c:spPr>
            <a:noFill/>
            <a:ln w="25400">
              <a:noFill/>
            </a:ln>
          </c:spPr>
        </c:title>
        <c:numFmt formatCode="General" sourceLinked="1"/>
        <c:majorTickMark val="out"/>
        <c:minorTickMark val="none"/>
        <c:tickLblPos val="nextTo"/>
        <c:crossAx val="555071040"/>
        <c:crosses val="autoZero"/>
        <c:auto val="0"/>
        <c:lblAlgn val="ctr"/>
        <c:lblOffset val="100"/>
        <c:noMultiLvlLbl val="0"/>
      </c:catAx>
      <c:valAx>
        <c:axId val="555071040"/>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70256"/>
        <c:crosses val="max"/>
        <c:crossBetween val="between"/>
      </c:valAx>
      <c:spPr>
        <a:noFill/>
        <a:ln w="12700">
          <a:solidFill>
            <a:srgbClr val="808080"/>
          </a:solidFill>
          <a:prstDash val="solid"/>
        </a:ln>
      </c:spPr>
    </c:plotArea>
    <c:legend>
      <c:legendPos val="r"/>
      <c:layout>
        <c:manualLayout>
          <c:xMode val="edge"/>
          <c:yMode val="edge"/>
          <c:x val="0.34991974317817015"/>
          <c:y val="0.14093985257830796"/>
          <c:w val="0.34349919743178164"/>
          <c:h val="7.718138526097412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小売業事業所数及び年間販売額の推移</a:t>
            </a:r>
          </a:p>
        </c:rich>
      </c:tx>
      <c:layout>
        <c:manualLayout>
          <c:xMode val="edge"/>
          <c:yMode val="edge"/>
          <c:x val="0.29440016797900259"/>
          <c:y val="3.7735919052521265E-2"/>
        </c:manualLayout>
      </c:layout>
      <c:overlay val="0"/>
      <c:spPr>
        <a:noFill/>
        <a:ln w="25400">
          <a:noFill/>
        </a:ln>
      </c:spPr>
    </c:title>
    <c:autoTitleDeleted val="0"/>
    <c:plotArea>
      <c:layout>
        <c:manualLayout>
          <c:layoutTarget val="inner"/>
          <c:xMode val="edge"/>
          <c:yMode val="edge"/>
          <c:x val="0.13600010625008302"/>
          <c:y val="0.26792502197269674"/>
          <c:w val="0.75520059000046091"/>
          <c:h val="0.4150951044647414"/>
        </c:manualLayout>
      </c:layout>
      <c:barChart>
        <c:barDir val="col"/>
        <c:grouping val="clustered"/>
        <c:varyColors val="0"/>
        <c:ser>
          <c:idx val="1"/>
          <c:order val="0"/>
          <c:tx>
            <c:strRef>
              <c:f>表17グラフ!$B$24</c:f>
              <c:strCache>
                <c:ptCount val="1"/>
                <c:pt idx="0">
                  <c:v>年間販売額</c:v>
                </c:pt>
              </c:strCache>
            </c:strRef>
          </c:tx>
          <c:spPr>
            <a:pattFill prst="pct20">
              <a:fgClr>
                <a:srgbClr val="000000"/>
              </a:fgClr>
              <a:bgClr>
                <a:srgbClr val="FFFFFF"/>
              </a:bgClr>
            </a:pattFill>
            <a:ln w="12700">
              <a:solidFill>
                <a:srgbClr val="000000"/>
              </a:solidFill>
              <a:prstDash val="solid"/>
            </a:ln>
          </c:spPr>
          <c:invertIfNegative val="0"/>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表17グラフ!$B$25:$B$38</c:f>
              <c:numCache>
                <c:formatCode>#,##0_);[Red]\(#,##0\)</c:formatCode>
                <c:ptCount val="14"/>
                <c:pt idx="0">
                  <c:v>38817</c:v>
                </c:pt>
                <c:pt idx="1">
                  <c:v>66882</c:v>
                </c:pt>
                <c:pt idx="2">
                  <c:v>93057</c:v>
                </c:pt>
                <c:pt idx="3">
                  <c:v>116897</c:v>
                </c:pt>
                <c:pt idx="4">
                  <c:v>175079</c:v>
                </c:pt>
                <c:pt idx="5">
                  <c:v>189569</c:v>
                </c:pt>
                <c:pt idx="6">
                  <c:v>221485</c:v>
                </c:pt>
                <c:pt idx="7">
                  <c:v>215537</c:v>
                </c:pt>
                <c:pt idx="8">
                  <c:v>207183</c:v>
                </c:pt>
                <c:pt idx="9">
                  <c:v>207036</c:v>
                </c:pt>
                <c:pt idx="10">
                  <c:v>207479</c:v>
                </c:pt>
                <c:pt idx="11">
                  <c:v>210135</c:v>
                </c:pt>
                <c:pt idx="12" formatCode="General">
                  <c:v>244408</c:v>
                </c:pt>
                <c:pt idx="13" formatCode="General">
                  <c:v>293310</c:v>
                </c:pt>
              </c:numCache>
            </c:numRef>
          </c:val>
          <c:extLst>
            <c:ext xmlns:c16="http://schemas.microsoft.com/office/drawing/2014/chart" uri="{C3380CC4-5D6E-409C-BE32-E72D297353CC}">
              <c16:uniqueId val="{00000000-AD5E-4D6D-9717-A0B3F3D819F6}"/>
            </c:ext>
          </c:extLst>
        </c:ser>
        <c:dLbls>
          <c:showLegendKey val="0"/>
          <c:showVal val="0"/>
          <c:showCatName val="0"/>
          <c:showSerName val="0"/>
          <c:showPercent val="0"/>
          <c:showBubbleSize val="0"/>
        </c:dLbls>
        <c:gapWidth val="150"/>
        <c:axId val="555071432"/>
        <c:axId val="555437752"/>
      </c:barChart>
      <c:lineChart>
        <c:grouping val="standard"/>
        <c:varyColors val="0"/>
        <c:ser>
          <c:idx val="0"/>
          <c:order val="1"/>
          <c:tx>
            <c:strRef>
              <c:f>表17グラフ!$C$24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表17グラフ!$C$25:$C$38</c:f>
              <c:numCache>
                <c:formatCode>#,##0_);[Red]\(#,##0\)</c:formatCode>
                <c:ptCount val="14"/>
                <c:pt idx="0">
                  <c:v>1318</c:v>
                </c:pt>
                <c:pt idx="1">
                  <c:v>1544</c:v>
                </c:pt>
                <c:pt idx="2">
                  <c:v>1563</c:v>
                </c:pt>
                <c:pt idx="3">
                  <c:v>1531</c:v>
                </c:pt>
                <c:pt idx="4">
                  <c:v>1587</c:v>
                </c:pt>
                <c:pt idx="5">
                  <c:v>1535</c:v>
                </c:pt>
                <c:pt idx="6">
                  <c:v>1581</c:v>
                </c:pt>
                <c:pt idx="7">
                  <c:v>1591</c:v>
                </c:pt>
                <c:pt idx="8">
                  <c:v>1516</c:v>
                </c:pt>
                <c:pt idx="9">
                  <c:v>1572</c:v>
                </c:pt>
                <c:pt idx="10">
                  <c:v>1435</c:v>
                </c:pt>
                <c:pt idx="11">
                  <c:v>1147</c:v>
                </c:pt>
                <c:pt idx="12" formatCode="General">
                  <c:v>1244</c:v>
                </c:pt>
                <c:pt idx="13" formatCode="General">
                  <c:v>1397</c:v>
                </c:pt>
              </c:numCache>
            </c:numRef>
          </c:val>
          <c:smooth val="0"/>
          <c:extLst>
            <c:ext xmlns:c16="http://schemas.microsoft.com/office/drawing/2014/chart" uri="{C3380CC4-5D6E-409C-BE32-E72D297353CC}">
              <c16:uniqueId val="{00000001-AD5E-4D6D-9717-A0B3F3D819F6}"/>
            </c:ext>
          </c:extLst>
        </c:ser>
        <c:dLbls>
          <c:showLegendKey val="0"/>
          <c:showVal val="0"/>
          <c:showCatName val="0"/>
          <c:showSerName val="0"/>
          <c:showPercent val="0"/>
          <c:showBubbleSize val="0"/>
        </c:dLbls>
        <c:marker val="1"/>
        <c:smooth val="0"/>
        <c:axId val="555435008"/>
        <c:axId val="555436576"/>
      </c:lineChart>
      <c:catAx>
        <c:axId val="55507143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700843048329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437752"/>
        <c:crosses val="autoZero"/>
        <c:auto val="0"/>
        <c:lblAlgn val="ctr"/>
        <c:lblOffset val="100"/>
        <c:tickLblSkip val="1"/>
        <c:tickMarkSkip val="1"/>
        <c:noMultiLvlLbl val="0"/>
      </c:catAx>
      <c:valAx>
        <c:axId val="555437752"/>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71432"/>
        <c:crosses val="autoZero"/>
        <c:crossBetween val="between"/>
      </c:valAx>
      <c:catAx>
        <c:axId val="555435008"/>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2830212477857228"/>
            </c:manualLayout>
          </c:layout>
          <c:overlay val="0"/>
          <c:spPr>
            <a:noFill/>
            <a:ln w="25400">
              <a:noFill/>
            </a:ln>
          </c:spPr>
        </c:title>
        <c:numFmt formatCode="General" sourceLinked="1"/>
        <c:majorTickMark val="out"/>
        <c:minorTickMark val="none"/>
        <c:tickLblPos val="nextTo"/>
        <c:crossAx val="555436576"/>
        <c:crosses val="autoZero"/>
        <c:auto val="0"/>
        <c:lblAlgn val="ctr"/>
        <c:lblOffset val="100"/>
        <c:noMultiLvlLbl val="0"/>
      </c:catAx>
      <c:valAx>
        <c:axId val="555436576"/>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435008"/>
        <c:crosses val="max"/>
        <c:crossBetween val="between"/>
      </c:valAx>
      <c:spPr>
        <a:noFill/>
        <a:ln w="12700">
          <a:solidFill>
            <a:srgbClr val="808080"/>
          </a:solidFill>
          <a:prstDash val="solid"/>
        </a:ln>
      </c:spPr>
    </c:plotArea>
    <c:legend>
      <c:legendPos val="r"/>
      <c:layout>
        <c:manualLayout>
          <c:xMode val="edge"/>
          <c:yMode val="edge"/>
          <c:x val="0.34080033595800524"/>
          <c:y val="0.15471726811533718"/>
          <c:w val="0.34240033595800518"/>
          <c:h val="8.67926138207989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0" i="0" u="none" strike="noStrike" baseline="0">
                <a:solidFill>
                  <a:srgbClr val="000000"/>
                </a:solidFill>
                <a:latin typeface="ＭＳ Ｐゴシック"/>
                <a:ea typeface="ＭＳ Ｐゴシック"/>
                <a:cs typeface="ＭＳ Ｐゴシック"/>
              </a:defRPr>
            </a:pPr>
            <a:r>
              <a:rPr lang="ja-JP" altLang="en-US"/>
              <a:t>平成２７年専兼業別農家数の割合</a:t>
            </a:r>
          </a:p>
        </c:rich>
      </c:tx>
      <c:layout>
        <c:manualLayout>
          <c:xMode val="edge"/>
          <c:yMode val="edge"/>
          <c:x val="0.24740492544814879"/>
          <c:y val="5.614071925219874E-2"/>
        </c:manualLayout>
      </c:layout>
      <c:overlay val="0"/>
      <c:spPr>
        <a:noFill/>
        <a:ln w="25400">
          <a:noFill/>
        </a:ln>
      </c:spPr>
    </c:title>
    <c:autoTitleDeleted val="0"/>
    <c:plotArea>
      <c:layout>
        <c:manualLayout>
          <c:layoutTarget val="inner"/>
          <c:xMode val="edge"/>
          <c:yMode val="edge"/>
          <c:x val="0.25778546712802769"/>
          <c:y val="0.26666758041248773"/>
          <c:w val="0.29757785467128028"/>
          <c:h val="0.60351083988089327"/>
        </c:manualLayout>
      </c:layout>
      <c:pieChart>
        <c:varyColors val="1"/>
        <c:ser>
          <c:idx val="0"/>
          <c:order val="0"/>
          <c:spPr>
            <a:solidFill>
              <a:schemeClr val="accent2"/>
            </a:solidFill>
            <a:ln>
              <a:solidFill>
                <a:srgbClr val="000000"/>
              </a:solidFill>
            </a:ln>
          </c:spPr>
          <c:dPt>
            <c:idx val="0"/>
            <c:bubble3D val="0"/>
            <c:extLst>
              <c:ext xmlns:c16="http://schemas.microsoft.com/office/drawing/2014/chart" uri="{C3380CC4-5D6E-409C-BE32-E72D297353CC}">
                <c16:uniqueId val="{00000000-3B48-4474-AC34-F22558B0A940}"/>
              </c:ext>
            </c:extLst>
          </c:dPt>
          <c:dPt>
            <c:idx val="1"/>
            <c:bubble3D val="0"/>
            <c:spPr>
              <a:solidFill>
                <a:schemeClr val="accent3"/>
              </a:solidFill>
              <a:ln>
                <a:solidFill>
                  <a:srgbClr val="000000"/>
                </a:solidFill>
              </a:ln>
            </c:spPr>
            <c:extLst>
              <c:ext xmlns:c16="http://schemas.microsoft.com/office/drawing/2014/chart" uri="{C3380CC4-5D6E-409C-BE32-E72D297353CC}">
                <c16:uniqueId val="{00000002-3B48-4474-AC34-F22558B0A940}"/>
              </c:ext>
            </c:extLst>
          </c:dPt>
          <c:dPt>
            <c:idx val="2"/>
            <c:bubble3D val="0"/>
            <c:spPr>
              <a:solidFill>
                <a:schemeClr val="accent6">
                  <a:lumMod val="75000"/>
                </a:schemeClr>
              </a:solidFill>
              <a:ln>
                <a:solidFill>
                  <a:srgbClr val="000000"/>
                </a:solidFill>
              </a:ln>
            </c:spPr>
            <c:extLst>
              <c:ext xmlns:c16="http://schemas.microsoft.com/office/drawing/2014/chart" uri="{C3380CC4-5D6E-409C-BE32-E72D297353CC}">
                <c16:uniqueId val="{00000004-3B48-4474-AC34-F22558B0A940}"/>
              </c:ext>
            </c:extLst>
          </c:dPt>
          <c:dLbls>
            <c:dLbl>
              <c:idx val="0"/>
              <c:layout>
                <c:manualLayout>
                  <c:x val="7.6882180384891322E-2"/>
                  <c:y val="-1.7419689272860301E-3"/>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専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16%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B48-4474-AC34-F22558B0A940}"/>
                </c:ext>
              </c:extLst>
            </c:dLbl>
            <c:dLbl>
              <c:idx val="1"/>
              <c:layout>
                <c:manualLayout>
                  <c:x val="0.14470969675503365"/>
                  <c:y val="0.14386769424642201"/>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一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B48-4474-AC34-F22558B0A940}"/>
                </c:ext>
              </c:extLst>
            </c:dLbl>
            <c:dLbl>
              <c:idx val="2"/>
              <c:layout>
                <c:manualLayout>
                  <c:x val="-7.9982199456901798E-2"/>
                  <c:y val="-0.10175198137064642"/>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二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B48-4474-AC34-F22558B0A940}"/>
                </c:ext>
              </c:extLst>
            </c:dLbl>
            <c:numFmt formatCode="0%" sourceLinked="0"/>
            <c:spPr>
              <a:noFill/>
              <a:ln w="25400">
                <a:noFill/>
              </a:ln>
            </c:spPr>
            <c:txPr>
              <a:bodyPr wrap="square" lIns="38100" tIns="19050" rIns="38100" bIns="19050" anchor="ctr">
                <a:spAutoFit/>
              </a:bodyPr>
              <a:lstStyle/>
              <a:p>
                <a:pPr>
                  <a:defRPr sz="16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表21!$C$4:$E$5</c:f>
              <c:strCache>
                <c:ptCount val="3"/>
                <c:pt idx="0">
                  <c:v>専 業 農 家</c:v>
                </c:pt>
                <c:pt idx="1">
                  <c:v>第一種兼業農家</c:v>
                </c:pt>
                <c:pt idx="2">
                  <c:v>第二種兼業農家　　　　（自給的農家を含む）</c:v>
                </c:pt>
              </c:strCache>
            </c:strRef>
          </c:cat>
          <c:val>
            <c:numRef>
              <c:f>表21!$C$14:$E$14</c:f>
              <c:numCache>
                <c:formatCode>#,##0_);[Red]\(#,##0\)</c:formatCode>
                <c:ptCount val="3"/>
                <c:pt idx="0">
                  <c:v>670</c:v>
                </c:pt>
                <c:pt idx="1">
                  <c:v>287</c:v>
                </c:pt>
                <c:pt idx="2">
                  <c:v>2029</c:v>
                </c:pt>
              </c:numCache>
            </c:numRef>
          </c:val>
          <c:extLst>
            <c:ext xmlns:c16="http://schemas.microsoft.com/office/drawing/2014/chart" uri="{C3380CC4-5D6E-409C-BE32-E72D297353CC}">
              <c16:uniqueId val="{00000005-3B48-4474-AC34-F22558B0A94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 自然増加数  …出生数－死亡数</a:t>
            </a:r>
          </a:p>
          <a:p>
            <a:pPr>
              <a:defRPr sz="12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 社会増加数  …転入数－転出数</a:t>
            </a:r>
          </a:p>
        </c:rich>
      </c:tx>
      <c:layout>
        <c:manualLayout>
          <c:xMode val="edge"/>
          <c:yMode val="edge"/>
          <c:x val="0.57755858920001868"/>
          <c:y val="0.8797013452337531"/>
        </c:manualLayout>
      </c:layout>
      <c:overlay val="0"/>
      <c:spPr>
        <a:noFill/>
        <a:ln w="3175">
          <a:solidFill>
            <a:srgbClr val="000000"/>
          </a:solidFill>
          <a:prstDash val="solid"/>
        </a:ln>
      </c:spPr>
    </c:title>
    <c:autoTitleDeleted val="0"/>
    <c:plotArea>
      <c:layout>
        <c:manualLayout>
          <c:layoutTarget val="inner"/>
          <c:xMode val="edge"/>
          <c:yMode val="edge"/>
          <c:x val="9.4059557516562114E-2"/>
          <c:y val="6.7669338554732908E-2"/>
          <c:w val="0.86146422525586663"/>
          <c:h val="0.59148014440433216"/>
        </c:manualLayout>
      </c:layout>
      <c:lineChart>
        <c:grouping val="standard"/>
        <c:varyColors val="0"/>
        <c:ser>
          <c:idx val="2"/>
          <c:order val="2"/>
          <c:tx>
            <c:strRef>
              <c:f>表3!$D$3</c:f>
              <c:strCache>
                <c:ptCount val="1"/>
                <c:pt idx="0">
                  <c:v>自然増加数</c:v>
                </c:pt>
              </c:strCache>
            </c:strRef>
          </c:tx>
          <c:cat>
            <c:strRef>
              <c:f>表3!$A$4:$A$34</c:f>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f>表3!$D$4:$D$34</c:f>
              <c:numCache>
                <c:formatCode>#,##0_);[Red]\(#,##0\)</c:formatCode>
                <c:ptCount val="31"/>
                <c:pt idx="0">
                  <c:v>1005</c:v>
                </c:pt>
                <c:pt idx="1">
                  <c:v>885</c:v>
                </c:pt>
                <c:pt idx="2">
                  <c:v>928</c:v>
                </c:pt>
                <c:pt idx="3">
                  <c:v>1093</c:v>
                </c:pt>
                <c:pt idx="4" formatCode="#,##0">
                  <c:v>1029</c:v>
                </c:pt>
                <c:pt idx="5" formatCode="#,##0">
                  <c:v>1159</c:v>
                </c:pt>
                <c:pt idx="6" formatCode="#,##0">
                  <c:v>1038</c:v>
                </c:pt>
                <c:pt idx="7" formatCode="#,##0">
                  <c:v>1053</c:v>
                </c:pt>
                <c:pt idx="8" formatCode="#,##0">
                  <c:v>1046</c:v>
                </c:pt>
                <c:pt idx="9" formatCode="#,##0">
                  <c:v>957</c:v>
                </c:pt>
                <c:pt idx="10" formatCode="#,##0">
                  <c:v>976</c:v>
                </c:pt>
                <c:pt idx="11" formatCode="#,##0">
                  <c:v>1052</c:v>
                </c:pt>
                <c:pt idx="12" formatCode="#,##0">
                  <c:v>918</c:v>
                </c:pt>
                <c:pt idx="13" formatCode="#,##0">
                  <c:v>949</c:v>
                </c:pt>
                <c:pt idx="14" formatCode="#,##0">
                  <c:v>859</c:v>
                </c:pt>
                <c:pt idx="15" formatCode="#,##0">
                  <c:v>792</c:v>
                </c:pt>
                <c:pt idx="16" formatCode="#,##0">
                  <c:v>583</c:v>
                </c:pt>
                <c:pt idx="17" formatCode="#,##0">
                  <c:v>835</c:v>
                </c:pt>
                <c:pt idx="18" formatCode="#,##0">
                  <c:v>806</c:v>
                </c:pt>
                <c:pt idx="19" formatCode="#,##0">
                  <c:v>794</c:v>
                </c:pt>
                <c:pt idx="20" formatCode="#,##0">
                  <c:v>728</c:v>
                </c:pt>
                <c:pt idx="21" formatCode="#,##0">
                  <c:v>769</c:v>
                </c:pt>
                <c:pt idx="22" formatCode="#,##0">
                  <c:v>598</c:v>
                </c:pt>
                <c:pt idx="23" formatCode="#,##0">
                  <c:v>621</c:v>
                </c:pt>
                <c:pt idx="24" formatCode="#,##0">
                  <c:v>695</c:v>
                </c:pt>
                <c:pt idx="25" formatCode="#,##0">
                  <c:v>821</c:v>
                </c:pt>
                <c:pt idx="26" formatCode="#,##0">
                  <c:v>637</c:v>
                </c:pt>
                <c:pt idx="27" formatCode="#,##0">
                  <c:v>603</c:v>
                </c:pt>
                <c:pt idx="28" formatCode="#,##0">
                  <c:v>554</c:v>
                </c:pt>
                <c:pt idx="29" formatCode="#,##0">
                  <c:v>560</c:v>
                </c:pt>
                <c:pt idx="30" formatCode="#,##0">
                  <c:v>536</c:v>
                </c:pt>
              </c:numCache>
            </c:numRef>
          </c:val>
          <c:smooth val="0"/>
          <c:extLst>
            <c:ext xmlns:c16="http://schemas.microsoft.com/office/drawing/2014/chart" uri="{C3380CC4-5D6E-409C-BE32-E72D297353CC}">
              <c16:uniqueId val="{00000000-CEC2-4601-9F60-23F6AA5026B6}"/>
            </c:ext>
          </c:extLst>
        </c:ser>
        <c:ser>
          <c:idx val="5"/>
          <c:order val="5"/>
          <c:tx>
            <c:strRef>
              <c:f>表3!$G$3</c:f>
              <c:strCache>
                <c:ptCount val="1"/>
                <c:pt idx="0">
                  <c:v>社会増加数</c:v>
                </c:pt>
              </c:strCache>
            </c:strRef>
          </c:tx>
          <c:cat>
            <c:strRef>
              <c:f>表3!$A$4:$A$34</c:f>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f>表3!$G$4:$G$34</c:f>
              <c:numCache>
                <c:formatCode>#,##0_);[Red]\(#,##0\)</c:formatCode>
                <c:ptCount val="31"/>
                <c:pt idx="0">
                  <c:v>2416</c:v>
                </c:pt>
                <c:pt idx="1">
                  <c:v>1514</c:v>
                </c:pt>
                <c:pt idx="2">
                  <c:v>2644</c:v>
                </c:pt>
                <c:pt idx="3">
                  <c:v>1958</c:v>
                </c:pt>
                <c:pt idx="4" formatCode="#,##0">
                  <c:v>1197</c:v>
                </c:pt>
                <c:pt idx="5" formatCode="#,##0">
                  <c:v>629</c:v>
                </c:pt>
                <c:pt idx="6" formatCode="#,##0">
                  <c:v>460</c:v>
                </c:pt>
                <c:pt idx="7" formatCode="#,##0">
                  <c:v>1152</c:v>
                </c:pt>
                <c:pt idx="8" formatCode="#,##0">
                  <c:v>909</c:v>
                </c:pt>
                <c:pt idx="9" formatCode="#,##0">
                  <c:v>364</c:v>
                </c:pt>
                <c:pt idx="10" formatCode="#,##0">
                  <c:v>228</c:v>
                </c:pt>
                <c:pt idx="11" formatCode="#,##0">
                  <c:v>274</c:v>
                </c:pt>
                <c:pt idx="12" formatCode="#,##0">
                  <c:v>101</c:v>
                </c:pt>
                <c:pt idx="13" formatCode="#,##0">
                  <c:v>265</c:v>
                </c:pt>
                <c:pt idx="14" formatCode="#,##0">
                  <c:v>440</c:v>
                </c:pt>
                <c:pt idx="15" formatCode="#,##0">
                  <c:v>998</c:v>
                </c:pt>
                <c:pt idx="16" formatCode="#,##0">
                  <c:v>1828</c:v>
                </c:pt>
                <c:pt idx="17" formatCode="#,##0">
                  <c:v>1999</c:v>
                </c:pt>
                <c:pt idx="18" formatCode="#,##0">
                  <c:v>2498</c:v>
                </c:pt>
                <c:pt idx="19" formatCode="#,##0">
                  <c:v>1577</c:v>
                </c:pt>
                <c:pt idx="20" formatCode="#,##0">
                  <c:v>2322</c:v>
                </c:pt>
                <c:pt idx="21" formatCode="#,##0">
                  <c:v>1850</c:v>
                </c:pt>
                <c:pt idx="22" formatCode="#,##0">
                  <c:v>816</c:v>
                </c:pt>
                <c:pt idx="23">
                  <c:v>1287</c:v>
                </c:pt>
                <c:pt idx="24">
                  <c:v>1336</c:v>
                </c:pt>
                <c:pt idx="25">
                  <c:v>948</c:v>
                </c:pt>
                <c:pt idx="26">
                  <c:v>2480</c:v>
                </c:pt>
                <c:pt idx="27">
                  <c:v>2782</c:v>
                </c:pt>
                <c:pt idx="28">
                  <c:v>2681</c:v>
                </c:pt>
                <c:pt idx="29">
                  <c:v>2886</c:v>
                </c:pt>
                <c:pt idx="30">
                  <c:v>3311</c:v>
                </c:pt>
              </c:numCache>
            </c:numRef>
          </c:val>
          <c:smooth val="0"/>
          <c:extLst>
            <c:ext xmlns:c16="http://schemas.microsoft.com/office/drawing/2014/chart" uri="{C3380CC4-5D6E-409C-BE32-E72D297353CC}">
              <c16:uniqueId val="{00000001-CEC2-4601-9F60-23F6AA5026B6}"/>
            </c:ext>
          </c:extLst>
        </c:ser>
        <c:dLbls>
          <c:showLegendKey val="0"/>
          <c:showVal val="0"/>
          <c:showCatName val="0"/>
          <c:showSerName val="0"/>
          <c:showPercent val="0"/>
          <c:showBubbleSize val="0"/>
        </c:dLbls>
        <c:marker val="1"/>
        <c:smooth val="0"/>
        <c:axId val="389104336"/>
        <c:axId val="389105120"/>
        <c:extLst>
          <c:ext xmlns:c15="http://schemas.microsoft.com/office/drawing/2012/chart" uri="{02D57815-91ED-43cb-92C2-25804820EDAC}">
            <c15:filteredLineSeries>
              <c15:ser>
                <c:idx val="0"/>
                <c:order val="0"/>
                <c:tx>
                  <c:strRef>
                    <c:extLst>
                      <c:ext uri="{02D57815-91ED-43cb-92C2-25804820EDAC}">
                        <c15:formulaRef>
                          <c15:sqref>表3!$B$3</c15:sqref>
                        </c15:formulaRef>
                      </c:ext>
                    </c:extLst>
                    <c:strCache>
                      <c:ptCount val="1"/>
                      <c:pt idx="0">
                        <c:v>出  生</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extLst>
                      <c:ex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c:ext uri="{02D57815-91ED-43cb-92C2-25804820EDAC}">
                        <c15:formulaRef>
                          <c15:sqref>表3!$B$4:$B$34</c15:sqref>
                        </c15:formulaRef>
                      </c:ext>
                    </c:extLst>
                    <c:numCache>
                      <c:formatCode>#,##0_);[Red]\(#,##0\)</c:formatCode>
                      <c:ptCount val="31"/>
                      <c:pt idx="0">
                        <c:v>1801</c:v>
                      </c:pt>
                      <c:pt idx="1">
                        <c:v>1725</c:v>
                      </c:pt>
                      <c:pt idx="2">
                        <c:v>1798</c:v>
                      </c:pt>
                      <c:pt idx="3">
                        <c:v>1944</c:v>
                      </c:pt>
                      <c:pt idx="4" formatCode="#,##0">
                        <c:v>2040</c:v>
                      </c:pt>
                      <c:pt idx="5" formatCode="#,##0">
                        <c:v>2173</c:v>
                      </c:pt>
                      <c:pt idx="6" formatCode="#,##0">
                        <c:v>2058</c:v>
                      </c:pt>
                      <c:pt idx="7" formatCode="#,##0">
                        <c:v>2060</c:v>
                      </c:pt>
                      <c:pt idx="8" formatCode="#,##0">
                        <c:v>2091</c:v>
                      </c:pt>
                      <c:pt idx="9" formatCode="#,##0">
                        <c:v>2092</c:v>
                      </c:pt>
                      <c:pt idx="10" formatCode="#,##0">
                        <c:v>2072</c:v>
                      </c:pt>
                      <c:pt idx="11" formatCode="#,##0">
                        <c:v>2114</c:v>
                      </c:pt>
                      <c:pt idx="12" formatCode="#,##0">
                        <c:v>2053</c:v>
                      </c:pt>
                      <c:pt idx="13" formatCode="#,##0">
                        <c:v>2070</c:v>
                      </c:pt>
                      <c:pt idx="14" formatCode="#,##0">
                        <c:v>1999</c:v>
                      </c:pt>
                      <c:pt idx="15" formatCode="#,##0">
                        <c:v>1986</c:v>
                      </c:pt>
                      <c:pt idx="16" formatCode="#,##0">
                        <c:v>1852</c:v>
                      </c:pt>
                      <c:pt idx="17" formatCode="#,##0">
                        <c:v>2082</c:v>
                      </c:pt>
                      <c:pt idx="18" formatCode="#,##0">
                        <c:v>2069</c:v>
                      </c:pt>
                      <c:pt idx="19" formatCode="#,##0">
                        <c:v>2130</c:v>
                      </c:pt>
                      <c:pt idx="20" formatCode="#,##0">
                        <c:v>2173</c:v>
                      </c:pt>
                      <c:pt idx="21" formatCode="#,##0">
                        <c:v>2215</c:v>
                      </c:pt>
                      <c:pt idx="22" formatCode="#,##0">
                        <c:v>2153</c:v>
                      </c:pt>
                      <c:pt idx="23">
                        <c:v>2188</c:v>
                      </c:pt>
                      <c:pt idx="24">
                        <c:v>2210</c:v>
                      </c:pt>
                      <c:pt idx="25">
                        <c:v>2306</c:v>
                      </c:pt>
                      <c:pt idx="26">
                        <c:v>2291</c:v>
                      </c:pt>
                      <c:pt idx="27">
                        <c:v>2315</c:v>
                      </c:pt>
                      <c:pt idx="28">
                        <c:v>2279</c:v>
                      </c:pt>
                      <c:pt idx="29">
                        <c:v>2270</c:v>
                      </c:pt>
                      <c:pt idx="30">
                        <c:v>2333</c:v>
                      </c:pt>
                    </c:numCache>
                  </c:numRef>
                </c:val>
                <c:smooth val="0"/>
                <c:extLst>
                  <c:ext xmlns:c16="http://schemas.microsoft.com/office/drawing/2014/chart" uri="{C3380CC4-5D6E-409C-BE32-E72D297353CC}">
                    <c16:uniqueId val="{00000002-CEC2-4601-9F60-23F6AA5026B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表3!$C$3</c15:sqref>
                        </c15:formulaRef>
                      </c:ext>
                    </c:extLst>
                    <c:strCache>
                      <c:ptCount val="1"/>
                      <c:pt idx="0">
                        <c:v>死  亡</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extLst xmlns:c15="http://schemas.microsoft.com/office/drawing/2012/chart">
                      <c:ext xmlns:c15="http://schemas.microsoft.com/office/drawing/2012/char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xmlns:c15="http://schemas.microsoft.com/office/drawing/2012/chart">
                      <c:ext xmlns:c15="http://schemas.microsoft.com/office/drawing/2012/chart" uri="{02D57815-91ED-43cb-92C2-25804820EDAC}">
                        <c15:formulaRef>
                          <c15:sqref>表3!$C$4:$C$34</c15:sqref>
                        </c15:formulaRef>
                      </c:ext>
                    </c:extLst>
                    <c:numCache>
                      <c:formatCode>General</c:formatCode>
                      <c:ptCount val="31"/>
                      <c:pt idx="0">
                        <c:v>796</c:v>
                      </c:pt>
                      <c:pt idx="1">
                        <c:v>840</c:v>
                      </c:pt>
                      <c:pt idx="2">
                        <c:v>870</c:v>
                      </c:pt>
                      <c:pt idx="3">
                        <c:v>851</c:v>
                      </c:pt>
                      <c:pt idx="4" formatCode="#,##0">
                        <c:v>1011</c:v>
                      </c:pt>
                      <c:pt idx="5" formatCode="#,##0">
                        <c:v>1014</c:v>
                      </c:pt>
                      <c:pt idx="6" formatCode="#,##0">
                        <c:v>1020</c:v>
                      </c:pt>
                      <c:pt idx="7" formatCode="#,##0">
                        <c:v>1007</c:v>
                      </c:pt>
                      <c:pt idx="8" formatCode="#,##0">
                        <c:v>1045</c:v>
                      </c:pt>
                      <c:pt idx="9" formatCode="#,##0">
                        <c:v>1135</c:v>
                      </c:pt>
                      <c:pt idx="10" formatCode="#,##0">
                        <c:v>1096</c:v>
                      </c:pt>
                      <c:pt idx="11" formatCode="#,##0">
                        <c:v>1062</c:v>
                      </c:pt>
                      <c:pt idx="12" formatCode="#,##0">
                        <c:v>1135</c:v>
                      </c:pt>
                      <c:pt idx="13" formatCode="#,##0">
                        <c:v>1121</c:v>
                      </c:pt>
                      <c:pt idx="14" formatCode="#,##0">
                        <c:v>1140</c:v>
                      </c:pt>
                      <c:pt idx="15" formatCode="#,##0">
                        <c:v>1194</c:v>
                      </c:pt>
                      <c:pt idx="16" formatCode="#,##0">
                        <c:v>1269</c:v>
                      </c:pt>
                      <c:pt idx="17" formatCode="#,##0">
                        <c:v>1247</c:v>
                      </c:pt>
                      <c:pt idx="18" formatCode="#,##0">
                        <c:v>1263</c:v>
                      </c:pt>
                      <c:pt idx="19" formatCode="#,##0">
                        <c:v>1336</c:v>
                      </c:pt>
                      <c:pt idx="20" formatCode="#,##0">
                        <c:v>1445</c:v>
                      </c:pt>
                      <c:pt idx="21" formatCode="#,##0">
                        <c:v>1446</c:v>
                      </c:pt>
                      <c:pt idx="22" formatCode="#,##0">
                        <c:v>1555</c:v>
                      </c:pt>
                      <c:pt idx="23" formatCode="#,##0_);[Red]\(#,##0\)">
                        <c:v>1567</c:v>
                      </c:pt>
                      <c:pt idx="24" formatCode="#,##0_);[Red]\(#,##0\)">
                        <c:v>1515</c:v>
                      </c:pt>
                      <c:pt idx="25" formatCode="#,##0_);[Red]\(#,##0\)">
                        <c:v>1485</c:v>
                      </c:pt>
                      <c:pt idx="26" formatCode="#,##0_);[Red]\(#,##0\)">
                        <c:v>1654</c:v>
                      </c:pt>
                      <c:pt idx="27" formatCode="#,##0_);[Red]\(#,##0\)">
                        <c:v>1712</c:v>
                      </c:pt>
                      <c:pt idx="28" formatCode="#,##0_);[Red]\(#,##0\)">
                        <c:v>1725</c:v>
                      </c:pt>
                      <c:pt idx="29" formatCode="#,##0_);[Red]\(#,##0\)">
                        <c:v>1710</c:v>
                      </c:pt>
                      <c:pt idx="30" formatCode="#,##0_);[Red]\(#,##0\)">
                        <c:v>1797</c:v>
                      </c:pt>
                    </c:numCache>
                  </c:numRef>
                </c:val>
                <c:smooth val="0"/>
                <c:extLst>
                  <c:ext xmlns:c16="http://schemas.microsoft.com/office/drawing/2014/chart" uri="{C3380CC4-5D6E-409C-BE32-E72D297353CC}">
                    <c16:uniqueId val="{00000003-CEC2-4601-9F60-23F6AA5026B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表3!$E$3</c15:sqref>
                        </c15:formulaRef>
                      </c:ext>
                    </c:extLst>
                    <c:strCache>
                      <c:ptCount val="1"/>
                      <c:pt idx="0">
                        <c:v>転入</c:v>
                      </c:pt>
                    </c:strCache>
                  </c:strRef>
                </c:tx>
                <c:cat>
                  <c:strRef>
                    <c:extLst xmlns:c15="http://schemas.microsoft.com/office/drawing/2012/chart">
                      <c:ext xmlns:c15="http://schemas.microsoft.com/office/drawing/2012/char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xmlns:c15="http://schemas.microsoft.com/office/drawing/2012/chart">
                      <c:ext xmlns:c15="http://schemas.microsoft.com/office/drawing/2012/chart" uri="{02D57815-91ED-43cb-92C2-25804820EDAC}">
                        <c15:formulaRef>
                          <c15:sqref>表3!$E$4:$E$34</c15:sqref>
                        </c15:formulaRef>
                      </c:ext>
                    </c:extLst>
                    <c:numCache>
                      <c:formatCode>#,##0_);[Red]\(#,##0\)</c:formatCode>
                      <c:ptCount val="31"/>
                      <c:pt idx="0">
                        <c:v>12166</c:v>
                      </c:pt>
                      <c:pt idx="1">
                        <c:v>12220</c:v>
                      </c:pt>
                      <c:pt idx="2">
                        <c:v>13146</c:v>
                      </c:pt>
                      <c:pt idx="3">
                        <c:v>13233</c:v>
                      </c:pt>
                      <c:pt idx="4" formatCode="#,##0">
                        <c:v>14132</c:v>
                      </c:pt>
                      <c:pt idx="5" formatCode="#,##0">
                        <c:v>12475</c:v>
                      </c:pt>
                      <c:pt idx="6" formatCode="#,##0">
                        <c:v>12453</c:v>
                      </c:pt>
                      <c:pt idx="7" formatCode="#,##0">
                        <c:v>14748</c:v>
                      </c:pt>
                      <c:pt idx="8" formatCode="#,##0">
                        <c:v>13402</c:v>
                      </c:pt>
                      <c:pt idx="9" formatCode="#,##0">
                        <c:v>12987</c:v>
                      </c:pt>
                      <c:pt idx="10" formatCode="#,##0">
                        <c:v>12882</c:v>
                      </c:pt>
                      <c:pt idx="11" formatCode="#,##0">
                        <c:v>12284</c:v>
                      </c:pt>
                      <c:pt idx="12" formatCode="#,##0">
                        <c:v>12346</c:v>
                      </c:pt>
                      <c:pt idx="13" formatCode="#,##0">
                        <c:v>12377</c:v>
                      </c:pt>
                      <c:pt idx="14" formatCode="#,##0">
                        <c:v>12440</c:v>
                      </c:pt>
                      <c:pt idx="15" formatCode="#,##0">
                        <c:v>12441</c:v>
                      </c:pt>
                      <c:pt idx="16" formatCode="#,##0">
                        <c:v>13100</c:v>
                      </c:pt>
                      <c:pt idx="17" formatCode="#,##0">
                        <c:v>13415</c:v>
                      </c:pt>
                      <c:pt idx="18" formatCode="#,##0">
                        <c:v>13565</c:v>
                      </c:pt>
                      <c:pt idx="19" formatCode="#,##0">
                        <c:v>13187</c:v>
                      </c:pt>
                      <c:pt idx="20" formatCode="#,##0">
                        <c:v>13927</c:v>
                      </c:pt>
                      <c:pt idx="21" formatCode="#,##0">
                        <c:v>12764</c:v>
                      </c:pt>
                      <c:pt idx="22" formatCode="#,##0">
                        <c:v>12409</c:v>
                      </c:pt>
                      <c:pt idx="23">
                        <c:v>13488</c:v>
                      </c:pt>
                      <c:pt idx="24">
                        <c:v>14412</c:v>
                      </c:pt>
                      <c:pt idx="25">
                        <c:v>14290</c:v>
                      </c:pt>
                      <c:pt idx="26">
                        <c:v>15825</c:v>
                      </c:pt>
                      <c:pt idx="27">
                        <c:v>15904</c:v>
                      </c:pt>
                      <c:pt idx="28">
                        <c:v>16401</c:v>
                      </c:pt>
                      <c:pt idx="29">
                        <c:v>16681</c:v>
                      </c:pt>
                      <c:pt idx="30">
                        <c:v>16828</c:v>
                      </c:pt>
                    </c:numCache>
                  </c:numRef>
                </c:val>
                <c:smooth val="0"/>
                <c:extLst>
                  <c:ext xmlns:c16="http://schemas.microsoft.com/office/drawing/2014/chart" uri="{C3380CC4-5D6E-409C-BE32-E72D297353CC}">
                    <c16:uniqueId val="{00000004-CEC2-4601-9F60-23F6AA5026B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表3!$F$3</c15:sqref>
                        </c15:formulaRef>
                      </c:ext>
                    </c:extLst>
                    <c:strCache>
                      <c:ptCount val="1"/>
                      <c:pt idx="0">
                        <c:v>転出</c:v>
                      </c:pt>
                    </c:strCache>
                  </c:strRef>
                </c:tx>
                <c:cat>
                  <c:strRef>
                    <c:extLst xmlns:c15="http://schemas.microsoft.com/office/drawing/2012/chart">
                      <c:ext xmlns:c15="http://schemas.microsoft.com/office/drawing/2012/char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xmlns:c15="http://schemas.microsoft.com/office/drawing/2012/chart">
                      <c:ext xmlns:c15="http://schemas.microsoft.com/office/drawing/2012/chart" uri="{02D57815-91ED-43cb-92C2-25804820EDAC}">
                        <c15:formulaRef>
                          <c15:sqref>表3!$F$4:$F$34</c15:sqref>
                        </c15:formulaRef>
                      </c:ext>
                    </c:extLst>
                    <c:numCache>
                      <c:formatCode>#,##0_);[Red]\(#,##0\)</c:formatCode>
                      <c:ptCount val="31"/>
                      <c:pt idx="0">
                        <c:v>9750</c:v>
                      </c:pt>
                      <c:pt idx="1">
                        <c:v>10706</c:v>
                      </c:pt>
                      <c:pt idx="2">
                        <c:v>10502</c:v>
                      </c:pt>
                      <c:pt idx="3">
                        <c:v>11275</c:v>
                      </c:pt>
                      <c:pt idx="4" formatCode="#,##0">
                        <c:v>12935</c:v>
                      </c:pt>
                      <c:pt idx="5" formatCode="#,##0">
                        <c:v>11846</c:v>
                      </c:pt>
                      <c:pt idx="6" formatCode="#,##0">
                        <c:v>11993</c:v>
                      </c:pt>
                      <c:pt idx="7" formatCode="#,##0">
                        <c:v>13596</c:v>
                      </c:pt>
                      <c:pt idx="8" formatCode="#,##0">
                        <c:v>12493</c:v>
                      </c:pt>
                      <c:pt idx="9" formatCode="#,##0">
                        <c:v>12623</c:v>
                      </c:pt>
                      <c:pt idx="10" formatCode="#,##0">
                        <c:v>12654</c:v>
                      </c:pt>
                      <c:pt idx="11" formatCode="#,##0">
                        <c:v>12010</c:v>
                      </c:pt>
                      <c:pt idx="12" formatCode="#,##0">
                        <c:v>12245</c:v>
                      </c:pt>
                      <c:pt idx="13" formatCode="#,##0">
                        <c:v>12112</c:v>
                      </c:pt>
                      <c:pt idx="14" formatCode="#,##0">
                        <c:v>12000</c:v>
                      </c:pt>
                      <c:pt idx="15" formatCode="#,##0">
                        <c:v>11443</c:v>
                      </c:pt>
                      <c:pt idx="16" formatCode="#,##0">
                        <c:v>11272</c:v>
                      </c:pt>
                      <c:pt idx="17" formatCode="#,##0">
                        <c:v>11416</c:v>
                      </c:pt>
                      <c:pt idx="18" formatCode="#,##0">
                        <c:v>11067</c:v>
                      </c:pt>
                      <c:pt idx="19" formatCode="#,##0">
                        <c:v>11610</c:v>
                      </c:pt>
                      <c:pt idx="20" formatCode="#,##0">
                        <c:v>11605</c:v>
                      </c:pt>
                      <c:pt idx="21" formatCode="#,##0">
                        <c:v>10914</c:v>
                      </c:pt>
                      <c:pt idx="22" formatCode="#,##0">
                        <c:v>11593</c:v>
                      </c:pt>
                      <c:pt idx="23">
                        <c:v>12201</c:v>
                      </c:pt>
                      <c:pt idx="24">
                        <c:v>13076</c:v>
                      </c:pt>
                      <c:pt idx="25">
                        <c:v>13342</c:v>
                      </c:pt>
                      <c:pt idx="26">
                        <c:v>13345</c:v>
                      </c:pt>
                      <c:pt idx="27">
                        <c:v>13122</c:v>
                      </c:pt>
                      <c:pt idx="28">
                        <c:v>13720</c:v>
                      </c:pt>
                      <c:pt idx="29">
                        <c:v>13795</c:v>
                      </c:pt>
                      <c:pt idx="30">
                        <c:v>13517</c:v>
                      </c:pt>
                    </c:numCache>
                  </c:numRef>
                </c:val>
                <c:smooth val="0"/>
                <c:extLst>
                  <c:ext xmlns:c16="http://schemas.microsoft.com/office/drawing/2014/chart" uri="{C3380CC4-5D6E-409C-BE32-E72D297353CC}">
                    <c16:uniqueId val="{00000005-CEC2-4601-9F60-23F6AA5026B6}"/>
                  </c:ext>
                </c:extLst>
              </c15:ser>
            </c15:filteredLineSeries>
          </c:ext>
        </c:extLst>
      </c:lineChart>
      <c:catAx>
        <c:axId val="389104336"/>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5.2239202348227182E-2"/>
              <c:y val="2.0050204896050118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25" b="0" i="0" u="none" strike="noStrike" baseline="0">
                <a:solidFill>
                  <a:srgbClr val="000000"/>
                </a:solidFill>
                <a:latin typeface="ＭＳ ゴシック"/>
                <a:ea typeface="ＭＳ ゴシック"/>
                <a:cs typeface="ＭＳ ゴシック"/>
              </a:defRPr>
            </a:pPr>
            <a:endParaRPr lang="ja-JP"/>
          </a:p>
        </c:txPr>
        <c:crossAx val="389105120"/>
        <c:crosses val="autoZero"/>
        <c:auto val="1"/>
        <c:lblAlgn val="ctr"/>
        <c:lblOffset val="100"/>
        <c:tickLblSkip val="1"/>
        <c:tickMarkSkip val="1"/>
        <c:noMultiLvlLbl val="0"/>
      </c:catAx>
      <c:valAx>
        <c:axId val="389105120"/>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89104336"/>
        <c:crosses val="autoZero"/>
        <c:crossBetween val="between"/>
      </c:valAx>
      <c:spPr>
        <a:noFill/>
        <a:ln w="12700">
          <a:solidFill>
            <a:srgbClr val="808080"/>
          </a:solidFill>
          <a:prstDash val="solid"/>
        </a:ln>
      </c:spPr>
    </c:plotArea>
    <c:legend>
      <c:legendPos val="b"/>
      <c:layout>
        <c:manualLayout>
          <c:xMode val="edge"/>
          <c:yMode val="edge"/>
          <c:x val="0.22277267856310862"/>
          <c:y val="0.89724502420848617"/>
          <c:w val="0.33136094674556216"/>
          <c:h val="5.4888111738076339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農家数の推移</a:t>
            </a:r>
          </a:p>
        </c:rich>
      </c:tx>
      <c:layout>
        <c:manualLayout>
          <c:xMode val="edge"/>
          <c:yMode val="edge"/>
          <c:x val="0.41530743973950218"/>
          <c:y val="2.8391230507951212E-2"/>
        </c:manualLayout>
      </c:layout>
      <c:overlay val="0"/>
      <c:spPr>
        <a:noFill/>
        <a:ln w="25400">
          <a:noFill/>
        </a:ln>
      </c:spPr>
    </c:title>
    <c:autoTitleDeleted val="0"/>
    <c:plotArea>
      <c:layout>
        <c:manualLayout>
          <c:layoutTarget val="inner"/>
          <c:xMode val="edge"/>
          <c:yMode val="edge"/>
          <c:x val="7.5282308657465491E-2"/>
          <c:y val="0.10725552050473186"/>
          <c:w val="0.91217063989962355"/>
          <c:h val="0.69716088328075709"/>
        </c:manualLayout>
      </c:layout>
      <c:barChart>
        <c:barDir val="col"/>
        <c:grouping val="clustered"/>
        <c:varyColors val="0"/>
        <c:ser>
          <c:idx val="0"/>
          <c:order val="0"/>
          <c:tx>
            <c:strRef>
              <c:f>表21!$B$4:$B$5</c:f>
              <c:strCache>
                <c:ptCount val="2"/>
                <c:pt idx="0">
                  <c:v>総     数</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表21!$B$6:$B$14</c:f>
              <c:numCache>
                <c:formatCode>#,##0_);[Red]\(#,##0\)</c:formatCode>
                <c:ptCount val="9"/>
                <c:pt idx="0">
                  <c:v>10887</c:v>
                </c:pt>
                <c:pt idx="1">
                  <c:v>10490</c:v>
                </c:pt>
                <c:pt idx="2">
                  <c:v>10084</c:v>
                </c:pt>
                <c:pt idx="3">
                  <c:v>9444</c:v>
                </c:pt>
                <c:pt idx="4">
                  <c:v>8762</c:v>
                </c:pt>
                <c:pt idx="5">
                  <c:v>7912</c:v>
                </c:pt>
                <c:pt idx="6">
                  <c:v>6784</c:v>
                </c:pt>
                <c:pt idx="7">
                  <c:v>3878</c:v>
                </c:pt>
                <c:pt idx="8">
                  <c:v>2986</c:v>
                </c:pt>
              </c:numCache>
            </c:numRef>
          </c:val>
          <c:extLst>
            <c:ext xmlns:c16="http://schemas.microsoft.com/office/drawing/2014/chart" uri="{C3380CC4-5D6E-409C-BE32-E72D297353CC}">
              <c16:uniqueId val="{00000000-B5A5-4B0C-B767-307CEBED884F}"/>
            </c:ext>
          </c:extLst>
        </c:ser>
        <c:ser>
          <c:idx val="1"/>
          <c:order val="1"/>
          <c:tx>
            <c:strRef>
              <c:f>表21!$C$4:$C$5</c:f>
              <c:strCache>
                <c:ptCount val="2"/>
                <c:pt idx="0">
                  <c:v>専 業 農 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表21!$C$6:$C$14</c:f>
              <c:numCache>
                <c:formatCode>#,##0_);[Red]\(#,##0\)</c:formatCode>
                <c:ptCount val="9"/>
                <c:pt idx="0">
                  <c:v>1235</c:v>
                </c:pt>
                <c:pt idx="1">
                  <c:v>965</c:v>
                </c:pt>
                <c:pt idx="2">
                  <c:v>783</c:v>
                </c:pt>
                <c:pt idx="3">
                  <c:v>685</c:v>
                </c:pt>
                <c:pt idx="4">
                  <c:v>625</c:v>
                </c:pt>
                <c:pt idx="5">
                  <c:v>553</c:v>
                </c:pt>
                <c:pt idx="6">
                  <c:v>615</c:v>
                </c:pt>
                <c:pt idx="7">
                  <c:v>634</c:v>
                </c:pt>
                <c:pt idx="8">
                  <c:v>670</c:v>
                </c:pt>
              </c:numCache>
            </c:numRef>
          </c:val>
          <c:extLst>
            <c:ext xmlns:c16="http://schemas.microsoft.com/office/drawing/2014/chart" uri="{C3380CC4-5D6E-409C-BE32-E72D297353CC}">
              <c16:uniqueId val="{00000001-B5A5-4B0C-B767-307CEBED884F}"/>
            </c:ext>
          </c:extLst>
        </c:ser>
        <c:ser>
          <c:idx val="2"/>
          <c:order val="2"/>
          <c:tx>
            <c:strRef>
              <c:f>表21!$D$4:$D$5</c:f>
              <c:strCache>
                <c:ptCount val="2"/>
                <c:pt idx="0">
                  <c:v>第一種兼業農家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表21!$D$6:$D$14</c:f>
              <c:numCache>
                <c:formatCode>#,##0_);[Red]\(#,##0\)</c:formatCode>
                <c:ptCount val="9"/>
                <c:pt idx="0">
                  <c:v>4573</c:v>
                </c:pt>
                <c:pt idx="1">
                  <c:v>3078</c:v>
                </c:pt>
                <c:pt idx="2">
                  <c:v>2262</c:v>
                </c:pt>
                <c:pt idx="3">
                  <c:v>1314</c:v>
                </c:pt>
                <c:pt idx="4">
                  <c:v>1243</c:v>
                </c:pt>
                <c:pt idx="5">
                  <c:v>585</c:v>
                </c:pt>
                <c:pt idx="6">
                  <c:v>525</c:v>
                </c:pt>
                <c:pt idx="7">
                  <c:v>279</c:v>
                </c:pt>
                <c:pt idx="8">
                  <c:v>287</c:v>
                </c:pt>
              </c:numCache>
            </c:numRef>
          </c:val>
          <c:extLst>
            <c:ext xmlns:c16="http://schemas.microsoft.com/office/drawing/2014/chart" uri="{C3380CC4-5D6E-409C-BE32-E72D297353CC}">
              <c16:uniqueId val="{00000002-B5A5-4B0C-B767-307CEBED884F}"/>
            </c:ext>
          </c:extLst>
        </c:ser>
        <c:ser>
          <c:idx val="3"/>
          <c:order val="3"/>
          <c:tx>
            <c:strRef>
              <c:f>表21!$E$4:$E$5</c:f>
              <c:strCache>
                <c:ptCount val="2"/>
                <c:pt idx="0">
                  <c:v>第二種兼業農家　　　　（自給的農家を含む）</c:v>
                </c:pt>
              </c:strCache>
            </c:strRef>
          </c:tx>
          <c:spPr>
            <a:solidFill>
              <a:schemeClr val="accent6">
                <a:lumMod val="75000"/>
              </a:schemeClr>
            </a:solidFill>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表21!$E$6:$E$14</c:f>
              <c:numCache>
                <c:formatCode>#,##0_);[Red]\(#,##0\)</c:formatCode>
                <c:ptCount val="9"/>
                <c:pt idx="0">
                  <c:v>5079</c:v>
                </c:pt>
                <c:pt idx="1">
                  <c:v>6447</c:v>
                </c:pt>
                <c:pt idx="2">
                  <c:v>7039</c:v>
                </c:pt>
                <c:pt idx="3">
                  <c:v>7445</c:v>
                </c:pt>
                <c:pt idx="4">
                  <c:v>6894</c:v>
                </c:pt>
                <c:pt idx="5">
                  <c:v>6774</c:v>
                </c:pt>
                <c:pt idx="6">
                  <c:v>5644</c:v>
                </c:pt>
                <c:pt idx="7">
                  <c:v>2965</c:v>
                </c:pt>
                <c:pt idx="8">
                  <c:v>2029</c:v>
                </c:pt>
              </c:numCache>
            </c:numRef>
          </c:val>
          <c:extLst>
            <c:ext xmlns:c16="http://schemas.microsoft.com/office/drawing/2014/chart" uri="{C3380CC4-5D6E-409C-BE32-E72D297353CC}">
              <c16:uniqueId val="{00000003-B5A5-4B0C-B767-307CEBED884F}"/>
            </c:ext>
          </c:extLst>
        </c:ser>
        <c:dLbls>
          <c:showLegendKey val="0"/>
          <c:showVal val="0"/>
          <c:showCatName val="0"/>
          <c:showSerName val="0"/>
          <c:showPercent val="0"/>
          <c:showBubbleSize val="0"/>
        </c:dLbls>
        <c:gapWidth val="150"/>
        <c:axId val="555435400"/>
        <c:axId val="555433440"/>
      </c:barChart>
      <c:catAx>
        <c:axId val="55543540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6.9857697283311773E-2"/>
              <c:y val="3.470032422417785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555433440"/>
        <c:crosses val="autoZero"/>
        <c:auto val="1"/>
        <c:lblAlgn val="ctr"/>
        <c:lblOffset val="100"/>
        <c:tickLblSkip val="1"/>
        <c:tickMarkSkip val="1"/>
        <c:noMultiLvlLbl val="0"/>
      </c:catAx>
      <c:valAx>
        <c:axId val="555433440"/>
        <c:scaling>
          <c:orientation val="minMax"/>
          <c:max val="12000"/>
          <c:min val="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555435400"/>
        <c:crosses val="autoZero"/>
        <c:crossBetween val="between"/>
        <c:majorUnit val="2000"/>
      </c:valAx>
      <c:spPr>
        <a:noFill/>
        <a:ln w="12700">
          <a:solidFill>
            <a:srgbClr val="000000"/>
          </a:solidFill>
          <a:prstDash val="solid"/>
        </a:ln>
      </c:spPr>
    </c:plotArea>
    <c:legend>
      <c:legendPos val="r"/>
      <c:layout>
        <c:manualLayout>
          <c:xMode val="edge"/>
          <c:yMode val="edge"/>
          <c:x val="0.14100905562742561"/>
          <c:y val="0.90288868303226799"/>
          <c:w val="0.76714100905562743"/>
          <c:h val="6.872008645978078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0.27887981330221706"/>
          <c:y val="1.6453382084095063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0291715285881"/>
          <c:y val="0.32906793542541651"/>
          <c:w val="0.70828471411901983"/>
          <c:h val="0.44241355762750445"/>
        </c:manualLayout>
      </c:layout>
      <c:pie3D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5C70-40A9-BEED-2A4747855E4E}"/>
              </c:ext>
            </c:extLst>
          </c:dPt>
          <c:dPt>
            <c:idx val="1"/>
            <c:bubble3D val="0"/>
            <c:extLst>
              <c:ext xmlns:c16="http://schemas.microsoft.com/office/drawing/2014/chart" uri="{C3380CC4-5D6E-409C-BE32-E72D297353CC}">
                <c16:uniqueId val="{00000001-5C70-40A9-BEED-2A4747855E4E}"/>
              </c:ext>
            </c:extLst>
          </c:dPt>
          <c:dPt>
            <c:idx val="2"/>
            <c:bubble3D val="0"/>
            <c:extLst>
              <c:ext xmlns:c16="http://schemas.microsoft.com/office/drawing/2014/chart" uri="{C3380CC4-5D6E-409C-BE32-E72D297353CC}">
                <c16:uniqueId val="{00000002-5C70-40A9-BEED-2A4747855E4E}"/>
              </c:ext>
            </c:extLst>
          </c:dPt>
          <c:dPt>
            <c:idx val="3"/>
            <c:bubble3D val="0"/>
            <c:extLst>
              <c:ext xmlns:c16="http://schemas.microsoft.com/office/drawing/2014/chart" uri="{C3380CC4-5D6E-409C-BE32-E72D297353CC}">
                <c16:uniqueId val="{00000003-5C70-40A9-BEED-2A4747855E4E}"/>
              </c:ext>
            </c:extLst>
          </c:dPt>
          <c:dPt>
            <c:idx val="4"/>
            <c:bubble3D val="0"/>
            <c:extLst>
              <c:ext xmlns:c16="http://schemas.microsoft.com/office/drawing/2014/chart" uri="{C3380CC4-5D6E-409C-BE32-E72D297353CC}">
                <c16:uniqueId val="{00000004-5C70-40A9-BEED-2A4747855E4E}"/>
              </c:ext>
            </c:extLst>
          </c:dPt>
          <c:dPt>
            <c:idx val="5"/>
            <c:bubble3D val="0"/>
            <c:extLst>
              <c:ext xmlns:c16="http://schemas.microsoft.com/office/drawing/2014/chart" uri="{C3380CC4-5D6E-409C-BE32-E72D297353CC}">
                <c16:uniqueId val="{00000005-5C70-40A9-BEED-2A4747855E4E}"/>
              </c:ext>
            </c:extLst>
          </c:dPt>
          <c:dPt>
            <c:idx val="6"/>
            <c:bubble3D val="0"/>
            <c:extLst>
              <c:ext xmlns:c16="http://schemas.microsoft.com/office/drawing/2014/chart" uri="{C3380CC4-5D6E-409C-BE32-E72D297353CC}">
                <c16:uniqueId val="{00000006-5C70-40A9-BEED-2A4747855E4E}"/>
              </c:ext>
            </c:extLst>
          </c:dPt>
          <c:dPt>
            <c:idx val="7"/>
            <c:bubble3D val="0"/>
            <c:extLst>
              <c:ext xmlns:c16="http://schemas.microsoft.com/office/drawing/2014/chart" uri="{C3380CC4-5D6E-409C-BE32-E72D297353CC}">
                <c16:uniqueId val="{00000007-5C70-40A9-BEED-2A4747855E4E}"/>
              </c:ext>
            </c:extLst>
          </c:dPt>
          <c:dLbls>
            <c:dLbl>
              <c:idx val="0"/>
              <c:layout>
                <c:manualLayout>
                  <c:x val="0.12120843184815558"/>
                  <c:y val="-0.11756035537541711"/>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経営耕地面積なし　</a:t>
                    </a:r>
                    <a:r>
                      <a:rPr lang="en-US" altLang="ja-JP" sz="1200" b="0" i="0" u="none" strike="noStrike" baseline="0">
                        <a:solidFill>
                          <a:srgbClr val="000000"/>
                        </a:solidFill>
                        <a:latin typeface="ＭＳ Ｐゴシック"/>
                        <a:ea typeface="ＭＳ Ｐゴシック"/>
                      </a:rPr>
                      <a:t>0.2%</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20905067808708067"/>
                      <c:h val="8.1913563363994482E-2"/>
                    </c:manualLayout>
                  </c15:layout>
                  <c15:showDataLabelsRange val="0"/>
                </c:ext>
                <c:ext xmlns:c16="http://schemas.microsoft.com/office/drawing/2014/chart" uri="{C3380CC4-5D6E-409C-BE32-E72D297353CC}">
                  <c16:uniqueId val="{00000000-5C70-40A9-BEED-2A4747855E4E}"/>
                </c:ext>
              </c:extLst>
            </c:dLbl>
            <c:dLbl>
              <c:idx val="1"/>
              <c:layout>
                <c:manualLayout>
                  <c:x val="8.1659107386737262E-2"/>
                  <c:y val="-2.868742412682875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a:t>
                    </a:r>
                    <a:r>
                      <a:rPr lang="ja-JP" altLang="en-US" sz="1200" b="0" i="0" u="none" strike="noStrike" baseline="0">
                        <a:solidFill>
                          <a:srgbClr val="000000"/>
                        </a:solidFill>
                        <a:latin typeface="ＭＳ Ｐゴシック"/>
                        <a:ea typeface="ＭＳ Ｐゴシック"/>
                      </a:rPr>
                      <a:t>未満</a:t>
                    </a:r>
                  </a:p>
                  <a:p>
                    <a:pPr>
                      <a:defRPr sz="1950" b="0" i="0" u="none" strike="noStrike" baseline="0">
                        <a:solidFill>
                          <a:srgbClr val="000000"/>
                        </a:solidFill>
                        <a:latin typeface="ＭＳ Ｐゴシック"/>
                        <a:ea typeface="ＭＳ Ｐゴシック"/>
                        <a:cs typeface="ＭＳ Ｐゴシック"/>
                      </a:defRPr>
                    </a:pPr>
                    <a:fld id="{9877122F-2DA9-4EA0-8E23-081A749CAE31}"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8.31907467669325E-2"/>
                      <c:h val="9.6538791883190089E-2"/>
                    </c:manualLayout>
                  </c15:layout>
                  <c15:dlblFieldTable/>
                  <c15:showDataLabelsRange val="0"/>
                </c:ext>
                <c:ext xmlns:c16="http://schemas.microsoft.com/office/drawing/2014/chart" uri="{C3380CC4-5D6E-409C-BE32-E72D297353CC}">
                  <c16:uniqueId val="{00000001-5C70-40A9-BEED-2A4747855E4E}"/>
                </c:ext>
              </c:extLst>
            </c:dLbl>
            <c:dLbl>
              <c:idx val="2"/>
              <c:layout>
                <c:manualLayout>
                  <c:x val="1.7850916387057512E-2"/>
                  <c:y val="-2.277639426698720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50a</a:t>
                    </a:r>
                  </a:p>
                  <a:p>
                    <a:pPr>
                      <a:defRPr sz="1950" b="0" i="0" u="none" strike="noStrike" baseline="0">
                        <a:solidFill>
                          <a:srgbClr val="000000"/>
                        </a:solidFill>
                        <a:latin typeface="ＭＳ Ｐゴシック"/>
                        <a:ea typeface="ＭＳ Ｐゴシック"/>
                        <a:cs typeface="ＭＳ Ｐゴシック"/>
                      </a:defRPr>
                    </a:pPr>
                    <a:fld id="{D8C9CFC8-C3CE-4565-AF68-3EC7B4FE7273}"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 xmlns:c16="http://schemas.microsoft.com/office/drawing/2014/chart" uri="{C3380CC4-5D6E-409C-BE32-E72D297353CC}">
                  <c16:uniqueId val="{00000002-5C70-40A9-BEED-2A4747855E4E}"/>
                </c:ext>
              </c:extLst>
            </c:dLbl>
            <c:dLbl>
              <c:idx val="3"/>
              <c:layout>
                <c:manualLayout>
                  <c:x val="4.1048469627784384E-2"/>
                  <c:y val="4.7999765665729263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100a</a:t>
                    </a:r>
                  </a:p>
                  <a:p>
                    <a:pPr>
                      <a:defRPr sz="1950" b="0" i="0" u="none" strike="noStrike" baseline="0">
                        <a:solidFill>
                          <a:srgbClr val="000000"/>
                        </a:solidFill>
                        <a:latin typeface="ＭＳ Ｐゴシック"/>
                        <a:ea typeface="ＭＳ Ｐゴシック"/>
                        <a:cs typeface="ＭＳ Ｐゴシック"/>
                      </a:defRPr>
                    </a:pPr>
                    <a:fld id="{1653582D-1E73-49CB-8B08-AAE45679BAAB}"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 xmlns:c16="http://schemas.microsoft.com/office/drawing/2014/chart" uri="{C3380CC4-5D6E-409C-BE32-E72D297353CC}">
                  <c16:uniqueId val="{00000003-5C70-40A9-BEED-2A4747855E4E}"/>
                </c:ext>
              </c:extLst>
            </c:dLbl>
            <c:dLbl>
              <c:idx val="4"/>
              <c:layout>
                <c:manualLayout>
                  <c:x val="-7.2699133665551502E-2"/>
                  <c:y val="3.4099088285830907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150a</a:t>
                    </a:r>
                  </a:p>
                  <a:p>
                    <a:pPr>
                      <a:defRPr sz="1950" b="0" i="0" u="none" strike="noStrike" baseline="0">
                        <a:solidFill>
                          <a:srgbClr val="000000"/>
                        </a:solidFill>
                        <a:latin typeface="ＭＳ Ｐゴシック"/>
                        <a:ea typeface="ＭＳ Ｐゴシック"/>
                        <a:cs typeface="ＭＳ Ｐゴシック"/>
                      </a:defRPr>
                    </a:pPr>
                    <a:fld id="{B83F3C4B-9314-45E3-ACEA-445809A9CC95}"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 xmlns:c16="http://schemas.microsoft.com/office/drawing/2014/chart" uri="{C3380CC4-5D6E-409C-BE32-E72D297353CC}">
                  <c16:uniqueId val="{00000004-5C70-40A9-BEED-2A4747855E4E}"/>
                </c:ext>
              </c:extLst>
            </c:dLbl>
            <c:dLbl>
              <c:idx val="5"/>
              <c:layout>
                <c:manualLayout>
                  <c:x val="-3.9956136831808015E-2"/>
                  <c:y val="-1.77343505439494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200a</a:t>
                    </a:r>
                  </a:p>
                  <a:p>
                    <a:pPr>
                      <a:defRPr sz="1950" b="0" i="0" u="none" strike="noStrike" baseline="0">
                        <a:solidFill>
                          <a:srgbClr val="000000"/>
                        </a:solidFill>
                        <a:latin typeface="ＭＳ Ｐゴシック"/>
                        <a:ea typeface="ＭＳ Ｐゴシック"/>
                        <a:cs typeface="ＭＳ Ｐゴシック"/>
                      </a:defRPr>
                    </a:pPr>
                    <a:fld id="{BD67B531-0501-4E07-9022-3FF37635134F}"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596140595467204"/>
                      <c:h val="0.15815275162283385"/>
                    </c:manualLayout>
                  </c15:layout>
                  <c15:dlblFieldTable/>
                  <c15:showDataLabelsRange val="0"/>
                </c:ext>
                <c:ext xmlns:c16="http://schemas.microsoft.com/office/drawing/2014/chart" uri="{C3380CC4-5D6E-409C-BE32-E72D297353CC}">
                  <c16:uniqueId val="{00000005-5C70-40A9-BEED-2A4747855E4E}"/>
                </c:ext>
              </c:extLst>
            </c:dLbl>
            <c:dLbl>
              <c:idx val="6"/>
              <c:layout>
                <c:manualLayout>
                  <c:x val="-8.0130615364728489E-3"/>
                  <c:y val="-7.56863253153684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200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300a</a:t>
                    </a:r>
                  </a:p>
                  <a:p>
                    <a:pPr>
                      <a:defRPr sz="1950" b="0" i="0" u="none" strike="noStrike" baseline="0">
                        <a:solidFill>
                          <a:srgbClr val="000000"/>
                        </a:solidFill>
                        <a:latin typeface="ＭＳ Ｐゴシック"/>
                        <a:ea typeface="ＭＳ Ｐゴシック"/>
                        <a:cs typeface="ＭＳ Ｐゴシック"/>
                      </a:defRPr>
                    </a:pPr>
                    <a:fld id="{C32A187C-CC01-4F53-BCDE-ED8A55D55C9E}"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0341184867951464"/>
                      <c:h val="0.10385140614278791"/>
                    </c:manualLayout>
                  </c15:layout>
                  <c15:dlblFieldTable/>
                  <c15:showDataLabelsRange val="0"/>
                </c:ext>
                <c:ext xmlns:c16="http://schemas.microsoft.com/office/drawing/2014/chart" uri="{C3380CC4-5D6E-409C-BE32-E72D297353CC}">
                  <c16:uniqueId val="{00000006-5C70-40A9-BEED-2A4747855E4E}"/>
                </c:ext>
              </c:extLst>
            </c:dLbl>
            <c:dLbl>
              <c:idx val="7"/>
              <c:layout>
                <c:manualLayout>
                  <c:x val="7.6250990574786237E-2"/>
                  <c:y val="-7.23451707476236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500a</a:t>
                    </a:r>
                  </a:p>
                  <a:p>
                    <a:pPr>
                      <a:defRPr sz="1950" b="0" i="0" u="none" strike="noStrike" baseline="0">
                        <a:solidFill>
                          <a:srgbClr val="000000"/>
                        </a:solidFill>
                        <a:latin typeface="ＭＳ Ｐゴシック"/>
                        <a:ea typeface="ＭＳ Ｐゴシック"/>
                        <a:cs typeface="ＭＳ Ｐゴシック"/>
                      </a:defRPr>
                    </a:pPr>
                    <a:fld id="{F24CD452-4D9A-48E0-AA2F-45DF7798C257}"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 xmlns:c16="http://schemas.microsoft.com/office/drawing/2014/chart" uri="{C3380CC4-5D6E-409C-BE32-E72D297353CC}">
                  <c16:uniqueId val="{00000007-5C70-40A9-BEED-2A4747855E4E}"/>
                </c:ext>
              </c:extLst>
            </c:dLbl>
            <c:dLbl>
              <c:idx val="8"/>
              <c:layout>
                <c:manualLayout>
                  <c:x val="6.9159037133206258E-2"/>
                  <c:y val="-3.9474297888266709E-2"/>
                </c:manualLayout>
              </c:layout>
              <c:tx>
                <c:rich>
                  <a:bodyPr wrap="square" lIns="38100" tIns="19050" rIns="38100" bIns="19050" anchor="ctr">
                    <a:noAutofit/>
                  </a:bodyPr>
                  <a:lstStyle/>
                  <a:p>
                    <a:pPr>
                      <a:defRPr sz="1200" b="0" i="0" u="none" strike="noStrike" baseline="0">
                        <a:solidFill>
                          <a:srgbClr val="000000"/>
                        </a:solidFill>
                        <a:latin typeface="ＭＳ Ｐゴシック"/>
                        <a:ea typeface="ＭＳ Ｐゴシック"/>
                        <a:cs typeface="ＭＳ Ｐゴシック"/>
                      </a:defRPr>
                    </a:pPr>
                    <a:r>
                      <a:rPr lang="en-US" altLang="ja-JP"/>
                      <a:t>500a</a:t>
                    </a:r>
                    <a:r>
                      <a:rPr lang="ja-JP" altLang="en-US"/>
                      <a:t>以上</a:t>
                    </a:r>
                  </a:p>
                  <a:p>
                    <a:pPr>
                      <a:defRPr sz="1200" b="0" i="0" u="none" strike="noStrike" baseline="0">
                        <a:solidFill>
                          <a:srgbClr val="000000"/>
                        </a:solidFill>
                        <a:latin typeface="ＭＳ Ｐゴシック"/>
                        <a:ea typeface="ＭＳ Ｐゴシック"/>
                        <a:cs typeface="ＭＳ Ｐゴシック"/>
                      </a:defRPr>
                    </a:pPr>
                    <a:r>
                      <a:rPr lang="en-US" altLang="ja-JP"/>
                      <a:t>5.6%</a:t>
                    </a:r>
                  </a:p>
                </c:rich>
              </c:tx>
              <c:numFmt formatCode="0.0%" sourceLinked="0"/>
              <c:spPr>
                <a:noFill/>
                <a:ln w="25400">
                  <a:noFill/>
                </a:ln>
                <a:effectLst/>
              </c:spPr>
              <c:showLegendKey val="0"/>
              <c:showVal val="1"/>
              <c:showCatName val="0"/>
              <c:showSerName val="0"/>
              <c:showPercent val="0"/>
              <c:showBubbleSize val="0"/>
              <c:extLst>
                <c:ext xmlns:c15="http://schemas.microsoft.com/office/drawing/2012/chart" uri="{CE6537A1-D6FC-4f65-9D91-7224C49458BB}">
                  <c15:layout>
                    <c:manualLayout>
                      <c:w val="9.9129193433261958E-2"/>
                      <c:h val="0.13553940126771175"/>
                    </c:manualLayout>
                  </c15:layout>
                  <c15:showDataLabelsRange val="0"/>
                </c:ext>
                <c:ext xmlns:c16="http://schemas.microsoft.com/office/drawing/2014/chart" uri="{C3380CC4-5D6E-409C-BE32-E72D297353CC}">
                  <c16:uniqueId val="{00000008-5C70-40A9-BEED-2A4747855E4E}"/>
                </c:ext>
              </c:extLst>
            </c:dLbl>
            <c:numFmt formatCode="0.0%" sourceLinked="0"/>
            <c:spPr>
              <a:solidFill>
                <a:schemeClr val="bg1"/>
              </a:solidFill>
              <a:ln w="25400">
                <a:noFill/>
              </a:ln>
              <a:effectLst/>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extLst>
              <c:ext xmlns:c15="http://schemas.microsoft.com/office/drawing/2012/chart" uri="{CE6537A1-D6FC-4f65-9D91-7224C49458BB}"/>
            </c:extLst>
          </c:dLbls>
          <c:cat>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cat>
          <c:val>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val>
          <c:extLst>
            <c:ext xmlns:c16="http://schemas.microsoft.com/office/drawing/2014/chart" uri="{C3380CC4-5D6E-409C-BE32-E72D297353CC}">
              <c16:uniqueId val="{00000009-5C70-40A9-BEED-2A4747855E4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観光客入込数の推移</a:t>
            </a:r>
          </a:p>
        </c:rich>
      </c:tx>
      <c:layout>
        <c:manualLayout>
          <c:xMode val="edge"/>
          <c:yMode val="edge"/>
          <c:x val="0.31827536958290892"/>
          <c:y val="2.5714460111090767E-2"/>
        </c:manualLayout>
      </c:layout>
      <c:overlay val="0"/>
      <c:spPr>
        <a:noFill/>
        <a:ln w="25400">
          <a:noFill/>
        </a:ln>
      </c:spPr>
    </c:title>
    <c:autoTitleDeleted val="0"/>
    <c:plotArea>
      <c:layout>
        <c:manualLayout>
          <c:layoutTarget val="inner"/>
          <c:xMode val="edge"/>
          <c:yMode val="edge"/>
          <c:x val="0.19712545431758366"/>
          <c:y val="0.2"/>
          <c:w val="0.7741280862263441"/>
          <c:h val="0.40285714285714286"/>
        </c:manualLayout>
      </c:layout>
      <c:lineChart>
        <c:grouping val="standard"/>
        <c:varyColors val="0"/>
        <c:ser>
          <c:idx val="0"/>
          <c:order val="0"/>
          <c:tx>
            <c:strRef>
              <c:f>表26グラフ!$B$3</c:f>
              <c:strCache>
                <c:ptCount val="1"/>
                <c:pt idx="0">
                  <c:v>つくば市全体</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表26グラフ!$B$4:$B$24</c:f>
              <c:numCache>
                <c:formatCode>#,##0_);[Red]\(#,##0\)</c:formatCode>
                <c:ptCount val="21"/>
                <c:pt idx="0">
                  <c:v>1924200</c:v>
                </c:pt>
                <c:pt idx="1">
                  <c:v>1879500</c:v>
                </c:pt>
                <c:pt idx="2">
                  <c:v>2124700</c:v>
                </c:pt>
                <c:pt idx="3">
                  <c:v>2652900</c:v>
                </c:pt>
                <c:pt idx="4">
                  <c:v>3274400</c:v>
                </c:pt>
                <c:pt idx="5">
                  <c:v>3673600</c:v>
                </c:pt>
                <c:pt idx="6">
                  <c:v>3564800</c:v>
                </c:pt>
                <c:pt idx="7">
                  <c:v>4015800</c:v>
                </c:pt>
                <c:pt idx="8">
                  <c:v>3725100</c:v>
                </c:pt>
                <c:pt idx="9">
                  <c:v>3802900</c:v>
                </c:pt>
                <c:pt idx="10">
                  <c:v>3774900</c:v>
                </c:pt>
                <c:pt idx="11">
                  <c:v>3626500</c:v>
                </c:pt>
                <c:pt idx="12">
                  <c:v>3541600</c:v>
                </c:pt>
                <c:pt idx="13">
                  <c:v>3161600</c:v>
                </c:pt>
                <c:pt idx="14">
                  <c:v>3454400</c:v>
                </c:pt>
                <c:pt idx="15">
                  <c:v>3316100</c:v>
                </c:pt>
                <c:pt idx="16">
                  <c:v>3419400</c:v>
                </c:pt>
                <c:pt idx="17">
                  <c:v>3320400</c:v>
                </c:pt>
                <c:pt idx="18">
                  <c:v>3696400</c:v>
                </c:pt>
                <c:pt idx="19">
                  <c:v>3845500</c:v>
                </c:pt>
                <c:pt idx="20">
                  <c:v>4216900</c:v>
                </c:pt>
              </c:numCache>
            </c:numRef>
          </c:val>
          <c:smooth val="0"/>
          <c:extLst>
            <c:ext xmlns:c16="http://schemas.microsoft.com/office/drawing/2014/chart" uri="{C3380CC4-5D6E-409C-BE32-E72D297353CC}">
              <c16:uniqueId val="{00000000-2F97-4A85-80E8-D8AF1301D85B}"/>
            </c:ext>
          </c:extLst>
        </c:ser>
        <c:ser>
          <c:idx val="1"/>
          <c:order val="1"/>
          <c:tx>
            <c:strRef>
              <c:f>表26グラフ!$C$3</c:f>
              <c:strCache>
                <c:ptCount val="1"/>
                <c:pt idx="0">
                  <c:v>筑波山</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表26グラフ!$C$4:$C$24</c:f>
              <c:numCache>
                <c:formatCode>#,##0_);[Red]\(#,##0\)</c:formatCode>
                <c:ptCount val="21"/>
                <c:pt idx="0">
                  <c:v>1775200</c:v>
                </c:pt>
                <c:pt idx="1">
                  <c:v>1752300</c:v>
                </c:pt>
                <c:pt idx="2">
                  <c:v>1975200</c:v>
                </c:pt>
                <c:pt idx="3">
                  <c:v>2487800</c:v>
                </c:pt>
                <c:pt idx="4">
                  <c:v>2708300</c:v>
                </c:pt>
                <c:pt idx="5">
                  <c:v>3011300</c:v>
                </c:pt>
                <c:pt idx="6">
                  <c:v>2979300</c:v>
                </c:pt>
                <c:pt idx="7">
                  <c:v>2937800</c:v>
                </c:pt>
                <c:pt idx="8">
                  <c:v>2950000</c:v>
                </c:pt>
                <c:pt idx="9">
                  <c:v>2769300</c:v>
                </c:pt>
                <c:pt idx="10">
                  <c:v>2781700</c:v>
                </c:pt>
                <c:pt idx="11">
                  <c:v>2610400</c:v>
                </c:pt>
                <c:pt idx="12">
                  <c:v>2483900</c:v>
                </c:pt>
                <c:pt idx="13">
                  <c:v>2083900</c:v>
                </c:pt>
                <c:pt idx="14">
                  <c:v>2137700</c:v>
                </c:pt>
                <c:pt idx="15">
                  <c:v>2051700</c:v>
                </c:pt>
                <c:pt idx="16">
                  <c:v>2094000</c:v>
                </c:pt>
                <c:pt idx="17">
                  <c:v>1967900</c:v>
                </c:pt>
                <c:pt idx="18">
                  <c:v>2217100</c:v>
                </c:pt>
                <c:pt idx="19">
                  <c:v>2257900</c:v>
                </c:pt>
                <c:pt idx="20">
                  <c:v>2474600</c:v>
                </c:pt>
              </c:numCache>
            </c:numRef>
          </c:val>
          <c:smooth val="0"/>
          <c:extLst>
            <c:ext xmlns:c16="http://schemas.microsoft.com/office/drawing/2014/chart" uri="{C3380CC4-5D6E-409C-BE32-E72D297353CC}">
              <c16:uniqueId val="{00000001-2F97-4A85-80E8-D8AF1301D85B}"/>
            </c:ext>
          </c:extLst>
        </c:ser>
        <c:dLbls>
          <c:showLegendKey val="0"/>
          <c:showVal val="0"/>
          <c:showCatName val="0"/>
          <c:showSerName val="0"/>
          <c:showPercent val="0"/>
          <c:showBubbleSize val="0"/>
        </c:dLbls>
        <c:marker val="1"/>
        <c:smooth val="0"/>
        <c:axId val="555437360"/>
        <c:axId val="555435792"/>
      </c:lineChart>
      <c:catAx>
        <c:axId val="55543736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560577104453319"/>
              <c:y val="0.10285729787652513"/>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5435792"/>
        <c:crosses val="autoZero"/>
        <c:auto val="1"/>
        <c:lblAlgn val="ctr"/>
        <c:lblOffset val="100"/>
        <c:tickLblSkip val="1"/>
        <c:tickMarkSkip val="1"/>
        <c:noMultiLvlLbl val="0"/>
      </c:catAx>
      <c:valAx>
        <c:axId val="555435792"/>
        <c:scaling>
          <c:orientation val="minMax"/>
          <c:min val="10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437360"/>
        <c:crosses val="autoZero"/>
        <c:crossBetween val="between"/>
      </c:valAx>
      <c:spPr>
        <a:noFill/>
        <a:ln w="12700">
          <a:solidFill>
            <a:srgbClr val="808080"/>
          </a:solidFill>
          <a:prstDash val="solid"/>
        </a:ln>
      </c:spPr>
    </c:plotArea>
    <c:legend>
      <c:legendPos val="r"/>
      <c:layout>
        <c:manualLayout>
          <c:xMode val="edge"/>
          <c:yMode val="edge"/>
          <c:x val="0.36961028742043794"/>
          <c:y val="0.12857175798761589"/>
          <c:w val="0.42505176585986298"/>
          <c:h val="6.57144601110907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観光客入込数の推移</a:t>
            </a:r>
          </a:p>
        </c:rich>
      </c:tx>
      <c:layout>
        <c:manualLayout>
          <c:xMode val="edge"/>
          <c:yMode val="edge"/>
          <c:x val="0.31827536958290892"/>
          <c:y val="2.5714460111090767E-2"/>
        </c:manualLayout>
      </c:layout>
      <c:overlay val="0"/>
      <c:spPr>
        <a:noFill/>
        <a:ln w="25400">
          <a:noFill/>
        </a:ln>
      </c:spPr>
    </c:title>
    <c:autoTitleDeleted val="0"/>
    <c:plotArea>
      <c:layout>
        <c:manualLayout>
          <c:layoutTarget val="inner"/>
          <c:xMode val="edge"/>
          <c:yMode val="edge"/>
          <c:x val="0.19712545431758366"/>
          <c:y val="0.2"/>
          <c:w val="0.7741280862263441"/>
          <c:h val="0.40285714285714286"/>
        </c:manualLayout>
      </c:layout>
      <c:lineChart>
        <c:grouping val="standard"/>
        <c:varyColors val="0"/>
        <c:ser>
          <c:idx val="0"/>
          <c:order val="0"/>
          <c:tx>
            <c:strRef>
              <c:f>表26グラフ!$B$3</c:f>
              <c:strCache>
                <c:ptCount val="1"/>
                <c:pt idx="0">
                  <c:v>つくば市全体</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表26グラフ!$B$4:$B$24</c:f>
              <c:numCache>
                <c:formatCode>#,##0_);[Red]\(#,##0\)</c:formatCode>
                <c:ptCount val="21"/>
                <c:pt idx="0">
                  <c:v>1924200</c:v>
                </c:pt>
                <c:pt idx="1">
                  <c:v>1879500</c:v>
                </c:pt>
                <c:pt idx="2">
                  <c:v>2124700</c:v>
                </c:pt>
                <c:pt idx="3">
                  <c:v>2652900</c:v>
                </c:pt>
                <c:pt idx="4">
                  <c:v>3274400</c:v>
                </c:pt>
                <c:pt idx="5">
                  <c:v>3673600</c:v>
                </c:pt>
                <c:pt idx="6">
                  <c:v>3564800</c:v>
                </c:pt>
                <c:pt idx="7">
                  <c:v>4015800</c:v>
                </c:pt>
                <c:pt idx="8">
                  <c:v>3725100</c:v>
                </c:pt>
                <c:pt idx="9">
                  <c:v>3802900</c:v>
                </c:pt>
                <c:pt idx="10">
                  <c:v>3774900</c:v>
                </c:pt>
                <c:pt idx="11">
                  <c:v>3626500</c:v>
                </c:pt>
                <c:pt idx="12">
                  <c:v>3541600</c:v>
                </c:pt>
                <c:pt idx="13">
                  <c:v>3161600</c:v>
                </c:pt>
                <c:pt idx="14">
                  <c:v>3454400</c:v>
                </c:pt>
                <c:pt idx="15">
                  <c:v>3316100</c:v>
                </c:pt>
                <c:pt idx="16">
                  <c:v>3419400</c:v>
                </c:pt>
                <c:pt idx="17">
                  <c:v>3320400</c:v>
                </c:pt>
                <c:pt idx="18">
                  <c:v>3696400</c:v>
                </c:pt>
                <c:pt idx="19">
                  <c:v>3845500</c:v>
                </c:pt>
                <c:pt idx="20">
                  <c:v>4216900</c:v>
                </c:pt>
              </c:numCache>
            </c:numRef>
          </c:val>
          <c:smooth val="0"/>
          <c:extLst>
            <c:ext xmlns:c16="http://schemas.microsoft.com/office/drawing/2014/chart" uri="{C3380CC4-5D6E-409C-BE32-E72D297353CC}">
              <c16:uniqueId val="{00000000-AB46-42F1-9140-42C8C15B00FD}"/>
            </c:ext>
          </c:extLst>
        </c:ser>
        <c:ser>
          <c:idx val="1"/>
          <c:order val="1"/>
          <c:tx>
            <c:strRef>
              <c:f>表26グラフ!$C$3</c:f>
              <c:strCache>
                <c:ptCount val="1"/>
                <c:pt idx="0">
                  <c:v>筑波山</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表26グラフ!$C$4:$C$24</c:f>
              <c:numCache>
                <c:formatCode>#,##0_);[Red]\(#,##0\)</c:formatCode>
                <c:ptCount val="21"/>
                <c:pt idx="0">
                  <c:v>1775200</c:v>
                </c:pt>
                <c:pt idx="1">
                  <c:v>1752300</c:v>
                </c:pt>
                <c:pt idx="2">
                  <c:v>1975200</c:v>
                </c:pt>
                <c:pt idx="3">
                  <c:v>2487800</c:v>
                </c:pt>
                <c:pt idx="4">
                  <c:v>2708300</c:v>
                </c:pt>
                <c:pt idx="5">
                  <c:v>3011300</c:v>
                </c:pt>
                <c:pt idx="6">
                  <c:v>2979300</c:v>
                </c:pt>
                <c:pt idx="7">
                  <c:v>2937800</c:v>
                </c:pt>
                <c:pt idx="8">
                  <c:v>2950000</c:v>
                </c:pt>
                <c:pt idx="9">
                  <c:v>2769300</c:v>
                </c:pt>
                <c:pt idx="10">
                  <c:v>2781700</c:v>
                </c:pt>
                <c:pt idx="11">
                  <c:v>2610400</c:v>
                </c:pt>
                <c:pt idx="12">
                  <c:v>2483900</c:v>
                </c:pt>
                <c:pt idx="13">
                  <c:v>2083900</c:v>
                </c:pt>
                <c:pt idx="14">
                  <c:v>2137700</c:v>
                </c:pt>
                <c:pt idx="15">
                  <c:v>2051700</c:v>
                </c:pt>
                <c:pt idx="16">
                  <c:v>2094000</c:v>
                </c:pt>
                <c:pt idx="17">
                  <c:v>1967900</c:v>
                </c:pt>
                <c:pt idx="18">
                  <c:v>2217100</c:v>
                </c:pt>
                <c:pt idx="19">
                  <c:v>2257900</c:v>
                </c:pt>
                <c:pt idx="20">
                  <c:v>2474600</c:v>
                </c:pt>
              </c:numCache>
            </c:numRef>
          </c:val>
          <c:smooth val="0"/>
          <c:extLst>
            <c:ext xmlns:c16="http://schemas.microsoft.com/office/drawing/2014/chart" uri="{C3380CC4-5D6E-409C-BE32-E72D297353CC}">
              <c16:uniqueId val="{00000001-AB46-42F1-9140-42C8C15B00FD}"/>
            </c:ext>
          </c:extLst>
        </c:ser>
        <c:dLbls>
          <c:showLegendKey val="0"/>
          <c:showVal val="0"/>
          <c:showCatName val="0"/>
          <c:showSerName val="0"/>
          <c:showPercent val="0"/>
          <c:showBubbleSize val="0"/>
        </c:dLbls>
        <c:marker val="1"/>
        <c:smooth val="0"/>
        <c:axId val="555438144"/>
        <c:axId val="555438536"/>
      </c:lineChart>
      <c:catAx>
        <c:axId val="55543814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560577104453319"/>
              <c:y val="0.10285729787652513"/>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5438536"/>
        <c:crosses val="autoZero"/>
        <c:auto val="1"/>
        <c:lblAlgn val="ctr"/>
        <c:lblOffset val="100"/>
        <c:tickLblSkip val="1"/>
        <c:tickMarkSkip val="1"/>
        <c:noMultiLvlLbl val="0"/>
      </c:catAx>
      <c:valAx>
        <c:axId val="555438536"/>
        <c:scaling>
          <c:orientation val="minMax"/>
          <c:min val="10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438144"/>
        <c:crosses val="autoZero"/>
        <c:crossBetween val="between"/>
      </c:valAx>
      <c:spPr>
        <a:noFill/>
        <a:ln w="12700">
          <a:solidFill>
            <a:srgbClr val="808080"/>
          </a:solidFill>
          <a:prstDash val="solid"/>
        </a:ln>
      </c:spPr>
    </c:plotArea>
    <c:legend>
      <c:legendPos val="r"/>
      <c:layout>
        <c:manualLayout>
          <c:xMode val="edge"/>
          <c:yMode val="edge"/>
          <c:x val="0.36961028742043794"/>
          <c:y val="0.12857175798761589"/>
          <c:w val="0.42505176585986298"/>
          <c:h val="6.57144601110907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普通車</a:t>
            </a:r>
            <a:endParaRPr lang="en-US" altLang="ja-JP" sz="1500" baseline="0"/>
          </a:p>
        </c:rich>
      </c:tx>
      <c:overlay val="0"/>
    </c:title>
    <c:autoTitleDeleted val="0"/>
    <c:plotArea>
      <c:layout>
        <c:manualLayout>
          <c:layoutTarget val="inner"/>
          <c:xMode val="edge"/>
          <c:yMode val="edge"/>
          <c:x val="0.11719250610915015"/>
          <c:y val="0.14302464404338838"/>
          <c:w val="0.7197550306211723"/>
          <c:h val="0.66076609988968771"/>
        </c:manualLayout>
      </c:layout>
      <c:lineChart>
        <c:grouping val="standard"/>
        <c:varyColors val="0"/>
        <c:ser>
          <c:idx val="0"/>
          <c:order val="0"/>
          <c:tx>
            <c:strRef>
              <c:f>表27!$B$84</c:f>
              <c:strCache>
                <c:ptCount val="1"/>
                <c:pt idx="0">
                  <c:v>春</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表27!$B$85:$B$95</c:f>
              <c:numCache>
                <c:formatCode>#,##0;[Red]#,##0</c:formatCode>
                <c:ptCount val="11"/>
                <c:pt idx="0">
                  <c:v>11323</c:v>
                </c:pt>
                <c:pt idx="1">
                  <c:v>12437</c:v>
                </c:pt>
                <c:pt idx="2">
                  <c:v>14056</c:v>
                </c:pt>
                <c:pt idx="3">
                  <c:v>8846</c:v>
                </c:pt>
                <c:pt idx="4">
                  <c:v>12912</c:v>
                </c:pt>
                <c:pt idx="5">
                  <c:v>15575</c:v>
                </c:pt>
                <c:pt idx="6">
                  <c:v>12999</c:v>
                </c:pt>
                <c:pt idx="7">
                  <c:v>15711</c:v>
                </c:pt>
                <c:pt idx="8">
                  <c:v>17376</c:v>
                </c:pt>
                <c:pt idx="9">
                  <c:v>18631</c:v>
                </c:pt>
                <c:pt idx="10">
                  <c:v>17037</c:v>
                </c:pt>
              </c:numCache>
            </c:numRef>
          </c:val>
          <c:smooth val="0"/>
          <c:extLst>
            <c:ext xmlns:c16="http://schemas.microsoft.com/office/drawing/2014/chart" uri="{C3380CC4-5D6E-409C-BE32-E72D297353CC}">
              <c16:uniqueId val="{00000000-66DB-4C16-98A9-7EA7DA7569FC}"/>
            </c:ext>
          </c:extLst>
        </c:ser>
        <c:ser>
          <c:idx val="1"/>
          <c:order val="1"/>
          <c:tx>
            <c:strRef>
              <c:f>表27!$C$84</c:f>
              <c:strCache>
                <c:ptCount val="1"/>
                <c:pt idx="0">
                  <c:v>夏</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表27!$C$85:$C$95</c:f>
              <c:numCache>
                <c:formatCode>#,##0;[Red]#,##0</c:formatCode>
                <c:ptCount val="11"/>
                <c:pt idx="0">
                  <c:v>10854</c:v>
                </c:pt>
                <c:pt idx="1">
                  <c:v>13572</c:v>
                </c:pt>
                <c:pt idx="2">
                  <c:v>11551</c:v>
                </c:pt>
                <c:pt idx="3">
                  <c:v>12150</c:v>
                </c:pt>
                <c:pt idx="4">
                  <c:v>14473</c:v>
                </c:pt>
                <c:pt idx="5">
                  <c:v>13569</c:v>
                </c:pt>
                <c:pt idx="6">
                  <c:v>13810</c:v>
                </c:pt>
                <c:pt idx="7">
                  <c:v>12526</c:v>
                </c:pt>
                <c:pt idx="8">
                  <c:v>12369</c:v>
                </c:pt>
                <c:pt idx="9">
                  <c:v>14281</c:v>
                </c:pt>
                <c:pt idx="10">
                  <c:v>13736</c:v>
                </c:pt>
              </c:numCache>
            </c:numRef>
          </c:val>
          <c:smooth val="0"/>
          <c:extLst>
            <c:ext xmlns:c16="http://schemas.microsoft.com/office/drawing/2014/chart" uri="{C3380CC4-5D6E-409C-BE32-E72D297353CC}">
              <c16:uniqueId val="{00000001-66DB-4C16-98A9-7EA7DA7569FC}"/>
            </c:ext>
          </c:extLst>
        </c:ser>
        <c:ser>
          <c:idx val="2"/>
          <c:order val="2"/>
          <c:tx>
            <c:strRef>
              <c:f>表27!$D$84</c:f>
              <c:strCache>
                <c:ptCount val="1"/>
                <c:pt idx="0">
                  <c:v>秋</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表27!$D$85:$D$95</c:f>
              <c:numCache>
                <c:formatCode>#,##0;[Red]#,##0</c:formatCode>
                <c:ptCount val="11"/>
                <c:pt idx="0">
                  <c:v>17379</c:v>
                </c:pt>
                <c:pt idx="1">
                  <c:v>18920</c:v>
                </c:pt>
                <c:pt idx="2">
                  <c:v>18095</c:v>
                </c:pt>
                <c:pt idx="3">
                  <c:v>22348</c:v>
                </c:pt>
                <c:pt idx="4">
                  <c:v>18016</c:v>
                </c:pt>
                <c:pt idx="5">
                  <c:v>19593.5</c:v>
                </c:pt>
                <c:pt idx="6">
                  <c:v>19499</c:v>
                </c:pt>
                <c:pt idx="7">
                  <c:v>20567</c:v>
                </c:pt>
                <c:pt idx="8">
                  <c:v>22661</c:v>
                </c:pt>
                <c:pt idx="9">
                  <c:v>19690</c:v>
                </c:pt>
                <c:pt idx="10">
                  <c:v>21607</c:v>
                </c:pt>
              </c:numCache>
            </c:numRef>
          </c:val>
          <c:smooth val="0"/>
          <c:extLst>
            <c:ext xmlns:c16="http://schemas.microsoft.com/office/drawing/2014/chart" uri="{C3380CC4-5D6E-409C-BE32-E72D297353CC}">
              <c16:uniqueId val="{00000002-66DB-4C16-98A9-7EA7DA7569FC}"/>
            </c:ext>
          </c:extLst>
        </c:ser>
        <c:ser>
          <c:idx val="3"/>
          <c:order val="3"/>
          <c:tx>
            <c:strRef>
              <c:f>表27!$E$84</c:f>
              <c:strCache>
                <c:ptCount val="1"/>
                <c:pt idx="0">
                  <c:v>冬</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表27!$E$85:$E$95</c:f>
              <c:numCache>
                <c:formatCode>#,##0;[Red]#,##0</c:formatCode>
                <c:ptCount val="11"/>
                <c:pt idx="0">
                  <c:v>24609</c:v>
                </c:pt>
                <c:pt idx="1">
                  <c:v>20380</c:v>
                </c:pt>
                <c:pt idx="2">
                  <c:v>22394</c:v>
                </c:pt>
                <c:pt idx="3">
                  <c:v>17952</c:v>
                </c:pt>
                <c:pt idx="4">
                  <c:v>24794</c:v>
                </c:pt>
                <c:pt idx="5">
                  <c:v>20394</c:v>
                </c:pt>
                <c:pt idx="6">
                  <c:v>28270</c:v>
                </c:pt>
                <c:pt idx="7">
                  <c:v>32002</c:v>
                </c:pt>
                <c:pt idx="8">
                  <c:v>32444</c:v>
                </c:pt>
                <c:pt idx="9">
                  <c:v>32323</c:v>
                </c:pt>
                <c:pt idx="10">
                  <c:v>31568</c:v>
                </c:pt>
              </c:numCache>
            </c:numRef>
          </c:val>
          <c:smooth val="0"/>
          <c:extLst>
            <c:ext xmlns:c16="http://schemas.microsoft.com/office/drawing/2014/chart" uri="{C3380CC4-5D6E-409C-BE32-E72D297353CC}">
              <c16:uniqueId val="{00000003-66DB-4C16-98A9-7EA7DA7569FC}"/>
            </c:ext>
          </c:extLst>
        </c:ser>
        <c:ser>
          <c:idx val="4"/>
          <c:order val="4"/>
          <c:tx>
            <c:strRef>
              <c:f>表27!$F$84</c:f>
              <c:strCache>
                <c:ptCount val="1"/>
                <c:pt idx="0">
                  <c:v>３期</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表27!$F$85:$F$95</c:f>
              <c:numCache>
                <c:formatCode>#,##0;[Red]#,##0</c:formatCode>
                <c:ptCount val="11"/>
                <c:pt idx="0">
                  <c:v>39556</c:v>
                </c:pt>
                <c:pt idx="1">
                  <c:v>44929</c:v>
                </c:pt>
                <c:pt idx="2">
                  <c:v>43702</c:v>
                </c:pt>
                <c:pt idx="3">
                  <c:v>43344</c:v>
                </c:pt>
                <c:pt idx="4">
                  <c:v>45401</c:v>
                </c:pt>
                <c:pt idx="5">
                  <c:v>48737.5</c:v>
                </c:pt>
                <c:pt idx="6">
                  <c:v>46308</c:v>
                </c:pt>
                <c:pt idx="7">
                  <c:v>48804</c:v>
                </c:pt>
                <c:pt idx="8">
                  <c:v>52406</c:v>
                </c:pt>
                <c:pt idx="9">
                  <c:v>52602</c:v>
                </c:pt>
                <c:pt idx="10">
                  <c:v>52380</c:v>
                </c:pt>
              </c:numCache>
            </c:numRef>
          </c:val>
          <c:smooth val="0"/>
          <c:extLst>
            <c:ext xmlns:c16="http://schemas.microsoft.com/office/drawing/2014/chart" uri="{C3380CC4-5D6E-409C-BE32-E72D297353CC}">
              <c16:uniqueId val="{00000004-66DB-4C16-98A9-7EA7DA7569FC}"/>
            </c:ext>
          </c:extLst>
        </c:ser>
        <c:dLbls>
          <c:showLegendKey val="0"/>
          <c:showVal val="0"/>
          <c:showCatName val="0"/>
          <c:showSerName val="0"/>
          <c:showPercent val="0"/>
          <c:showBubbleSize val="0"/>
        </c:dLbls>
        <c:marker val="1"/>
        <c:smooth val="0"/>
        <c:axId val="555438928"/>
        <c:axId val="555439320"/>
      </c:lineChart>
      <c:catAx>
        <c:axId val="555438928"/>
        <c:scaling>
          <c:orientation val="minMax"/>
        </c:scaling>
        <c:delete val="0"/>
        <c:axPos val="b"/>
        <c:numFmt formatCode="General" sourceLinked="0"/>
        <c:majorTickMark val="out"/>
        <c:minorTickMark val="none"/>
        <c:tickLblPos val="nextTo"/>
        <c:crossAx val="555439320"/>
        <c:crosses val="autoZero"/>
        <c:auto val="1"/>
        <c:lblAlgn val="ctr"/>
        <c:lblOffset val="100"/>
        <c:noMultiLvlLbl val="0"/>
      </c:catAx>
      <c:valAx>
        <c:axId val="555439320"/>
        <c:scaling>
          <c:orientation val="minMax"/>
        </c:scaling>
        <c:delete val="0"/>
        <c:axPos val="l"/>
        <c:majorGridlines/>
        <c:numFmt formatCode="#,##0;[Red]#,##0" sourceLinked="1"/>
        <c:majorTickMark val="out"/>
        <c:minorTickMark val="none"/>
        <c:tickLblPos val="nextTo"/>
        <c:crossAx val="555438928"/>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大型車</a:t>
            </a:r>
            <a:endParaRPr lang="en-US" altLang="ja-JP" sz="1500" baseline="0"/>
          </a:p>
        </c:rich>
      </c:tx>
      <c:overlay val="0"/>
    </c:title>
    <c:autoTitleDeleted val="0"/>
    <c:plotArea>
      <c:layout>
        <c:manualLayout>
          <c:layoutTarget val="inner"/>
          <c:xMode val="edge"/>
          <c:yMode val="edge"/>
          <c:x val="0.11043263210578562"/>
          <c:y val="0.13636456915973319"/>
          <c:w val="0.7276560556754772"/>
          <c:h val="0.62940208268826492"/>
        </c:manualLayout>
      </c:layout>
      <c:lineChart>
        <c:grouping val="standard"/>
        <c:varyColors val="0"/>
        <c:ser>
          <c:idx val="0"/>
          <c:order val="0"/>
          <c:tx>
            <c:strRef>
              <c:f>表27!$B$115</c:f>
              <c:strCache>
                <c:ptCount val="1"/>
                <c:pt idx="0">
                  <c:v>春</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表27!$B$116:$B$126</c:f>
              <c:numCache>
                <c:formatCode>#,##0;[Red]#,##0</c:formatCode>
                <c:ptCount val="11"/>
                <c:pt idx="0">
                  <c:v>445</c:v>
                </c:pt>
                <c:pt idx="1">
                  <c:v>543</c:v>
                </c:pt>
                <c:pt idx="2">
                  <c:v>613</c:v>
                </c:pt>
                <c:pt idx="3">
                  <c:v>52</c:v>
                </c:pt>
                <c:pt idx="4">
                  <c:v>378</c:v>
                </c:pt>
                <c:pt idx="5">
                  <c:v>469</c:v>
                </c:pt>
                <c:pt idx="6">
                  <c:v>413</c:v>
                </c:pt>
                <c:pt idx="7">
                  <c:v>462</c:v>
                </c:pt>
                <c:pt idx="8">
                  <c:v>322</c:v>
                </c:pt>
                <c:pt idx="9">
                  <c:v>399</c:v>
                </c:pt>
                <c:pt idx="10">
                  <c:v>370</c:v>
                </c:pt>
              </c:numCache>
            </c:numRef>
          </c:val>
          <c:smooth val="0"/>
          <c:extLst>
            <c:ext xmlns:c16="http://schemas.microsoft.com/office/drawing/2014/chart" uri="{C3380CC4-5D6E-409C-BE32-E72D297353CC}">
              <c16:uniqueId val="{00000000-9B54-438F-9AF2-FDE52EC0628F}"/>
            </c:ext>
          </c:extLst>
        </c:ser>
        <c:ser>
          <c:idx val="1"/>
          <c:order val="1"/>
          <c:tx>
            <c:strRef>
              <c:f>表27!$C$115</c:f>
              <c:strCache>
                <c:ptCount val="1"/>
                <c:pt idx="0">
                  <c:v>夏</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表27!$C$116:$C$126</c:f>
              <c:numCache>
                <c:formatCode>#,##0;[Red]#,##0</c:formatCode>
                <c:ptCount val="11"/>
                <c:pt idx="0">
                  <c:v>122</c:v>
                </c:pt>
                <c:pt idx="1">
                  <c:v>126</c:v>
                </c:pt>
                <c:pt idx="2">
                  <c:v>115</c:v>
                </c:pt>
                <c:pt idx="3">
                  <c:v>92</c:v>
                </c:pt>
                <c:pt idx="4">
                  <c:v>102</c:v>
                </c:pt>
                <c:pt idx="5">
                  <c:v>121</c:v>
                </c:pt>
                <c:pt idx="6">
                  <c:v>156</c:v>
                </c:pt>
                <c:pt idx="7">
                  <c:v>124</c:v>
                </c:pt>
                <c:pt idx="8">
                  <c:v>94</c:v>
                </c:pt>
                <c:pt idx="9">
                  <c:v>140</c:v>
                </c:pt>
                <c:pt idx="10">
                  <c:v>86</c:v>
                </c:pt>
              </c:numCache>
            </c:numRef>
          </c:val>
          <c:smooth val="0"/>
          <c:extLst>
            <c:ext xmlns:c16="http://schemas.microsoft.com/office/drawing/2014/chart" uri="{C3380CC4-5D6E-409C-BE32-E72D297353CC}">
              <c16:uniqueId val="{00000001-9B54-438F-9AF2-FDE52EC0628F}"/>
            </c:ext>
          </c:extLst>
        </c:ser>
        <c:ser>
          <c:idx val="2"/>
          <c:order val="2"/>
          <c:tx>
            <c:strRef>
              <c:f>表27!$D$115</c:f>
              <c:strCache>
                <c:ptCount val="1"/>
                <c:pt idx="0">
                  <c:v>秋</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表27!$D$116:$D$126</c:f>
              <c:numCache>
                <c:formatCode>#,##0;[Red]#,##0</c:formatCode>
                <c:ptCount val="11"/>
                <c:pt idx="0">
                  <c:v>472</c:v>
                </c:pt>
                <c:pt idx="1">
                  <c:v>374</c:v>
                </c:pt>
                <c:pt idx="2">
                  <c:v>503</c:v>
                </c:pt>
                <c:pt idx="3">
                  <c:v>277</c:v>
                </c:pt>
                <c:pt idx="4">
                  <c:v>403</c:v>
                </c:pt>
                <c:pt idx="5">
                  <c:v>523</c:v>
                </c:pt>
                <c:pt idx="6">
                  <c:v>464</c:v>
                </c:pt>
                <c:pt idx="7">
                  <c:v>471</c:v>
                </c:pt>
                <c:pt idx="8">
                  <c:v>448</c:v>
                </c:pt>
                <c:pt idx="9">
                  <c:v>388</c:v>
                </c:pt>
                <c:pt idx="10">
                  <c:v>429</c:v>
                </c:pt>
              </c:numCache>
            </c:numRef>
          </c:val>
          <c:smooth val="0"/>
          <c:extLst>
            <c:ext xmlns:c16="http://schemas.microsoft.com/office/drawing/2014/chart" uri="{C3380CC4-5D6E-409C-BE32-E72D297353CC}">
              <c16:uniqueId val="{00000002-9B54-438F-9AF2-FDE52EC0628F}"/>
            </c:ext>
          </c:extLst>
        </c:ser>
        <c:ser>
          <c:idx val="3"/>
          <c:order val="3"/>
          <c:tx>
            <c:strRef>
              <c:f>表27!$E$115</c:f>
              <c:strCache>
                <c:ptCount val="1"/>
                <c:pt idx="0">
                  <c:v>冬</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表27!$E$116:$E$126</c:f>
              <c:numCache>
                <c:formatCode>#,##0;[Red]#,##0</c:formatCode>
                <c:ptCount val="11"/>
                <c:pt idx="0">
                  <c:v>456</c:v>
                </c:pt>
                <c:pt idx="1">
                  <c:v>447</c:v>
                </c:pt>
                <c:pt idx="2">
                  <c:v>344</c:v>
                </c:pt>
                <c:pt idx="3">
                  <c:v>364</c:v>
                </c:pt>
                <c:pt idx="4">
                  <c:v>432</c:v>
                </c:pt>
                <c:pt idx="5">
                  <c:v>286</c:v>
                </c:pt>
                <c:pt idx="6">
                  <c:v>262</c:v>
                </c:pt>
                <c:pt idx="7">
                  <c:v>221</c:v>
                </c:pt>
                <c:pt idx="8">
                  <c:v>230</c:v>
                </c:pt>
                <c:pt idx="9">
                  <c:v>194</c:v>
                </c:pt>
                <c:pt idx="10">
                  <c:v>357</c:v>
                </c:pt>
              </c:numCache>
            </c:numRef>
          </c:val>
          <c:smooth val="0"/>
          <c:extLst>
            <c:ext xmlns:c16="http://schemas.microsoft.com/office/drawing/2014/chart" uri="{C3380CC4-5D6E-409C-BE32-E72D297353CC}">
              <c16:uniqueId val="{00000003-9B54-438F-9AF2-FDE52EC0628F}"/>
            </c:ext>
          </c:extLst>
        </c:ser>
        <c:ser>
          <c:idx val="4"/>
          <c:order val="4"/>
          <c:tx>
            <c:strRef>
              <c:f>表27!$F$115</c:f>
              <c:strCache>
                <c:ptCount val="1"/>
                <c:pt idx="0">
                  <c:v>３期</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表27!$F$116:$F$126</c:f>
              <c:numCache>
                <c:formatCode>#,##0;[Red]#,##0</c:formatCode>
                <c:ptCount val="11"/>
                <c:pt idx="0">
                  <c:v>1039</c:v>
                </c:pt>
                <c:pt idx="1">
                  <c:v>1043</c:v>
                </c:pt>
                <c:pt idx="2">
                  <c:v>1231</c:v>
                </c:pt>
                <c:pt idx="3">
                  <c:v>421</c:v>
                </c:pt>
                <c:pt idx="4">
                  <c:v>883</c:v>
                </c:pt>
                <c:pt idx="5">
                  <c:v>1113</c:v>
                </c:pt>
                <c:pt idx="6">
                  <c:v>1033</c:v>
                </c:pt>
                <c:pt idx="7">
                  <c:v>1057</c:v>
                </c:pt>
                <c:pt idx="8">
                  <c:v>864</c:v>
                </c:pt>
                <c:pt idx="9">
                  <c:v>927</c:v>
                </c:pt>
                <c:pt idx="10">
                  <c:v>885</c:v>
                </c:pt>
              </c:numCache>
            </c:numRef>
          </c:val>
          <c:smooth val="0"/>
          <c:extLst>
            <c:ext xmlns:c16="http://schemas.microsoft.com/office/drawing/2014/chart" uri="{C3380CC4-5D6E-409C-BE32-E72D297353CC}">
              <c16:uniqueId val="{00000004-9B54-438F-9AF2-FDE52EC0628F}"/>
            </c:ext>
          </c:extLst>
        </c:ser>
        <c:ser>
          <c:idx val="5"/>
          <c:order val="5"/>
          <c:tx>
            <c:strRef>
              <c:f>表27!$G$115</c:f>
              <c:strCache>
                <c:ptCount val="1"/>
                <c:pt idx="0">
                  <c:v>計</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表27!$G$116:$G$126</c:f>
              <c:numCache>
                <c:formatCode>#,##0;[Red]#,##0</c:formatCode>
                <c:ptCount val="11"/>
                <c:pt idx="0">
                  <c:v>1495</c:v>
                </c:pt>
                <c:pt idx="1">
                  <c:v>1490</c:v>
                </c:pt>
                <c:pt idx="2">
                  <c:v>1575</c:v>
                </c:pt>
                <c:pt idx="3">
                  <c:v>785</c:v>
                </c:pt>
                <c:pt idx="4">
                  <c:v>1315</c:v>
                </c:pt>
                <c:pt idx="5">
                  <c:v>1399</c:v>
                </c:pt>
                <c:pt idx="6">
                  <c:v>1295</c:v>
                </c:pt>
                <c:pt idx="7">
                  <c:v>1278</c:v>
                </c:pt>
                <c:pt idx="8">
                  <c:v>1094</c:v>
                </c:pt>
                <c:pt idx="9">
                  <c:v>1121</c:v>
                </c:pt>
                <c:pt idx="10">
                  <c:v>1242</c:v>
                </c:pt>
              </c:numCache>
            </c:numRef>
          </c:val>
          <c:smooth val="0"/>
          <c:extLst>
            <c:ext xmlns:c16="http://schemas.microsoft.com/office/drawing/2014/chart" uri="{C3380CC4-5D6E-409C-BE32-E72D297353CC}">
              <c16:uniqueId val="{00000005-9B54-438F-9AF2-FDE52EC0628F}"/>
            </c:ext>
          </c:extLst>
        </c:ser>
        <c:dLbls>
          <c:showLegendKey val="0"/>
          <c:showVal val="0"/>
          <c:showCatName val="0"/>
          <c:showSerName val="0"/>
          <c:showPercent val="0"/>
          <c:showBubbleSize val="0"/>
        </c:dLbls>
        <c:marker val="1"/>
        <c:smooth val="0"/>
        <c:axId val="555433832"/>
        <c:axId val="555434224"/>
      </c:lineChart>
      <c:catAx>
        <c:axId val="555433832"/>
        <c:scaling>
          <c:orientation val="minMax"/>
        </c:scaling>
        <c:delete val="0"/>
        <c:axPos val="b"/>
        <c:numFmt formatCode="General" sourceLinked="0"/>
        <c:majorTickMark val="out"/>
        <c:minorTickMark val="none"/>
        <c:tickLblPos val="nextTo"/>
        <c:crossAx val="555434224"/>
        <c:crosses val="autoZero"/>
        <c:auto val="1"/>
        <c:lblAlgn val="ctr"/>
        <c:lblOffset val="100"/>
        <c:noMultiLvlLbl val="0"/>
      </c:catAx>
      <c:valAx>
        <c:axId val="555434224"/>
        <c:scaling>
          <c:orientation val="minMax"/>
        </c:scaling>
        <c:delete val="0"/>
        <c:axPos val="l"/>
        <c:majorGridlines/>
        <c:numFmt formatCode="#,##0;[Red]#,##0" sourceLinked="1"/>
        <c:majorTickMark val="out"/>
        <c:minorTickMark val="none"/>
        <c:tickLblPos val="nextTo"/>
        <c:crossAx val="555433832"/>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r>
              <a:rPr lang="ja-JP" altLang="en-US" sz="1500" baseline="0"/>
              <a:t>年度別駐車場収入</a:t>
            </a:r>
            <a:endParaRPr lang="en-US" altLang="ja-JP" sz="1500" baseline="0"/>
          </a:p>
        </c:rich>
      </c:tx>
      <c:layout>
        <c:manualLayout>
          <c:xMode val="edge"/>
          <c:yMode val="edge"/>
          <c:x val="0.41851851851851851"/>
          <c:y val="4.2145593869731802E-2"/>
        </c:manualLayout>
      </c:layout>
      <c:overlay val="0"/>
      <c:spPr>
        <a:noFill/>
        <a:ln>
          <a:noFill/>
        </a:ln>
        <a:effectLst/>
      </c:spPr>
      <c:txPr>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endParaRPr lang="en-US" altLang="ja-JP"/>
        </a:p>
      </c:txPr>
    </c:title>
    <c:autoTitleDeleted val="0"/>
    <c:plotArea>
      <c:layout>
        <c:manualLayout>
          <c:layoutTarget val="inner"/>
          <c:xMode val="edge"/>
          <c:yMode val="edge"/>
          <c:x val="0.19683092738407695"/>
          <c:y val="0.15525055057772949"/>
          <c:w val="0.78372462817147859"/>
          <c:h val="0.72798314043531365"/>
        </c:manualLayout>
      </c:layout>
      <c:barChart>
        <c:barDir val="col"/>
        <c:grouping val="clustered"/>
        <c:varyColors val="0"/>
        <c:ser>
          <c:idx val="0"/>
          <c:order val="0"/>
          <c:spPr>
            <a:pattFill prst="pct30">
              <a:fgClr>
                <a:schemeClr val="tx1"/>
              </a:fgClr>
              <a:bgClr>
                <a:schemeClr val="bg1"/>
              </a:bgClr>
            </a:pattFill>
            <a:ln>
              <a:solidFill>
                <a:schemeClr val="tx1"/>
              </a:solidFill>
            </a:ln>
            <a:effectLst/>
          </c:spPr>
          <c:invertIfNegative val="0"/>
          <c:cat>
            <c:strRef>
              <c:f>表27!$A$54:$A$64</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表27!$B$54:$B$64</c:f>
              <c:numCache>
                <c:formatCode>#,##0_ </c:formatCode>
                <c:ptCount val="11"/>
                <c:pt idx="0">
                  <c:v>35198860</c:v>
                </c:pt>
                <c:pt idx="1">
                  <c:v>35796120</c:v>
                </c:pt>
                <c:pt idx="2">
                  <c:v>36226320</c:v>
                </c:pt>
                <c:pt idx="3">
                  <c:v>32455680</c:v>
                </c:pt>
                <c:pt idx="4">
                  <c:v>37923610</c:v>
                </c:pt>
                <c:pt idx="5">
                  <c:v>37567110</c:v>
                </c:pt>
                <c:pt idx="6">
                  <c:v>39975615</c:v>
                </c:pt>
                <c:pt idx="7">
                  <c:v>43124745</c:v>
                </c:pt>
                <c:pt idx="8" formatCode="#,##0_);[Red]\(#,##0\)">
                  <c:v>44848380</c:v>
                </c:pt>
                <c:pt idx="9" formatCode="#,##0_);[Red]\(#,##0\)">
                  <c:v>44885835</c:v>
                </c:pt>
                <c:pt idx="10" formatCode="#,##0_);[Red]\(#,##0\)">
                  <c:v>44660055</c:v>
                </c:pt>
              </c:numCache>
            </c:numRef>
          </c:val>
          <c:extLst>
            <c:ext xmlns:c16="http://schemas.microsoft.com/office/drawing/2014/chart" uri="{C3380CC4-5D6E-409C-BE32-E72D297353CC}">
              <c16:uniqueId val="{00000000-75ED-4528-805D-7D7242D0369C}"/>
            </c:ext>
          </c:extLst>
        </c:ser>
        <c:dLbls>
          <c:showLegendKey val="0"/>
          <c:showVal val="0"/>
          <c:showCatName val="0"/>
          <c:showSerName val="0"/>
          <c:showPercent val="0"/>
          <c:showBubbleSize val="0"/>
        </c:dLbls>
        <c:gapWidth val="199"/>
        <c:axId val="556781752"/>
        <c:axId val="556778224"/>
        <c:extLst>
          <c:ext xmlns:c15="http://schemas.microsoft.com/office/drawing/2012/chart" uri="{02D57815-91ED-43cb-92C2-25804820EDAC}">
            <c15:filteredBarSeries>
              <c15:ser>
                <c:idx val="1"/>
                <c:order val="1"/>
                <c:spPr>
                  <a:solidFill>
                    <a:schemeClr val="accent4">
                      <a:shade val="86000"/>
                    </a:schemeClr>
                  </a:solidFill>
                  <a:ln>
                    <a:noFill/>
                  </a:ln>
                  <a:effectLst/>
                </c:spPr>
                <c:invertIfNegative val="0"/>
                <c:cat>
                  <c:strRef>
                    <c:extLst>
                      <c:ext uri="{02D57815-91ED-43cb-92C2-25804820EDAC}">
                        <c15:formulaRef>
                          <c15:sqref>表27!$A$54:$A$64</c15:sqref>
                        </c15:formulaRef>
                      </c:ext>
                    </c:extLst>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extLst>
                      <c:ext uri="{02D57815-91ED-43cb-92C2-25804820EDAC}">
                        <c15:formulaRef>
                          <c15:sqref>表27!$C$54:$C$63</c15:sqref>
                        </c15:formulaRef>
                      </c:ext>
                    </c:extLst>
                    <c:numCache>
                      <c:formatCode>#,##0_ </c:formatCode>
                      <c:ptCount val="10"/>
                    </c:numCache>
                  </c:numRef>
                </c:val>
                <c:extLst>
                  <c:ext xmlns:c16="http://schemas.microsoft.com/office/drawing/2014/chart" uri="{C3380CC4-5D6E-409C-BE32-E72D297353CC}">
                    <c16:uniqueId val="{00000001-75ED-4528-805D-7D7242D0369C}"/>
                  </c:ext>
                </c:extLst>
              </c15:ser>
            </c15:filteredBarSeries>
            <c15:filteredBarSeries>
              <c15:ser>
                <c:idx val="2"/>
                <c:order val="2"/>
                <c:spPr>
                  <a:solidFill>
                    <a:schemeClr val="accent4">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表27!$A$54:$A$64</c15:sqref>
                        </c15:formulaRef>
                      </c:ext>
                    </c:extLst>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extLst xmlns:c15="http://schemas.microsoft.com/office/drawing/2012/chart">
                      <c:ext xmlns:c15="http://schemas.microsoft.com/office/drawing/2012/chart" uri="{02D57815-91ED-43cb-92C2-25804820EDAC}">
                        <c15:formulaRef>
                          <c15:sqref>表27!$D$54:$D$63</c15:sqref>
                        </c15:formulaRef>
                      </c:ext>
                    </c:extLst>
                    <c:numCache>
                      <c:formatCode>0.00%</c:formatCode>
                      <c:ptCount val="10"/>
                      <c:pt idx="1">
                        <c:v>1.6968163173466413E-2</c:v>
                      </c:pt>
                      <c:pt idx="2">
                        <c:v>1.2018062292784805E-2</c:v>
                      </c:pt>
                      <c:pt idx="3">
                        <c:v>-0.10408564822482659</c:v>
                      </c:pt>
                      <c:pt idx="4">
                        <c:v>0.16847374635194826</c:v>
                      </c:pt>
                      <c:pt idx="5">
                        <c:v>-9.4004763786991793E-3</c:v>
                      </c:pt>
                      <c:pt idx="6">
                        <c:v>6.4112065048389399E-2</c:v>
                      </c:pt>
                      <c:pt idx="7">
                        <c:v>7.8776273986028739E-2</c:v>
                      </c:pt>
                      <c:pt idx="8">
                        <c:v>0.12189343428487592</c:v>
                      </c:pt>
                      <c:pt idx="9">
                        <c:v>4.0837111036830478E-2</c:v>
                      </c:pt>
                    </c:numCache>
                  </c:numRef>
                </c:val>
                <c:extLst>
                  <c:ext xmlns:c16="http://schemas.microsoft.com/office/drawing/2014/chart" uri="{C3380CC4-5D6E-409C-BE32-E72D297353CC}">
                    <c16:uniqueId val="{00000002-75ED-4528-805D-7D7242D0369C}"/>
                  </c:ext>
                </c:extLst>
              </c15:ser>
            </c15:filteredBarSeries>
            <c15:filteredBarSeries>
              <c15:ser>
                <c:idx val="3"/>
                <c:order val="3"/>
                <c:spPr>
                  <a:solidFill>
                    <a:schemeClr val="accent4">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表27!$A$54:$A$64</c15:sqref>
                        </c15:formulaRef>
                      </c:ext>
                    </c:extLst>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extLst xmlns:c15="http://schemas.microsoft.com/office/drawing/2012/chart">
                      <c:ext xmlns:c15="http://schemas.microsoft.com/office/drawing/2012/chart" uri="{02D57815-91ED-43cb-92C2-25804820EDAC}">
                        <c15:formulaRef>
                          <c15:sqref>表27!$E$54:$E$63</c15:sqref>
                        </c15:formulaRef>
                      </c:ext>
                    </c:extLst>
                    <c:numCache>
                      <c:formatCode>0.00%</c:formatCode>
                      <c:ptCount val="10"/>
                    </c:numCache>
                  </c:numRef>
                </c:val>
                <c:extLst>
                  <c:ext xmlns:c16="http://schemas.microsoft.com/office/drawing/2014/chart" uri="{C3380CC4-5D6E-409C-BE32-E72D297353CC}">
                    <c16:uniqueId val="{00000003-75ED-4528-805D-7D7242D0369C}"/>
                  </c:ext>
                </c:extLst>
              </c15:ser>
            </c15:filteredBarSeries>
          </c:ext>
        </c:extLst>
      </c:barChart>
      <c:catAx>
        <c:axId val="55678175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cap="none" spc="0" normalizeH="0" baseline="0">
                <a:ln>
                  <a:noFill/>
                </a:ln>
                <a:solidFill>
                  <a:schemeClr val="dk1"/>
                </a:solidFill>
                <a:latin typeface="+mn-ea"/>
                <a:ea typeface="+mn-ea"/>
                <a:cs typeface="+mn-cs"/>
              </a:defRPr>
            </a:pPr>
            <a:endParaRPr lang="ja-JP"/>
          </a:p>
        </c:txPr>
        <c:crossAx val="556778224"/>
        <c:crosses val="autoZero"/>
        <c:auto val="1"/>
        <c:lblAlgn val="ctr"/>
        <c:lblOffset val="100"/>
        <c:noMultiLvlLbl val="0"/>
      </c:catAx>
      <c:valAx>
        <c:axId val="5567782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ln>
                  <a:noFill/>
                </a:ln>
                <a:solidFill>
                  <a:schemeClr val="dk1"/>
                </a:solidFill>
                <a:latin typeface="+mn-ea"/>
                <a:ea typeface="+mn-ea"/>
                <a:cs typeface="+mn-cs"/>
              </a:defRPr>
            </a:pPr>
            <a:endParaRPr lang="ja-JP"/>
          </a:p>
        </c:txPr>
        <c:crossAx val="556781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solidFill>
            <a:schemeClr val="dk1"/>
          </a:solidFill>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000000"/>
                </a:solidFill>
                <a:latin typeface="ＭＳ Ｐゴシック"/>
                <a:ea typeface="ＭＳ Ｐゴシック"/>
                <a:cs typeface="ＭＳ Ｐゴシック"/>
              </a:defRPr>
            </a:pPr>
            <a:r>
              <a:rPr lang="ja-JP" altLang="en-US" sz="1300" b="0" i="0" u="none" strike="noStrike" baseline="0">
                <a:solidFill>
                  <a:sysClr val="windowText" lastClr="000000"/>
                </a:solidFill>
                <a:latin typeface="ＭＳ Ｐゴシック"/>
                <a:ea typeface="ＭＳ Ｐゴシック"/>
              </a:rPr>
              <a:t>令和元年</a:t>
            </a:r>
            <a:r>
              <a:rPr lang="ja-JP" altLang="en-US" sz="1300" b="0" i="0" u="none" strike="noStrike" baseline="0">
                <a:solidFill>
                  <a:srgbClr val="000000"/>
                </a:solidFill>
                <a:latin typeface="ＭＳ Ｐゴシック"/>
                <a:ea typeface="ＭＳ Ｐゴシック"/>
              </a:rPr>
              <a:t>地目別土地利用状況</a:t>
            </a:r>
          </a:p>
        </c:rich>
      </c:tx>
      <c:layout>
        <c:manualLayout>
          <c:xMode val="edge"/>
          <c:yMode val="edge"/>
          <c:x val="0.36131425177692228"/>
          <c:y val="3.17848450761836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844310566252508"/>
          <c:y val="0.34229869715901196"/>
          <c:w val="0.5231149767086003"/>
          <c:h val="0.41564841797879981"/>
        </c:manualLayout>
      </c:layout>
      <c:pie3DChart>
        <c:varyColors val="1"/>
        <c:ser>
          <c:idx val="0"/>
          <c:order val="0"/>
          <c:dPt>
            <c:idx val="0"/>
            <c:bubble3D val="0"/>
            <c:extLst>
              <c:ext xmlns:c16="http://schemas.microsoft.com/office/drawing/2014/chart" uri="{C3380CC4-5D6E-409C-BE32-E72D297353CC}">
                <c16:uniqueId val="{00000000-5CCA-49FD-871B-A77B3B830FA3}"/>
              </c:ext>
            </c:extLst>
          </c:dPt>
          <c:dPt>
            <c:idx val="1"/>
            <c:bubble3D val="0"/>
            <c:extLst>
              <c:ext xmlns:c16="http://schemas.microsoft.com/office/drawing/2014/chart" uri="{C3380CC4-5D6E-409C-BE32-E72D297353CC}">
                <c16:uniqueId val="{00000001-5CCA-49FD-871B-A77B3B830FA3}"/>
              </c:ext>
            </c:extLst>
          </c:dPt>
          <c:dPt>
            <c:idx val="2"/>
            <c:bubble3D val="0"/>
            <c:extLst>
              <c:ext xmlns:c16="http://schemas.microsoft.com/office/drawing/2014/chart" uri="{C3380CC4-5D6E-409C-BE32-E72D297353CC}">
                <c16:uniqueId val="{00000002-5CCA-49FD-871B-A77B3B830FA3}"/>
              </c:ext>
            </c:extLst>
          </c:dPt>
          <c:dPt>
            <c:idx val="3"/>
            <c:bubble3D val="0"/>
            <c:extLst>
              <c:ext xmlns:c16="http://schemas.microsoft.com/office/drawing/2014/chart" uri="{C3380CC4-5D6E-409C-BE32-E72D297353CC}">
                <c16:uniqueId val="{00000003-5CCA-49FD-871B-A77B3B830FA3}"/>
              </c:ext>
            </c:extLst>
          </c:dPt>
          <c:dPt>
            <c:idx val="4"/>
            <c:bubble3D val="0"/>
            <c:extLst>
              <c:ext xmlns:c16="http://schemas.microsoft.com/office/drawing/2014/chart" uri="{C3380CC4-5D6E-409C-BE32-E72D297353CC}">
                <c16:uniqueId val="{00000004-5CCA-49FD-871B-A77B3B830FA3}"/>
              </c:ext>
            </c:extLst>
          </c:dPt>
          <c:dPt>
            <c:idx val="5"/>
            <c:bubble3D val="0"/>
            <c:extLst>
              <c:ext xmlns:c16="http://schemas.microsoft.com/office/drawing/2014/chart" uri="{C3380CC4-5D6E-409C-BE32-E72D297353CC}">
                <c16:uniqueId val="{00000005-5CCA-49FD-871B-A77B3B830FA3}"/>
              </c:ext>
            </c:extLst>
          </c:dPt>
          <c:dPt>
            <c:idx val="6"/>
            <c:bubble3D val="0"/>
            <c:extLst>
              <c:ext xmlns:c16="http://schemas.microsoft.com/office/drawing/2014/chart" uri="{C3380CC4-5D6E-409C-BE32-E72D297353CC}">
                <c16:uniqueId val="{00000006-5CCA-49FD-871B-A77B3B830FA3}"/>
              </c:ext>
            </c:extLst>
          </c:dPt>
          <c:dLbls>
            <c:dLbl>
              <c:idx val="2"/>
              <c:layout>
                <c:manualLayout>
                  <c:x val="1.6220600162206024E-3"/>
                  <c:y val="5.1948051948051951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CA-49FD-871B-A77B3B830FA3}"/>
                </c:ext>
              </c:extLst>
            </c:dLbl>
            <c:dLbl>
              <c:idx val="5"/>
              <c:layout>
                <c:manualLayout>
                  <c:x val="2.7575020275750216E-2"/>
                  <c:y val="-0.10043290043290051"/>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CA-49FD-871B-A77B3B830FA3}"/>
                </c:ext>
              </c:extLst>
            </c:dLbl>
            <c:dLbl>
              <c:idx val="6"/>
              <c:layout>
                <c:manualLayout>
                  <c:x val="6.6504460665044604E-2"/>
                  <c:y val="-4.1558441558441593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CA-49FD-871B-A77B3B830FA3}"/>
                </c:ext>
              </c:extLst>
            </c:dLbl>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extLst>
          </c:dLbls>
          <c:val>
            <c:numRef>
              <c:f>土地_表28!$C$49:$I$49</c:f>
              <c:numCache>
                <c:formatCode>0.0%</c:formatCode>
                <c:ptCount val="7"/>
                <c:pt idx="0">
                  <c:v>0.16170167771041871</c:v>
                </c:pt>
                <c:pt idx="1">
                  <c:v>0.22166925137459467</c:v>
                </c:pt>
                <c:pt idx="2">
                  <c:v>0.22402368532355843</c:v>
                </c:pt>
                <c:pt idx="3">
                  <c:v>0.16921612857747076</c:v>
                </c:pt>
                <c:pt idx="4">
                  <c:v>6.2385450444099816E-3</c:v>
                </c:pt>
                <c:pt idx="5">
                  <c:v>6.6160298886225863E-2</c:v>
                </c:pt>
                <c:pt idx="6">
                  <c:v>0.15099041308332159</c:v>
                </c:pt>
              </c:numCache>
            </c:numRef>
          </c:val>
          <c:extLst>
            <c:ext xmlns:c16="http://schemas.microsoft.com/office/drawing/2014/chart" uri="{C3380CC4-5D6E-409C-BE32-E72D297353CC}">
              <c16:uniqueId val="{00000007-5CCA-49FD-871B-A77B3B830FA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7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住宅の所有関係区分別割合（平成２７年）</a:t>
            </a:r>
          </a:p>
        </c:rich>
      </c:tx>
      <c:layout>
        <c:manualLayout>
          <c:xMode val="edge"/>
          <c:yMode val="edge"/>
          <c:x val="0.24788732394366197"/>
          <c:y val="4.947924590366151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1549295774648"/>
          <c:y val="0.29427158170466539"/>
          <c:w val="0.6929577464788732"/>
          <c:h val="0.50781379143725447"/>
        </c:manualLayout>
      </c:layout>
      <c:pie3D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AD78-4D74-87CE-056AEC43A997}"/>
              </c:ext>
            </c:extLst>
          </c:dPt>
          <c:dPt>
            <c:idx val="1"/>
            <c:bubble3D val="0"/>
            <c:extLst>
              <c:ext xmlns:c16="http://schemas.microsoft.com/office/drawing/2014/chart" uri="{C3380CC4-5D6E-409C-BE32-E72D297353CC}">
                <c16:uniqueId val="{00000001-AD78-4D74-87CE-056AEC43A997}"/>
              </c:ext>
            </c:extLst>
          </c:dPt>
          <c:dPt>
            <c:idx val="2"/>
            <c:bubble3D val="0"/>
            <c:extLst>
              <c:ext xmlns:c16="http://schemas.microsoft.com/office/drawing/2014/chart" uri="{C3380CC4-5D6E-409C-BE32-E72D297353CC}">
                <c16:uniqueId val="{00000002-AD78-4D74-87CE-056AEC43A997}"/>
              </c:ext>
            </c:extLst>
          </c:dPt>
          <c:dPt>
            <c:idx val="3"/>
            <c:bubble3D val="0"/>
            <c:extLst>
              <c:ext xmlns:c16="http://schemas.microsoft.com/office/drawing/2014/chart" uri="{C3380CC4-5D6E-409C-BE32-E72D297353CC}">
                <c16:uniqueId val="{00000003-AD78-4D74-87CE-056AEC43A997}"/>
              </c:ext>
            </c:extLst>
          </c:dPt>
          <c:dPt>
            <c:idx val="4"/>
            <c:bubble3D val="0"/>
            <c:extLst>
              <c:ext xmlns:c16="http://schemas.microsoft.com/office/drawing/2014/chart" uri="{C3380CC4-5D6E-409C-BE32-E72D297353CC}">
                <c16:uniqueId val="{00000004-AD78-4D74-87CE-056AEC43A997}"/>
              </c:ext>
            </c:extLst>
          </c:dPt>
          <c:dLbls>
            <c:dLbl>
              <c:idx val="0"/>
              <c:layout>
                <c:manualLayout>
                  <c:x val="2.8982736312890559E-2"/>
                  <c:y val="-0.10916809889917614"/>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78-4D74-87CE-056AEC43A997}"/>
                </c:ext>
              </c:extLst>
            </c:dLbl>
            <c:dLbl>
              <c:idx val="1"/>
              <c:layout>
                <c:manualLayout>
                  <c:x val="0.13521052826143215"/>
                  <c:y val="3.4545782641896255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78-4D74-87CE-056AEC43A997}"/>
                </c:ext>
              </c:extLst>
            </c:dLbl>
            <c:dLbl>
              <c:idx val="2"/>
              <c:layout>
                <c:manualLayout>
                  <c:x val="2.0726183874902947E-2"/>
                  <c:y val="0.12455322600681978"/>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78-4D74-87CE-056AEC43A997}"/>
                </c:ext>
              </c:extLst>
            </c:dLbl>
            <c:dLbl>
              <c:idx val="3"/>
              <c:layout>
                <c:manualLayout>
                  <c:x val="-5.3841410668736801E-2"/>
                  <c:y val="-2.843865695882148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D78-4D74-87CE-056AEC43A997}"/>
                </c:ext>
              </c:extLst>
            </c:dLbl>
            <c:dLbl>
              <c:idx val="4"/>
              <c:layout>
                <c:manualLayout>
                  <c:x val="3.4047835569849513E-2"/>
                  <c:y val="-4.8533653744800141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D78-4D74-87CE-056AEC43A997}"/>
                </c:ext>
              </c:extLst>
            </c:dLbl>
            <c:numFmt formatCode="0.0%" sourceLinked="0"/>
            <c:spPr>
              <a:noFill/>
              <a:ln w="25400">
                <a:noFill/>
              </a:ln>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住宅_表31!$C$3:$G$3</c:f>
              <c:strCache>
                <c:ptCount val="5"/>
                <c:pt idx="0">
                  <c:v>持家</c:v>
                </c:pt>
                <c:pt idx="1">
                  <c:v>公営・公団             公社の借家</c:v>
                </c:pt>
                <c:pt idx="2">
                  <c:v>民間借家</c:v>
                </c:pt>
                <c:pt idx="3">
                  <c:v>給与住宅</c:v>
                </c:pt>
                <c:pt idx="4">
                  <c:v>間借り</c:v>
                </c:pt>
              </c:strCache>
            </c:strRef>
          </c:cat>
          <c:val>
            <c:numRef>
              <c:f>住宅_表31!$C$27:$G$27</c:f>
              <c:numCache>
                <c:formatCode>#,##0_);[Red]\(#,##0\)</c:formatCode>
                <c:ptCount val="5"/>
                <c:pt idx="0">
                  <c:v>49021</c:v>
                </c:pt>
                <c:pt idx="1">
                  <c:v>2268</c:v>
                </c:pt>
                <c:pt idx="2">
                  <c:v>39498</c:v>
                </c:pt>
                <c:pt idx="3">
                  <c:v>4665</c:v>
                </c:pt>
                <c:pt idx="4">
                  <c:v>467</c:v>
                </c:pt>
              </c:numCache>
            </c:numRef>
          </c:val>
          <c:extLst>
            <c:ext xmlns:c16="http://schemas.microsoft.com/office/drawing/2014/chart" uri="{C3380CC4-5D6E-409C-BE32-E72D297353CC}">
              <c16:uniqueId val="{00000005-AD78-4D74-87CE-056AEC43A99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共同住宅建築確認件数の推移</a:t>
            </a:r>
          </a:p>
        </c:rich>
      </c:tx>
      <c:layout>
        <c:manualLayout>
          <c:xMode val="edge"/>
          <c:yMode val="edge"/>
          <c:x val="0.34081929983322756"/>
          <c:y val="3.2745591939546598E-2"/>
        </c:manualLayout>
      </c:layout>
      <c:overlay val="0"/>
      <c:spPr>
        <a:noFill/>
        <a:ln w="25400">
          <a:noFill/>
        </a:ln>
      </c:spPr>
    </c:title>
    <c:autoTitleDeleted val="0"/>
    <c:plotArea>
      <c:layout>
        <c:manualLayout>
          <c:layoutTarget val="inner"/>
          <c:xMode val="edge"/>
          <c:yMode val="edge"/>
          <c:x val="5.730369569061463E-2"/>
          <c:y val="0.16876600752361876"/>
          <c:w val="0.85733601001327941"/>
          <c:h val="0.5415623789288547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表32!$A$4:$A$30</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表32!$K$4:$K$30</c:f>
              <c:numCache>
                <c:formatCode>General</c:formatCode>
                <c:ptCount val="27"/>
                <c:pt idx="0">
                  <c:v>195</c:v>
                </c:pt>
                <c:pt idx="1">
                  <c:v>202</c:v>
                </c:pt>
                <c:pt idx="2">
                  <c:v>152</c:v>
                </c:pt>
                <c:pt idx="3">
                  <c:v>155</c:v>
                </c:pt>
                <c:pt idx="4">
                  <c:v>179</c:v>
                </c:pt>
                <c:pt idx="5">
                  <c:v>124</c:v>
                </c:pt>
                <c:pt idx="6">
                  <c:v>128</c:v>
                </c:pt>
                <c:pt idx="7">
                  <c:v>98</c:v>
                </c:pt>
                <c:pt idx="8">
                  <c:v>91</c:v>
                </c:pt>
                <c:pt idx="9">
                  <c:v>105</c:v>
                </c:pt>
                <c:pt idx="10">
                  <c:v>105</c:v>
                </c:pt>
                <c:pt idx="11">
                  <c:v>91</c:v>
                </c:pt>
                <c:pt idx="12">
                  <c:v>84</c:v>
                </c:pt>
                <c:pt idx="13">
                  <c:v>141</c:v>
                </c:pt>
                <c:pt idx="14">
                  <c:v>174</c:v>
                </c:pt>
                <c:pt idx="15">
                  <c:v>147</c:v>
                </c:pt>
                <c:pt idx="16">
                  <c:v>145</c:v>
                </c:pt>
                <c:pt idx="17">
                  <c:v>134</c:v>
                </c:pt>
                <c:pt idx="18">
                  <c:v>169</c:v>
                </c:pt>
                <c:pt idx="19">
                  <c:v>126</c:v>
                </c:pt>
                <c:pt idx="20">
                  <c:v>149</c:v>
                </c:pt>
                <c:pt idx="21">
                  <c:v>186</c:v>
                </c:pt>
                <c:pt idx="22">
                  <c:v>193</c:v>
                </c:pt>
                <c:pt idx="23">
                  <c:v>185</c:v>
                </c:pt>
                <c:pt idx="24">
                  <c:v>233</c:v>
                </c:pt>
                <c:pt idx="25">
                  <c:v>245</c:v>
                </c:pt>
                <c:pt idx="26">
                  <c:v>210</c:v>
                </c:pt>
              </c:numCache>
            </c:numRef>
          </c:val>
          <c:smooth val="0"/>
          <c:extLst>
            <c:ext xmlns:c16="http://schemas.microsoft.com/office/drawing/2014/chart" uri="{C3380CC4-5D6E-409C-BE32-E72D297353CC}">
              <c16:uniqueId val="{00000000-C202-4EEA-A4C8-598E6045882C}"/>
            </c:ext>
          </c:extLst>
        </c:ser>
        <c:dLbls>
          <c:showLegendKey val="0"/>
          <c:showVal val="0"/>
          <c:showCatName val="0"/>
          <c:showSerName val="0"/>
          <c:showPercent val="0"/>
          <c:showBubbleSize val="0"/>
        </c:dLbls>
        <c:marker val="1"/>
        <c:smooth val="0"/>
        <c:axId val="556774696"/>
        <c:axId val="556776656"/>
      </c:lineChart>
      <c:catAx>
        <c:axId val="5567746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6776656"/>
        <c:crosses val="autoZero"/>
        <c:auto val="1"/>
        <c:lblAlgn val="ctr"/>
        <c:lblOffset val="100"/>
        <c:tickLblSkip val="1"/>
        <c:tickMarkSkip val="1"/>
        <c:noMultiLvlLbl val="0"/>
      </c:catAx>
      <c:valAx>
        <c:axId val="556776656"/>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(件)</a:t>
                </a:r>
              </a:p>
            </c:rich>
          </c:tx>
          <c:layout>
            <c:manualLayout>
              <c:xMode val="edge"/>
              <c:yMode val="edge"/>
              <c:x val="2.1136063408190225E-2"/>
              <c:y val="9.0680100755667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5567746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ＭＳ Ｐゴシック"/>
                <a:ea typeface="ＭＳ Ｐゴシック"/>
                <a:cs typeface="ＭＳ Ｐゴシック"/>
              </a:defRPr>
            </a:pPr>
            <a:r>
              <a:rPr lang="ja-JP" altLang="en-US"/>
              <a:t>月別（住民基本台帳）人口の状況</a:t>
            </a:r>
          </a:p>
        </c:rich>
      </c:tx>
      <c:layout>
        <c:manualLayout>
          <c:xMode val="edge"/>
          <c:yMode val="edge"/>
          <c:x val="0.27035371786256185"/>
          <c:y val="3.002306021651447E-2"/>
        </c:manualLayout>
      </c:layout>
      <c:overlay val="0"/>
      <c:spPr>
        <a:noFill/>
        <a:ln w="25400">
          <a:noFill/>
        </a:ln>
      </c:spPr>
    </c:title>
    <c:autoTitleDeleted val="0"/>
    <c:plotArea>
      <c:layout>
        <c:manualLayout>
          <c:layoutTarget val="inner"/>
          <c:xMode val="edge"/>
          <c:yMode val="edge"/>
          <c:x val="0.14388153093766504"/>
          <c:y val="0.17730590865684273"/>
          <c:w val="0.72862376073958501"/>
          <c:h val="0.69543924656476763"/>
        </c:manualLayout>
      </c:layout>
      <c:lineChart>
        <c:grouping val="standard"/>
        <c:varyColors val="0"/>
        <c:ser>
          <c:idx val="1"/>
          <c:order val="0"/>
          <c:tx>
            <c:strRef>
              <c:f>'表3-1グラフ用データ'!$B$1</c:f>
              <c:strCache>
                <c:ptCount val="1"/>
                <c:pt idx="0">
                  <c:v>平成20年</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'表3-1グラフ用データ'!$B$2:$B$6</c:f>
              <c:numCache>
                <c:formatCode>General</c:formatCode>
                <c:ptCount val="5"/>
                <c:pt idx="0">
                  <c:v>198619</c:v>
                </c:pt>
                <c:pt idx="1">
                  <c:v>198810</c:v>
                </c:pt>
                <c:pt idx="2">
                  <c:v>197837</c:v>
                </c:pt>
                <c:pt idx="3">
                  <c:v>199538</c:v>
                </c:pt>
                <c:pt idx="4">
                  <c:v>199796</c:v>
                </c:pt>
              </c:numCache>
            </c:numRef>
          </c:val>
          <c:smooth val="0"/>
          <c:extLst>
            <c:ext xmlns:c16="http://schemas.microsoft.com/office/drawing/2014/chart" uri="{C3380CC4-5D6E-409C-BE32-E72D297353CC}">
              <c16:uniqueId val="{00000000-BCDB-4F8E-93D5-9EA666953D03}"/>
            </c:ext>
          </c:extLst>
        </c:ser>
        <c:ser>
          <c:idx val="5"/>
          <c:order val="1"/>
          <c:tx>
            <c:strRef>
              <c:f>'表3-1グラフ用データ'!$C$1</c:f>
              <c:strCache>
                <c:ptCount val="1"/>
                <c:pt idx="0">
                  <c:v>平成21年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'表3-1グラフ用データ'!$C$2:$C$6</c:f>
              <c:numCache>
                <c:formatCode>General</c:formatCode>
                <c:ptCount val="5"/>
                <c:pt idx="0">
                  <c:v>201120</c:v>
                </c:pt>
                <c:pt idx="1">
                  <c:v>201187</c:v>
                </c:pt>
                <c:pt idx="2">
                  <c:v>200555</c:v>
                </c:pt>
                <c:pt idx="3">
                  <c:v>202260</c:v>
                </c:pt>
                <c:pt idx="4">
                  <c:v>202364</c:v>
                </c:pt>
              </c:numCache>
            </c:numRef>
          </c:val>
          <c:smooth val="0"/>
          <c:extLst>
            <c:ext xmlns:c16="http://schemas.microsoft.com/office/drawing/2014/chart" uri="{C3380CC4-5D6E-409C-BE32-E72D297353CC}">
              <c16:uniqueId val="{00000001-BCDB-4F8E-93D5-9EA666953D03}"/>
            </c:ext>
          </c:extLst>
        </c:ser>
        <c:ser>
          <c:idx val="6"/>
          <c:order val="2"/>
          <c:tx>
            <c:strRef>
              <c:f>'表3-1グラフ用データ'!$D$1</c:f>
              <c:strCache>
                <c:ptCount val="1"/>
                <c:pt idx="0">
                  <c:v>平成22年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'表3-1グラフ用データ'!$D$2:$D$6</c:f>
              <c:numCache>
                <c:formatCode>General</c:formatCode>
                <c:ptCount val="5"/>
                <c:pt idx="0">
                  <c:v>203923</c:v>
                </c:pt>
                <c:pt idx="1">
                  <c:v>203930</c:v>
                </c:pt>
                <c:pt idx="2">
                  <c:v>203116</c:v>
                </c:pt>
                <c:pt idx="3">
                  <c:v>204772</c:v>
                </c:pt>
                <c:pt idx="4">
                  <c:v>204986</c:v>
                </c:pt>
              </c:numCache>
            </c:numRef>
          </c:val>
          <c:smooth val="0"/>
          <c:extLst>
            <c:ext xmlns:c16="http://schemas.microsoft.com/office/drawing/2014/chart" uri="{C3380CC4-5D6E-409C-BE32-E72D297353CC}">
              <c16:uniqueId val="{00000002-BCDB-4F8E-93D5-9EA666953D03}"/>
            </c:ext>
          </c:extLst>
        </c:ser>
        <c:ser>
          <c:idx val="2"/>
          <c:order val="3"/>
          <c:tx>
            <c:strRef>
              <c:f>'表3-1グラフ用データ'!$E$1</c:f>
              <c:strCache>
                <c:ptCount val="1"/>
                <c:pt idx="0">
                  <c:v>平成23年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'表3-1グラフ用データ'!$E$2:$E$6</c:f>
              <c:numCache>
                <c:formatCode>General</c:formatCode>
                <c:ptCount val="5"/>
                <c:pt idx="0">
                  <c:v>206720</c:v>
                </c:pt>
                <c:pt idx="1">
                  <c:v>206795</c:v>
                </c:pt>
                <c:pt idx="2">
                  <c:v>205993</c:v>
                </c:pt>
                <c:pt idx="3">
                  <c:v>207108</c:v>
                </c:pt>
                <c:pt idx="4">
                  <c:v>207242</c:v>
                </c:pt>
              </c:numCache>
            </c:numRef>
          </c:val>
          <c:smooth val="0"/>
          <c:extLst>
            <c:ext xmlns:c16="http://schemas.microsoft.com/office/drawing/2014/chart" uri="{C3380CC4-5D6E-409C-BE32-E72D297353CC}">
              <c16:uniqueId val="{00000003-BCDB-4F8E-93D5-9EA666953D03}"/>
            </c:ext>
          </c:extLst>
        </c:ser>
        <c:ser>
          <c:idx val="0"/>
          <c:order val="4"/>
          <c:tx>
            <c:strRef>
              <c:f>'表3-1グラフ用データ'!$F$1</c:f>
              <c:strCache>
                <c:ptCount val="1"/>
                <c:pt idx="0">
                  <c:v>平成24年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'表3-1グラフ用データ'!$F$2:$F$6</c:f>
              <c:numCache>
                <c:formatCode>General</c:formatCode>
                <c:ptCount val="5"/>
                <c:pt idx="0">
                  <c:v>208006</c:v>
                </c:pt>
                <c:pt idx="1">
                  <c:v>207998</c:v>
                </c:pt>
                <c:pt idx="2">
                  <c:v>207147</c:v>
                </c:pt>
                <c:pt idx="3">
                  <c:v>208402</c:v>
                </c:pt>
                <c:pt idx="4">
                  <c:v>208628</c:v>
                </c:pt>
              </c:numCache>
            </c:numRef>
          </c:val>
          <c:smooth val="0"/>
          <c:extLst>
            <c:ext xmlns:c16="http://schemas.microsoft.com/office/drawing/2014/chart" uri="{C3380CC4-5D6E-409C-BE32-E72D297353CC}">
              <c16:uniqueId val="{00000004-BCDB-4F8E-93D5-9EA666953D03}"/>
            </c:ext>
          </c:extLst>
        </c:ser>
        <c:ser>
          <c:idx val="3"/>
          <c:order val="5"/>
          <c:tx>
            <c:strRef>
              <c:f>'表3-1グラフ用データ'!$G$1</c:f>
              <c:strCache>
                <c:ptCount val="1"/>
                <c:pt idx="0">
                  <c:v>平成25年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'表3-1グラフ用データ'!$G$2:$G$6</c:f>
              <c:numCache>
                <c:formatCode>General</c:formatCode>
                <c:ptCount val="5"/>
                <c:pt idx="0">
                  <c:v>217002</c:v>
                </c:pt>
                <c:pt idx="1">
                  <c:v>217057</c:v>
                </c:pt>
                <c:pt idx="2">
                  <c:v>216064</c:v>
                </c:pt>
                <c:pt idx="3">
                  <c:v>217337</c:v>
                </c:pt>
                <c:pt idx="4">
                  <c:v>217661</c:v>
                </c:pt>
              </c:numCache>
            </c:numRef>
          </c:val>
          <c:smooth val="0"/>
          <c:extLst>
            <c:ext xmlns:c16="http://schemas.microsoft.com/office/drawing/2014/chart" uri="{C3380CC4-5D6E-409C-BE32-E72D297353CC}">
              <c16:uniqueId val="{00000005-BCDB-4F8E-93D5-9EA666953D03}"/>
            </c:ext>
          </c:extLst>
        </c:ser>
        <c:ser>
          <c:idx val="4"/>
          <c:order val="6"/>
          <c:tx>
            <c:strRef>
              <c:f>'表3-1グラフ用データ'!$H$1</c:f>
              <c:strCache>
                <c:ptCount val="1"/>
                <c:pt idx="0">
                  <c:v>平成26年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'表3-1グラフ用データ'!$H$2:$H$6</c:f>
              <c:numCache>
                <c:formatCode>General</c:formatCode>
                <c:ptCount val="5"/>
                <c:pt idx="0">
                  <c:v>218906</c:v>
                </c:pt>
                <c:pt idx="1">
                  <c:v>218921</c:v>
                </c:pt>
                <c:pt idx="2">
                  <c:v>218109</c:v>
                </c:pt>
                <c:pt idx="3">
                  <c:v>219109</c:v>
                </c:pt>
                <c:pt idx="4">
                  <c:v>219331</c:v>
                </c:pt>
              </c:numCache>
            </c:numRef>
          </c:val>
          <c:smooth val="0"/>
          <c:extLst>
            <c:ext xmlns:c16="http://schemas.microsoft.com/office/drawing/2014/chart" uri="{C3380CC4-5D6E-409C-BE32-E72D297353CC}">
              <c16:uniqueId val="{00000006-BCDB-4F8E-93D5-9EA666953D03}"/>
            </c:ext>
          </c:extLst>
        </c:ser>
        <c:ser>
          <c:idx val="7"/>
          <c:order val="7"/>
          <c:tx>
            <c:strRef>
              <c:f>'表3-1グラフ用データ'!$I$1</c:f>
              <c:strCache>
                <c:ptCount val="1"/>
                <c:pt idx="0">
                  <c:v>平成27年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'表3-1グラフ用データ'!$I$2:$I$6</c:f>
              <c:numCache>
                <c:formatCode>General</c:formatCode>
                <c:ptCount val="5"/>
                <c:pt idx="0">
                  <c:v>220764</c:v>
                </c:pt>
                <c:pt idx="1">
                  <c:v>220718</c:v>
                </c:pt>
                <c:pt idx="2">
                  <c:v>220166</c:v>
                </c:pt>
                <c:pt idx="3">
                  <c:v>221432</c:v>
                </c:pt>
                <c:pt idx="4">
                  <c:v>221604</c:v>
                </c:pt>
              </c:numCache>
            </c:numRef>
          </c:val>
          <c:smooth val="0"/>
          <c:extLst>
            <c:ext xmlns:c16="http://schemas.microsoft.com/office/drawing/2014/chart" uri="{C3380CC4-5D6E-409C-BE32-E72D297353CC}">
              <c16:uniqueId val="{00000007-BCDB-4F8E-93D5-9EA666953D03}"/>
            </c:ext>
          </c:extLst>
        </c:ser>
        <c:ser>
          <c:idx val="8"/>
          <c:order val="8"/>
          <c:tx>
            <c:strRef>
              <c:f>'表3-1グラフ用データ'!$J$1</c:f>
              <c:strCache>
                <c:ptCount val="1"/>
                <c:pt idx="0">
                  <c:v>平成28年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'表3-1グラフ用データ'!$J$2:$J$6</c:f>
              <c:numCache>
                <c:formatCode>General</c:formatCode>
                <c:ptCount val="5"/>
                <c:pt idx="0">
                  <c:v>223953</c:v>
                </c:pt>
                <c:pt idx="1">
                  <c:v>224035</c:v>
                </c:pt>
                <c:pt idx="2">
                  <c:v>223771</c:v>
                </c:pt>
                <c:pt idx="3">
                  <c:v>224939</c:v>
                </c:pt>
                <c:pt idx="4">
                  <c:v>225240</c:v>
                </c:pt>
              </c:numCache>
            </c:numRef>
          </c:val>
          <c:smooth val="0"/>
          <c:extLst>
            <c:ext xmlns:c16="http://schemas.microsoft.com/office/drawing/2014/chart" uri="{C3380CC4-5D6E-409C-BE32-E72D297353CC}">
              <c16:uniqueId val="{00000008-BCDB-4F8E-93D5-9EA666953D03}"/>
            </c:ext>
          </c:extLst>
        </c:ser>
        <c:ser>
          <c:idx val="9"/>
          <c:order val="9"/>
          <c:tx>
            <c:strRef>
              <c:f>'表3-1グラフ用データ'!$K$1</c:f>
              <c:strCache>
                <c:ptCount val="1"/>
                <c:pt idx="0">
                  <c:v>平成29年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'表3-1グラフ用データ'!$K$2:$K$6</c:f>
              <c:numCache>
                <c:formatCode>General</c:formatCode>
                <c:ptCount val="5"/>
                <c:pt idx="0">
                  <c:v>227334</c:v>
                </c:pt>
                <c:pt idx="1">
                  <c:v>227314</c:v>
                </c:pt>
                <c:pt idx="2">
                  <c:v>226781</c:v>
                </c:pt>
                <c:pt idx="3">
                  <c:v>227940</c:v>
                </c:pt>
                <c:pt idx="4">
                  <c:v>228288</c:v>
                </c:pt>
              </c:numCache>
            </c:numRef>
          </c:val>
          <c:smooth val="0"/>
          <c:extLst>
            <c:ext xmlns:c16="http://schemas.microsoft.com/office/drawing/2014/chart" uri="{C3380CC4-5D6E-409C-BE32-E72D297353CC}">
              <c16:uniqueId val="{00000009-BCDB-4F8E-93D5-9EA666953D03}"/>
            </c:ext>
          </c:extLst>
        </c:ser>
        <c:ser>
          <c:idx val="10"/>
          <c:order val="10"/>
          <c:tx>
            <c:strRef>
              <c:f>'表3-1グラフ用データ'!$L$1</c:f>
              <c:strCache>
                <c:ptCount val="1"/>
                <c:pt idx="0">
                  <c:v>平成30年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'表3-1グラフ用データ'!$L$2:$L$6</c:f>
              <c:numCache>
                <c:formatCode>General</c:formatCode>
                <c:ptCount val="5"/>
                <c:pt idx="0">
                  <c:v>230489</c:v>
                </c:pt>
                <c:pt idx="1">
                  <c:v>230575</c:v>
                </c:pt>
                <c:pt idx="2">
                  <c:v>230310</c:v>
                </c:pt>
                <c:pt idx="3">
                  <c:v>231564</c:v>
                </c:pt>
                <c:pt idx="4">
                  <c:v>231997</c:v>
                </c:pt>
              </c:numCache>
            </c:numRef>
          </c:val>
          <c:smooth val="0"/>
          <c:extLst>
            <c:ext xmlns:c16="http://schemas.microsoft.com/office/drawing/2014/chart" uri="{C3380CC4-5D6E-409C-BE32-E72D297353CC}">
              <c16:uniqueId val="{0000000A-BCDB-4F8E-93D5-9EA666953D03}"/>
            </c:ext>
          </c:extLst>
        </c:ser>
        <c:ser>
          <c:idx val="11"/>
          <c:order val="11"/>
          <c:tx>
            <c:strRef>
              <c:f>'表3-1グラフ用データ'!$M$1</c:f>
              <c:strCache>
                <c:ptCount val="1"/>
                <c:pt idx="0">
                  <c:v>令和元年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'表3-1グラフ用データ'!$M$2:$M$6</c:f>
              <c:numCache>
                <c:formatCode>General</c:formatCode>
                <c:ptCount val="5"/>
                <c:pt idx="0">
                  <c:v>234069</c:v>
                </c:pt>
                <c:pt idx="1">
                  <c:v>234171</c:v>
                </c:pt>
                <c:pt idx="2">
                  <c:v>233868</c:v>
                </c:pt>
                <c:pt idx="3">
                  <c:v>235252</c:v>
                </c:pt>
                <c:pt idx="4">
                  <c:v>235602</c:v>
                </c:pt>
              </c:numCache>
            </c:numRef>
          </c:val>
          <c:smooth val="0"/>
          <c:extLst>
            <c:ext xmlns:c16="http://schemas.microsoft.com/office/drawing/2014/chart" uri="{C3380CC4-5D6E-409C-BE32-E72D297353CC}">
              <c16:uniqueId val="{0000000B-BCDB-4F8E-93D5-9EA666953D03}"/>
            </c:ext>
          </c:extLst>
        </c:ser>
        <c:dLbls>
          <c:showLegendKey val="0"/>
          <c:showVal val="0"/>
          <c:showCatName val="0"/>
          <c:showSerName val="0"/>
          <c:showPercent val="0"/>
          <c:showBubbleSize val="0"/>
        </c:dLbls>
        <c:marker val="1"/>
        <c:smooth val="0"/>
        <c:axId val="389111000"/>
        <c:axId val="389111392"/>
      </c:lineChart>
      <c:catAx>
        <c:axId val="389111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ＭＳ Ｐゴシック"/>
                <a:ea typeface="ＭＳ Ｐゴシック"/>
                <a:cs typeface="ＭＳ Ｐゴシック"/>
              </a:defRPr>
            </a:pPr>
            <a:endParaRPr lang="ja-JP"/>
          </a:p>
        </c:txPr>
        <c:crossAx val="389111392"/>
        <c:crossesAt val="184000"/>
        <c:auto val="0"/>
        <c:lblAlgn val="ctr"/>
        <c:lblOffset val="100"/>
        <c:tickLblSkip val="1"/>
        <c:tickMarkSkip val="1"/>
        <c:noMultiLvlLbl val="0"/>
      </c:catAx>
      <c:valAx>
        <c:axId val="389111392"/>
        <c:scaling>
          <c:orientation val="minMax"/>
          <c:min val="196000"/>
        </c:scaling>
        <c:delete val="0"/>
        <c:axPos val="l"/>
        <c:majorGridlines>
          <c:spPr>
            <a:ln w="3175">
              <a:solidFill>
                <a:srgbClr val="000000"/>
              </a:solidFill>
              <a:prstDash val="solid"/>
            </a:ln>
          </c:spPr>
        </c:majorGridlines>
        <c:title>
          <c:tx>
            <c:rich>
              <a:bodyPr rot="0" vert="horz"/>
              <a:lstStyle/>
              <a:p>
                <a:pPr algn="ctr">
                  <a:defRPr sz="14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7.8707190586683906E-2"/>
              <c:y val="0.11449976101230158"/>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11000"/>
        <c:crosses val="autoZero"/>
        <c:crossBetween val="between"/>
        <c:majorUnit val="4000"/>
        <c:minorUnit val="400"/>
      </c:valAx>
      <c:spPr>
        <a:noFill/>
        <a:ln w="6350">
          <a:solidFill>
            <a:sysClr val="windowText" lastClr="000000"/>
          </a:solidFill>
        </a:ln>
      </c:spPr>
    </c:plotArea>
    <c:legend>
      <c:legendPos val="b"/>
      <c:layout>
        <c:manualLayout>
          <c:xMode val="edge"/>
          <c:yMode val="edge"/>
          <c:x val="3.5963499731615674E-2"/>
          <c:y val="0.91583809212346845"/>
          <c:w val="0.94900697799248523"/>
          <c:h val="7.7772131518703935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9.1532518871752427E-2"/>
          <c:y val="0.1864406779661017"/>
          <c:w val="0.84333331994198868"/>
          <c:h val="0.5743879472693032"/>
        </c:manualLayout>
      </c:layout>
      <c:barChart>
        <c:barDir val="col"/>
        <c:grouping val="clustered"/>
        <c:varyColors val="0"/>
        <c:ser>
          <c:idx val="1"/>
          <c:order val="0"/>
          <c:tx>
            <c:v>総面積</c:v>
          </c:tx>
          <c:spPr>
            <a:solidFill>
              <a:schemeClr val="accent3"/>
            </a:solidFill>
            <a:ln w="12700">
              <a:solidFill>
                <a:srgbClr val="000000"/>
              </a:solidFill>
              <a:prstDash val="solid"/>
            </a:ln>
          </c:spPr>
          <c:invertIfNegative val="0"/>
          <c:cat>
            <c:strRef>
              <c:f>公園_表33!$A$5:$A$34</c:f>
              <c:strCache>
                <c:ptCount val="30"/>
                <c:pt idx="0">
                  <c:v>平成　元年度</c:v>
                </c:pt>
                <c:pt idx="1">
                  <c:v>平成　２年度</c:v>
                </c:pt>
                <c:pt idx="2">
                  <c:v>平成　３年度</c:v>
                </c:pt>
                <c:pt idx="3">
                  <c:v>平成　４年度</c:v>
                </c:pt>
                <c:pt idx="4">
                  <c:v>平成　５年度</c:v>
                </c:pt>
                <c:pt idx="5">
                  <c:v>平成　６年度</c:v>
                </c:pt>
                <c:pt idx="6">
                  <c:v>平成　７年度</c:v>
                </c:pt>
                <c:pt idx="7">
                  <c:v>平成　８年度</c:v>
                </c:pt>
                <c:pt idx="8">
                  <c:v>平成　９年度</c:v>
                </c:pt>
                <c:pt idx="9">
                  <c:v>平成１０年度</c:v>
                </c:pt>
                <c:pt idx="10">
                  <c:v>平成１１年度</c:v>
                </c:pt>
                <c:pt idx="11">
                  <c:v>平成１２年度</c:v>
                </c:pt>
                <c:pt idx="12">
                  <c:v>平成１３年度</c:v>
                </c:pt>
                <c:pt idx="13">
                  <c:v>平成１４年度</c:v>
                </c:pt>
                <c:pt idx="14">
                  <c:v>平成１５年度</c:v>
                </c:pt>
                <c:pt idx="15">
                  <c:v>平成１６年度</c:v>
                </c:pt>
                <c:pt idx="16">
                  <c:v>平成１７年度</c:v>
                </c:pt>
                <c:pt idx="17">
                  <c:v>平成１８年度</c:v>
                </c:pt>
                <c:pt idx="18">
                  <c:v>平成１９年度</c:v>
                </c:pt>
                <c:pt idx="19">
                  <c:v>平成２０年度</c:v>
                </c:pt>
                <c:pt idx="20">
                  <c:v>平成２１年度</c:v>
                </c:pt>
                <c:pt idx="21">
                  <c:v>平成２２年度</c:v>
                </c:pt>
                <c:pt idx="22">
                  <c:v>平成２３年度</c:v>
                </c:pt>
                <c:pt idx="23">
                  <c:v>平成２４年度</c:v>
                </c:pt>
                <c:pt idx="24">
                  <c:v>平成２５年度</c:v>
                </c:pt>
                <c:pt idx="25">
                  <c:v>平成２６年度</c:v>
                </c:pt>
                <c:pt idx="26">
                  <c:v>平成２７年度</c:v>
                </c:pt>
                <c:pt idx="27">
                  <c:v>平成２８年度</c:v>
                </c:pt>
                <c:pt idx="28">
                  <c:v>平成２９年度</c:v>
                </c:pt>
                <c:pt idx="29">
                  <c:v>平成３０年度</c:v>
                </c:pt>
              </c:strCache>
            </c:strRef>
          </c:cat>
          <c:val>
            <c:numRef>
              <c:f>公園_表33!$M$5:$M$34</c:f>
              <c:numCache>
                <c:formatCode>#,##0;[Red]#,##0</c:formatCode>
                <c:ptCount val="30"/>
                <c:pt idx="0">
                  <c:v>1298356</c:v>
                </c:pt>
                <c:pt idx="1">
                  <c:v>1315402</c:v>
                </c:pt>
                <c:pt idx="2">
                  <c:v>1315402</c:v>
                </c:pt>
                <c:pt idx="3">
                  <c:v>1315402</c:v>
                </c:pt>
                <c:pt idx="4">
                  <c:v>1366117</c:v>
                </c:pt>
                <c:pt idx="5">
                  <c:v>1445747</c:v>
                </c:pt>
                <c:pt idx="6">
                  <c:v>1445747</c:v>
                </c:pt>
                <c:pt idx="7">
                  <c:v>1445647</c:v>
                </c:pt>
                <c:pt idx="8">
                  <c:v>1445647</c:v>
                </c:pt>
                <c:pt idx="9">
                  <c:v>1445647</c:v>
                </c:pt>
                <c:pt idx="10">
                  <c:v>1482473</c:v>
                </c:pt>
                <c:pt idx="11">
                  <c:v>1484538</c:v>
                </c:pt>
                <c:pt idx="12">
                  <c:v>1599538</c:v>
                </c:pt>
                <c:pt idx="13">
                  <c:v>1622593</c:v>
                </c:pt>
                <c:pt idx="14">
                  <c:v>1622693</c:v>
                </c:pt>
                <c:pt idx="15">
                  <c:v>1622693</c:v>
                </c:pt>
                <c:pt idx="16">
                  <c:v>1622693</c:v>
                </c:pt>
                <c:pt idx="17">
                  <c:v>1649922</c:v>
                </c:pt>
                <c:pt idx="18">
                  <c:v>1674923</c:v>
                </c:pt>
                <c:pt idx="19">
                  <c:v>1710865</c:v>
                </c:pt>
                <c:pt idx="20">
                  <c:v>1714265</c:v>
                </c:pt>
                <c:pt idx="21">
                  <c:v>1719756</c:v>
                </c:pt>
                <c:pt idx="22">
                  <c:v>1722223</c:v>
                </c:pt>
                <c:pt idx="23">
                  <c:v>1737051</c:v>
                </c:pt>
                <c:pt idx="24">
                  <c:v>1757051</c:v>
                </c:pt>
                <c:pt idx="25">
                  <c:v>1796313</c:v>
                </c:pt>
                <c:pt idx="26">
                  <c:v>1838954</c:v>
                </c:pt>
                <c:pt idx="27">
                  <c:v>1854848</c:v>
                </c:pt>
                <c:pt idx="28">
                  <c:v>1866589</c:v>
                </c:pt>
                <c:pt idx="29">
                  <c:v>1891551</c:v>
                </c:pt>
              </c:numCache>
            </c:numRef>
          </c:val>
          <c:extLst>
            <c:ext xmlns:c16="http://schemas.microsoft.com/office/drawing/2014/chart" uri="{C3380CC4-5D6E-409C-BE32-E72D297353CC}">
              <c16:uniqueId val="{00000000-AFA1-467D-A2AC-5912122BA0F8}"/>
            </c:ext>
          </c:extLst>
        </c:ser>
        <c:dLbls>
          <c:showLegendKey val="0"/>
          <c:showVal val="0"/>
          <c:showCatName val="0"/>
          <c:showSerName val="0"/>
          <c:showPercent val="0"/>
          <c:showBubbleSize val="0"/>
        </c:dLbls>
        <c:gapWidth val="150"/>
        <c:axId val="556778616"/>
        <c:axId val="556779008"/>
      </c:barChart>
      <c:lineChart>
        <c:grouping val="standard"/>
        <c:varyColors val="0"/>
        <c:ser>
          <c:idx val="0"/>
          <c:order val="1"/>
          <c:tx>
            <c:v>公園数</c:v>
          </c:tx>
          <c:spPr>
            <a:ln w="12700">
              <a:solidFill>
                <a:schemeClr val="accent1"/>
              </a:solidFill>
              <a:prstDash val="solid"/>
            </a:ln>
          </c:spPr>
          <c:marker>
            <c:symbol val="x"/>
            <c:size val="5"/>
            <c:spPr>
              <a:solidFill>
                <a:schemeClr val="accent1"/>
              </a:solidFill>
              <a:ln>
                <a:solidFill>
                  <a:schemeClr val="accent1"/>
                </a:solidFill>
                <a:prstDash val="solid"/>
              </a:ln>
            </c:spPr>
          </c:marker>
          <c:cat>
            <c:strRef>
              <c:f>公園_表33!$A$5:$A$34</c:f>
              <c:strCache>
                <c:ptCount val="30"/>
                <c:pt idx="0">
                  <c:v>平成　元年度</c:v>
                </c:pt>
                <c:pt idx="1">
                  <c:v>平成　２年度</c:v>
                </c:pt>
                <c:pt idx="2">
                  <c:v>平成　３年度</c:v>
                </c:pt>
                <c:pt idx="3">
                  <c:v>平成　４年度</c:v>
                </c:pt>
                <c:pt idx="4">
                  <c:v>平成　５年度</c:v>
                </c:pt>
                <c:pt idx="5">
                  <c:v>平成　６年度</c:v>
                </c:pt>
                <c:pt idx="6">
                  <c:v>平成　７年度</c:v>
                </c:pt>
                <c:pt idx="7">
                  <c:v>平成　８年度</c:v>
                </c:pt>
                <c:pt idx="8">
                  <c:v>平成　９年度</c:v>
                </c:pt>
                <c:pt idx="9">
                  <c:v>平成１０年度</c:v>
                </c:pt>
                <c:pt idx="10">
                  <c:v>平成１１年度</c:v>
                </c:pt>
                <c:pt idx="11">
                  <c:v>平成１２年度</c:v>
                </c:pt>
                <c:pt idx="12">
                  <c:v>平成１３年度</c:v>
                </c:pt>
                <c:pt idx="13">
                  <c:v>平成１４年度</c:v>
                </c:pt>
                <c:pt idx="14">
                  <c:v>平成１５年度</c:v>
                </c:pt>
                <c:pt idx="15">
                  <c:v>平成１６年度</c:v>
                </c:pt>
                <c:pt idx="16">
                  <c:v>平成１７年度</c:v>
                </c:pt>
                <c:pt idx="17">
                  <c:v>平成１８年度</c:v>
                </c:pt>
                <c:pt idx="18">
                  <c:v>平成１９年度</c:v>
                </c:pt>
                <c:pt idx="19">
                  <c:v>平成２０年度</c:v>
                </c:pt>
                <c:pt idx="20">
                  <c:v>平成２１年度</c:v>
                </c:pt>
                <c:pt idx="21">
                  <c:v>平成２２年度</c:v>
                </c:pt>
                <c:pt idx="22">
                  <c:v>平成２３年度</c:v>
                </c:pt>
                <c:pt idx="23">
                  <c:v>平成２４年度</c:v>
                </c:pt>
                <c:pt idx="24">
                  <c:v>平成２５年度</c:v>
                </c:pt>
                <c:pt idx="25">
                  <c:v>平成２６年度</c:v>
                </c:pt>
                <c:pt idx="26">
                  <c:v>平成２７年度</c:v>
                </c:pt>
                <c:pt idx="27">
                  <c:v>平成２８年度</c:v>
                </c:pt>
                <c:pt idx="28">
                  <c:v>平成２９年度</c:v>
                </c:pt>
                <c:pt idx="29">
                  <c:v>平成３０年度</c:v>
                </c:pt>
              </c:strCache>
            </c:strRef>
          </c:cat>
          <c:val>
            <c:numRef>
              <c:f>公園_表33!$L$5:$L$34</c:f>
              <c:numCache>
                <c:formatCode>#,##0;[Red]#,##0</c:formatCode>
                <c:ptCount val="30"/>
                <c:pt idx="0">
                  <c:v>105</c:v>
                </c:pt>
                <c:pt idx="1">
                  <c:v>109</c:v>
                </c:pt>
                <c:pt idx="2">
                  <c:v>109</c:v>
                </c:pt>
                <c:pt idx="3">
                  <c:v>109</c:v>
                </c:pt>
                <c:pt idx="4">
                  <c:v>110</c:v>
                </c:pt>
                <c:pt idx="5">
                  <c:v>126</c:v>
                </c:pt>
                <c:pt idx="6">
                  <c:v>126</c:v>
                </c:pt>
                <c:pt idx="7">
                  <c:v>126</c:v>
                </c:pt>
                <c:pt idx="8">
                  <c:v>126</c:v>
                </c:pt>
                <c:pt idx="9">
                  <c:v>126</c:v>
                </c:pt>
                <c:pt idx="10">
                  <c:v>129</c:v>
                </c:pt>
                <c:pt idx="11">
                  <c:v>130</c:v>
                </c:pt>
                <c:pt idx="12">
                  <c:v>137</c:v>
                </c:pt>
                <c:pt idx="13">
                  <c:v>139</c:v>
                </c:pt>
                <c:pt idx="14">
                  <c:v>139</c:v>
                </c:pt>
                <c:pt idx="15">
                  <c:v>139</c:v>
                </c:pt>
                <c:pt idx="16">
                  <c:v>139</c:v>
                </c:pt>
                <c:pt idx="17">
                  <c:v>142</c:v>
                </c:pt>
                <c:pt idx="18">
                  <c:v>146</c:v>
                </c:pt>
                <c:pt idx="19">
                  <c:v>147</c:v>
                </c:pt>
                <c:pt idx="20">
                  <c:v>149</c:v>
                </c:pt>
                <c:pt idx="21">
                  <c:v>151</c:v>
                </c:pt>
                <c:pt idx="22">
                  <c:v>152</c:v>
                </c:pt>
                <c:pt idx="23">
                  <c:v>158</c:v>
                </c:pt>
                <c:pt idx="24">
                  <c:v>159</c:v>
                </c:pt>
                <c:pt idx="25">
                  <c:v>169</c:v>
                </c:pt>
                <c:pt idx="26">
                  <c:v>173</c:v>
                </c:pt>
                <c:pt idx="27">
                  <c:v>180</c:v>
                </c:pt>
                <c:pt idx="28">
                  <c:v>183</c:v>
                </c:pt>
                <c:pt idx="29">
                  <c:v>186</c:v>
                </c:pt>
              </c:numCache>
            </c:numRef>
          </c:val>
          <c:smooth val="0"/>
          <c:extLst>
            <c:ext xmlns:c16="http://schemas.microsoft.com/office/drawing/2014/chart" uri="{C3380CC4-5D6E-409C-BE32-E72D297353CC}">
              <c16:uniqueId val="{00000001-AFA1-467D-A2AC-5912122BA0F8}"/>
            </c:ext>
          </c:extLst>
        </c:ser>
        <c:dLbls>
          <c:showLegendKey val="0"/>
          <c:showVal val="0"/>
          <c:showCatName val="0"/>
          <c:showSerName val="0"/>
          <c:showPercent val="0"/>
          <c:showBubbleSize val="0"/>
        </c:dLbls>
        <c:marker val="1"/>
        <c:smooth val="0"/>
        <c:axId val="556780576"/>
        <c:axId val="556775872"/>
      </c:lineChart>
      <c:catAx>
        <c:axId val="556778616"/>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556779008"/>
        <c:crossesAt val="0"/>
        <c:auto val="0"/>
        <c:lblAlgn val="ctr"/>
        <c:lblOffset val="100"/>
        <c:tickLblSkip val="1"/>
        <c:tickMarkSkip val="1"/>
        <c:noMultiLvlLbl val="0"/>
      </c:catAx>
      <c:valAx>
        <c:axId val="556779008"/>
        <c:scaling>
          <c:orientation val="minMax"/>
          <c:max val="20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6778616"/>
        <c:crosses val="autoZero"/>
        <c:crossBetween val="between"/>
        <c:majorUnit val="300000"/>
      </c:valAx>
      <c:catAx>
        <c:axId val="556780576"/>
        <c:scaling>
          <c:orientation val="minMax"/>
        </c:scaling>
        <c:delete val="1"/>
        <c:axPos val="b"/>
        <c:numFmt formatCode="General" sourceLinked="1"/>
        <c:majorTickMark val="out"/>
        <c:minorTickMark val="none"/>
        <c:tickLblPos val="nextTo"/>
        <c:crossAx val="556775872"/>
        <c:crossesAt val="0"/>
        <c:auto val="0"/>
        <c:lblAlgn val="ctr"/>
        <c:lblOffset val="100"/>
        <c:noMultiLvlLbl val="0"/>
      </c:catAx>
      <c:valAx>
        <c:axId val="556775872"/>
        <c:scaling>
          <c:orientation val="minMax"/>
          <c:max val="195"/>
          <c:min val="0"/>
        </c:scaling>
        <c:delete val="0"/>
        <c:axPos val="r"/>
        <c:majorGridlines/>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6780576"/>
        <c:crosses val="max"/>
        <c:crossBetween val="between"/>
        <c:majorUnit val="30"/>
        <c:minorUnit val="10"/>
      </c:valAx>
      <c:spPr>
        <a:solidFill>
          <a:srgbClr val="FFFFFF"/>
        </a:solidFill>
        <a:ln w="12700">
          <a:solidFill>
            <a:srgbClr val="808080"/>
          </a:solidFill>
          <a:prstDash val="solid"/>
        </a:ln>
      </c:spPr>
    </c:plotArea>
    <c:legend>
      <c:legendPos val="r"/>
      <c:layout>
        <c:manualLayout>
          <c:xMode val="edge"/>
          <c:yMode val="edge"/>
          <c:x val="0.11116947207946311"/>
          <c:y val="0.2067876666931785"/>
          <c:w val="0.30713743117439662"/>
          <c:h val="4.5197804819852083E-2"/>
        </c:manualLayout>
      </c:layout>
      <c:overlay val="0"/>
      <c:spPr>
        <a:solidFill>
          <a:srgbClr val="FFFFFF"/>
        </a:solidFill>
        <a:ln w="3175">
          <a:solidFill>
            <a:schemeClr val="tx1"/>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下水道普及率の推移</a:t>
            </a:r>
          </a:p>
        </c:rich>
      </c:tx>
      <c:layout>
        <c:manualLayout>
          <c:xMode val="edge"/>
          <c:yMode val="edge"/>
          <c:x val="0.32685919797999935"/>
          <c:y val="4.8016952426401249E-2"/>
        </c:manualLayout>
      </c:layout>
      <c:overlay val="0"/>
      <c:spPr>
        <a:noFill/>
        <a:ln w="25400">
          <a:noFill/>
        </a:ln>
      </c:spPr>
    </c:title>
    <c:autoTitleDeleted val="0"/>
    <c:plotArea>
      <c:layout>
        <c:manualLayout>
          <c:layoutTarget val="inner"/>
          <c:xMode val="edge"/>
          <c:yMode val="edge"/>
          <c:x val="9.5968520628085238E-2"/>
          <c:y val="0.14203588187840158"/>
          <c:w val="0.78097450855209061"/>
          <c:h val="0.63370146913453995"/>
        </c:manualLayout>
      </c:layout>
      <c:barChart>
        <c:barDir val="col"/>
        <c:grouping val="clustered"/>
        <c:varyColors val="0"/>
        <c:ser>
          <c:idx val="0"/>
          <c:order val="0"/>
          <c:spPr>
            <a:pattFill prst="pct50">
              <a:fgClr>
                <a:srgbClr val="000000"/>
              </a:fgClr>
              <a:bgClr>
                <a:srgbClr val="FFFFFF"/>
              </a:bgClr>
            </a:pattFill>
            <a:ln w="12700">
              <a:solidFill>
                <a:srgbClr val="000000"/>
              </a:solidFill>
              <a:prstDash val="solid"/>
            </a:ln>
          </c:spPr>
          <c:invertIfNegative val="0"/>
          <c:cat>
            <c:strRef>
              <c:f>表36!$A$5:$A$32</c:f>
              <c:strCache>
                <c:ptCount val="28"/>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平成２1年度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strCache>
            </c:strRef>
          </c:cat>
          <c:val>
            <c:numRef>
              <c:f>表36!$H$5:$H$32</c:f>
              <c:numCache>
                <c:formatCode>#,##0.0;[Red]\-#,##0.0</c:formatCode>
                <c:ptCount val="28"/>
                <c:pt idx="0">
                  <c:v>50.025714012342725</c:v>
                </c:pt>
                <c:pt idx="1">
                  <c:v>53.474839997651344</c:v>
                </c:pt>
                <c:pt idx="2">
                  <c:v>56.382650596800374</c:v>
                </c:pt>
                <c:pt idx="3">
                  <c:v>60.33801744866598</c:v>
                </c:pt>
                <c:pt idx="4">
                  <c:v>61.730988810230649</c:v>
                </c:pt>
                <c:pt idx="5">
                  <c:v>61.817093080403794</c:v>
                </c:pt>
                <c:pt idx="6">
                  <c:v>64.120009607918718</c:v>
                </c:pt>
                <c:pt idx="7">
                  <c:v>65.154369556062846</c:v>
                </c:pt>
                <c:pt idx="8">
                  <c:v>67.072619913191005</c:v>
                </c:pt>
                <c:pt idx="9">
                  <c:v>69.946604809943764</c:v>
                </c:pt>
                <c:pt idx="10">
                  <c:v>71.9449525302674</c:v>
                </c:pt>
                <c:pt idx="11">
                  <c:v>73.773231787792909</c:v>
                </c:pt>
                <c:pt idx="12">
                  <c:v>73.961022959812297</c:v>
                </c:pt>
                <c:pt idx="13">
                  <c:v>74.627768842460625</c:v>
                </c:pt>
                <c:pt idx="14">
                  <c:v>75.927263212977508</c:v>
                </c:pt>
                <c:pt idx="15">
                  <c:v>76.408544726301727</c:v>
                </c:pt>
                <c:pt idx="16">
                  <c:v>77.8</c:v>
                </c:pt>
                <c:pt idx="17">
                  <c:v>78.5</c:v>
                </c:pt>
                <c:pt idx="18">
                  <c:v>79.099999999999994</c:v>
                </c:pt>
                <c:pt idx="19">
                  <c:v>80.2</c:v>
                </c:pt>
                <c:pt idx="20">
                  <c:v>80.599999999999994</c:v>
                </c:pt>
                <c:pt idx="21">
                  <c:v>81.3</c:v>
                </c:pt>
                <c:pt idx="22">
                  <c:v>80.8</c:v>
                </c:pt>
                <c:pt idx="23">
                  <c:v>82.3</c:v>
                </c:pt>
                <c:pt idx="24">
                  <c:v>82.8</c:v>
                </c:pt>
                <c:pt idx="25">
                  <c:v>83.7</c:v>
                </c:pt>
                <c:pt idx="26">
                  <c:v>84.2</c:v>
                </c:pt>
                <c:pt idx="27">
                  <c:v>84.7</c:v>
                </c:pt>
              </c:numCache>
            </c:numRef>
          </c:val>
          <c:extLst>
            <c:ext xmlns:c16="http://schemas.microsoft.com/office/drawing/2014/chart" uri="{C3380CC4-5D6E-409C-BE32-E72D297353CC}">
              <c16:uniqueId val="{00000000-0D0F-456B-8A71-553DF4010536}"/>
            </c:ext>
          </c:extLst>
        </c:ser>
        <c:ser>
          <c:idx val="1"/>
          <c:order val="1"/>
          <c:spPr>
            <a:solidFill>
              <a:srgbClr val="80206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表36!$A$5:$A$32</c:f>
              <c:strCache>
                <c:ptCount val="28"/>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平成２1年度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strCache>
            </c:strRef>
          </c:cat>
          <c:val>
            <c:numRef>
              <c:f>表36!$I$5:$I$20</c:f>
              <c:numCache>
                <c:formatCode>#,##0.0;[Red]\-#,##0.0</c:formatCode>
                <c:ptCount val="16"/>
              </c:numCache>
            </c:numRef>
          </c:val>
          <c:extLst>
            <c:ext xmlns:c16="http://schemas.microsoft.com/office/drawing/2014/chart" uri="{C3380CC4-5D6E-409C-BE32-E72D297353CC}">
              <c16:uniqueId val="{00000001-0D0F-456B-8A71-553DF4010536}"/>
            </c:ext>
          </c:extLst>
        </c:ser>
        <c:dLbls>
          <c:showLegendKey val="0"/>
          <c:showVal val="0"/>
          <c:showCatName val="0"/>
          <c:showSerName val="0"/>
          <c:showPercent val="0"/>
          <c:showBubbleSize val="0"/>
        </c:dLbls>
        <c:gapWidth val="150"/>
        <c:axId val="556779400"/>
        <c:axId val="556782144"/>
      </c:barChart>
      <c:catAx>
        <c:axId val="556779400"/>
        <c:scaling>
          <c:orientation val="minMax"/>
        </c:scaling>
        <c:delete val="0"/>
        <c:axPos val="b"/>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1.5847868699956809E-2"/>
              <c:y val="5.224415129926940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6782144"/>
        <c:crosses val="autoZero"/>
        <c:auto val="1"/>
        <c:lblAlgn val="ctr"/>
        <c:lblOffset val="100"/>
        <c:tickLblSkip val="1"/>
        <c:tickMarkSkip val="1"/>
        <c:noMultiLvlLbl val="0"/>
      </c:catAx>
      <c:valAx>
        <c:axId val="556782144"/>
        <c:scaling>
          <c:orientation val="minMax"/>
        </c:scaling>
        <c:delete val="0"/>
        <c:axPos val="l"/>
        <c:majorGridlines>
          <c:spPr>
            <a:ln w="3175">
              <a:solidFill>
                <a:srgbClr val="000000"/>
              </a:solidFill>
              <a:prstDash val="dash"/>
            </a:ln>
          </c:spPr>
        </c:majorGridlines>
        <c:numFmt formatCode="#,##0_);[Red]\(#,##0\)"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5567794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ＭＳ Ｐゴシック"/>
                <a:ea typeface="ＭＳ Ｐゴシック"/>
                <a:cs typeface="ＭＳ Ｐゴシック"/>
              </a:defRPr>
            </a:pPr>
            <a:r>
              <a:rPr lang="ja-JP" altLang="en-US">
                <a:solidFill>
                  <a:sysClr val="windowText" lastClr="000000"/>
                </a:solidFill>
              </a:rPr>
              <a:t>人身交通事故発生件数の推移</a:t>
            </a:r>
          </a:p>
        </c:rich>
      </c:tx>
      <c:layout>
        <c:manualLayout>
          <c:xMode val="edge"/>
          <c:yMode val="edge"/>
          <c:x val="0.34032914267441045"/>
          <c:y val="3.3829639465783171E-2"/>
        </c:manualLayout>
      </c:layout>
      <c:overlay val="0"/>
      <c:spPr>
        <a:noFill/>
        <a:ln w="25400">
          <a:noFill/>
        </a:ln>
      </c:spPr>
    </c:title>
    <c:autoTitleDeleted val="0"/>
    <c:plotArea>
      <c:layout>
        <c:manualLayout>
          <c:layoutTarget val="inner"/>
          <c:xMode val="edge"/>
          <c:yMode val="edge"/>
          <c:x val="9.3797346141430288E-2"/>
          <c:y val="0.15330206333613941"/>
          <c:w val="0.88048476539213594"/>
          <c:h val="0.60377428021617985"/>
        </c:manualLayout>
      </c:layout>
      <c:lineChart>
        <c:grouping val="standard"/>
        <c:varyColors val="0"/>
        <c:ser>
          <c:idx val="0"/>
          <c:order val="0"/>
          <c:spPr>
            <a:ln w="12700">
              <a:solidFill>
                <a:srgbClr val="000000"/>
              </a:solidFill>
              <a:prstDash val="solid"/>
            </a:ln>
          </c:spPr>
          <c:marker>
            <c:symbol val="square"/>
            <c:size val="6"/>
            <c:spPr>
              <a:solidFill>
                <a:srgbClr val="000000"/>
              </a:solidFill>
              <a:ln>
                <a:solidFill>
                  <a:srgbClr val="000000"/>
                </a:solidFill>
                <a:prstDash val="solid"/>
              </a:ln>
            </c:spPr>
          </c:marker>
          <c:cat>
            <c:strRef>
              <c:f>治安_表37!$A$5:$A$26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治安_表37!$B$5:$B$26</c:f>
              <c:numCache>
                <c:formatCode>#,##0;[Red]#,##0</c:formatCode>
                <c:ptCount val="22"/>
                <c:pt idx="0">
                  <c:v>1821</c:v>
                </c:pt>
                <c:pt idx="1">
                  <c:v>1821</c:v>
                </c:pt>
                <c:pt idx="2">
                  <c:v>1943</c:v>
                </c:pt>
                <c:pt idx="3">
                  <c:v>1877</c:v>
                </c:pt>
                <c:pt idx="4">
                  <c:v>2152</c:v>
                </c:pt>
                <c:pt idx="5">
                  <c:v>2148</c:v>
                </c:pt>
                <c:pt idx="6">
                  <c:v>1966</c:v>
                </c:pt>
                <c:pt idx="7">
                  <c:v>1897</c:v>
                </c:pt>
                <c:pt idx="8">
                  <c:v>1806</c:v>
                </c:pt>
                <c:pt idx="9">
                  <c:v>1489</c:v>
                </c:pt>
                <c:pt idx="10">
                  <c:v>1766</c:v>
                </c:pt>
                <c:pt idx="11">
                  <c:v>1316</c:v>
                </c:pt>
                <c:pt idx="12">
                  <c:v>1229</c:v>
                </c:pt>
                <c:pt idx="13">
                  <c:v>1054</c:v>
                </c:pt>
                <c:pt idx="14">
                  <c:v>1110</c:v>
                </c:pt>
                <c:pt idx="15">
                  <c:v>1027</c:v>
                </c:pt>
                <c:pt idx="16">
                  <c:v>954</c:v>
                </c:pt>
                <c:pt idx="17">
                  <c:v>943</c:v>
                </c:pt>
                <c:pt idx="18">
                  <c:v>879</c:v>
                </c:pt>
                <c:pt idx="19">
                  <c:v>784</c:v>
                </c:pt>
                <c:pt idx="20">
                  <c:v>758</c:v>
                </c:pt>
                <c:pt idx="21">
                  <c:v>635</c:v>
                </c:pt>
              </c:numCache>
            </c:numRef>
          </c:val>
          <c:smooth val="0"/>
          <c:extLst>
            <c:ext xmlns:c16="http://schemas.microsoft.com/office/drawing/2014/chart" uri="{C3380CC4-5D6E-409C-BE32-E72D297353CC}">
              <c16:uniqueId val="{00000000-A606-499C-9BDA-1BAFA9F03AFF}"/>
            </c:ext>
          </c:extLst>
        </c:ser>
        <c:dLbls>
          <c:showLegendKey val="0"/>
          <c:showVal val="0"/>
          <c:showCatName val="0"/>
          <c:showSerName val="0"/>
          <c:showPercent val="0"/>
          <c:showBubbleSize val="0"/>
        </c:dLbls>
        <c:marker val="1"/>
        <c:smooth val="0"/>
        <c:axId val="556775480"/>
        <c:axId val="556777440"/>
      </c:lineChart>
      <c:catAx>
        <c:axId val="5567754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6777440"/>
        <c:crosses val="autoZero"/>
        <c:auto val="1"/>
        <c:lblAlgn val="ctr"/>
        <c:lblOffset val="100"/>
        <c:tickLblSkip val="1"/>
        <c:tickMarkSkip val="1"/>
        <c:noMultiLvlLbl val="0"/>
      </c:catAx>
      <c:valAx>
        <c:axId val="556777440"/>
        <c:scaling>
          <c:orientation val="minMax"/>
        </c:scaling>
        <c:delete val="0"/>
        <c:axPos val="l"/>
        <c:majorGridlines>
          <c:spPr>
            <a:ln w="3175">
              <a:solidFill>
                <a:srgbClr val="000000"/>
              </a:solidFill>
              <a:prstDash val="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67473524961E-2"/>
              <c:y val="6.1320754716981132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67754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8823537682789649"/>
          <c:y val="3.1042157466165787E-2"/>
        </c:manualLayout>
      </c:layout>
      <c:overlay val="0"/>
      <c:spPr>
        <a:noFill/>
        <a:ln w="25400">
          <a:noFill/>
        </a:ln>
      </c:spPr>
    </c:title>
    <c:autoTitleDeleted val="0"/>
    <c:plotArea>
      <c:layout>
        <c:manualLayout>
          <c:layoutTarget val="inner"/>
          <c:xMode val="edge"/>
          <c:yMode val="edge"/>
          <c:x val="4.5240995082965522E-2"/>
          <c:y val="0.16186265833131339"/>
          <c:w val="0.86339988751406072"/>
          <c:h val="0.5810610466144562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表38!$A$5:$A$29</c:f>
              <c:strCache>
                <c:ptCount val="25"/>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strCache>
            </c:strRef>
          </c:cat>
          <c:val>
            <c:numRef>
              <c:f>表38!$B$5:$B$29</c:f>
              <c:numCache>
                <c:formatCode>#,##0_);[Red]\(#,##0\)</c:formatCode>
                <c:ptCount val="25"/>
                <c:pt idx="0">
                  <c:v>166</c:v>
                </c:pt>
                <c:pt idx="1">
                  <c:v>174</c:v>
                </c:pt>
                <c:pt idx="2">
                  <c:v>191</c:v>
                </c:pt>
                <c:pt idx="3">
                  <c:v>107</c:v>
                </c:pt>
                <c:pt idx="4">
                  <c:v>137</c:v>
                </c:pt>
                <c:pt idx="5">
                  <c:v>164</c:v>
                </c:pt>
                <c:pt idx="6">
                  <c:v>127</c:v>
                </c:pt>
                <c:pt idx="7">
                  <c:v>139</c:v>
                </c:pt>
                <c:pt idx="8">
                  <c:v>100</c:v>
                </c:pt>
                <c:pt idx="9">
                  <c:v>129</c:v>
                </c:pt>
                <c:pt idx="10">
                  <c:v>108</c:v>
                </c:pt>
                <c:pt idx="11">
                  <c:v>83</c:v>
                </c:pt>
                <c:pt idx="12">
                  <c:v>104</c:v>
                </c:pt>
                <c:pt idx="13">
                  <c:v>86</c:v>
                </c:pt>
                <c:pt idx="14">
                  <c:v>133</c:v>
                </c:pt>
                <c:pt idx="15">
                  <c:v>67</c:v>
                </c:pt>
                <c:pt idx="16">
                  <c:v>79</c:v>
                </c:pt>
                <c:pt idx="17">
                  <c:v>100</c:v>
                </c:pt>
                <c:pt idx="18">
                  <c:v>82</c:v>
                </c:pt>
                <c:pt idx="19">
                  <c:v>114</c:v>
                </c:pt>
                <c:pt idx="20">
                  <c:v>78</c:v>
                </c:pt>
                <c:pt idx="21">
                  <c:v>65</c:v>
                </c:pt>
                <c:pt idx="22">
                  <c:v>74</c:v>
                </c:pt>
                <c:pt idx="23">
                  <c:v>76</c:v>
                </c:pt>
                <c:pt idx="24">
                  <c:v>66</c:v>
                </c:pt>
              </c:numCache>
            </c:numRef>
          </c:val>
          <c:smooth val="0"/>
          <c:extLst>
            <c:ext xmlns:c16="http://schemas.microsoft.com/office/drawing/2014/chart" uri="{C3380CC4-5D6E-409C-BE32-E72D297353CC}">
              <c16:uniqueId val="{00000000-BE14-4F46-9B23-F39E6053E018}"/>
            </c:ext>
          </c:extLst>
        </c:ser>
        <c:dLbls>
          <c:showLegendKey val="0"/>
          <c:showVal val="0"/>
          <c:showCatName val="0"/>
          <c:showSerName val="0"/>
          <c:showPercent val="0"/>
          <c:showBubbleSize val="0"/>
        </c:dLbls>
        <c:marker val="1"/>
        <c:smooth val="0"/>
        <c:axId val="557841400"/>
        <c:axId val="557837480"/>
      </c:lineChart>
      <c:catAx>
        <c:axId val="5578414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25" b="0" i="0" u="none" strike="noStrike" baseline="0">
                <a:solidFill>
                  <a:srgbClr val="000000"/>
                </a:solidFill>
                <a:latin typeface="ＭＳ Ｐゴシック"/>
                <a:ea typeface="ＭＳ Ｐゴシック"/>
                <a:cs typeface="ＭＳ Ｐゴシック"/>
              </a:defRPr>
            </a:pPr>
            <a:endParaRPr lang="ja-JP"/>
          </a:p>
        </c:txPr>
        <c:crossAx val="557837480"/>
        <c:crosses val="autoZero"/>
        <c:auto val="1"/>
        <c:lblAlgn val="ctr"/>
        <c:lblOffset val="100"/>
        <c:tickLblSkip val="1"/>
        <c:tickMarkSkip val="1"/>
        <c:noMultiLvlLbl val="0"/>
      </c:catAx>
      <c:valAx>
        <c:axId val="5578374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5578414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ja-JP" altLang="en-US">
                <a:latin typeface="+mj-ea"/>
                <a:ea typeface="+mj-ea"/>
              </a:rPr>
              <a:t>令和元年（</a:t>
            </a:r>
            <a:r>
              <a:rPr lang="en-US" altLang="ja-JP">
                <a:latin typeface="+mj-ea"/>
                <a:ea typeface="+mj-ea"/>
              </a:rPr>
              <a:t>2019</a:t>
            </a:r>
            <a:r>
              <a:rPr lang="ja-JP" altLang="en-US">
                <a:latin typeface="+mj-ea"/>
                <a:ea typeface="+mj-ea"/>
              </a:rPr>
              <a:t>年）中の出火原因 件数</a:t>
            </a:r>
          </a:p>
        </c:rich>
      </c:tx>
      <c:overlay val="0"/>
    </c:title>
    <c:autoTitleDeleted val="0"/>
    <c:plotArea>
      <c:layout/>
      <c:barChart>
        <c:barDir val="col"/>
        <c:grouping val="clustered"/>
        <c:varyColors val="0"/>
        <c:ser>
          <c:idx val="0"/>
          <c:order val="0"/>
          <c:tx>
            <c:strRef>
              <c:f>表38グラフ!$B$1:$B$2</c:f>
              <c:strCache>
                <c:ptCount val="2"/>
                <c:pt idx="0">
                  <c:v>令和元年（2019年）中の出火原因</c:v>
                </c:pt>
                <c:pt idx="1">
                  <c:v>件数</c:v>
                </c:pt>
              </c:strCache>
            </c:strRef>
          </c:tx>
          <c:spPr>
            <a:pattFill prst="pct40">
              <a:fgClr>
                <a:schemeClr val="tx1"/>
              </a:fgClr>
              <a:bgClr>
                <a:schemeClr val="bg1"/>
              </a:bgClr>
            </a:pattFill>
            <a:ln>
              <a:solidFill>
                <a:schemeClr val="tx1"/>
              </a:solidFill>
            </a:ln>
          </c:spPr>
          <c:invertIfNegative val="0"/>
          <c:cat>
            <c:strRef>
              <c:f>表38グラフ!$A$3:$A$10</c:f>
              <c:strCache>
                <c:ptCount val="8"/>
                <c:pt idx="0">
                  <c:v>放火及び放火の疑い</c:v>
                </c:pt>
                <c:pt idx="1">
                  <c:v>たき火</c:v>
                </c:pt>
                <c:pt idx="2">
                  <c:v>こんろ</c:v>
                </c:pt>
                <c:pt idx="3">
                  <c:v>電気機器等</c:v>
                </c:pt>
                <c:pt idx="4">
                  <c:v>たばこ</c:v>
                </c:pt>
                <c:pt idx="5">
                  <c:v>ストーブ</c:v>
                </c:pt>
                <c:pt idx="6">
                  <c:v>その他</c:v>
                </c:pt>
                <c:pt idx="7">
                  <c:v>不明</c:v>
                </c:pt>
              </c:strCache>
            </c:strRef>
          </c:cat>
          <c:val>
            <c:numRef>
              <c:f>表38グラフ!$B$3:$B$10</c:f>
              <c:numCache>
                <c:formatCode>General</c:formatCode>
                <c:ptCount val="8"/>
                <c:pt idx="0">
                  <c:v>18</c:v>
                </c:pt>
                <c:pt idx="1">
                  <c:v>9</c:v>
                </c:pt>
                <c:pt idx="2">
                  <c:v>4</c:v>
                </c:pt>
                <c:pt idx="3">
                  <c:v>4</c:v>
                </c:pt>
                <c:pt idx="4">
                  <c:v>3</c:v>
                </c:pt>
                <c:pt idx="5">
                  <c:v>2</c:v>
                </c:pt>
                <c:pt idx="6">
                  <c:v>10</c:v>
                </c:pt>
                <c:pt idx="7">
                  <c:v>16</c:v>
                </c:pt>
              </c:numCache>
            </c:numRef>
          </c:val>
          <c:extLst>
            <c:ext xmlns:c16="http://schemas.microsoft.com/office/drawing/2014/chart" uri="{C3380CC4-5D6E-409C-BE32-E72D297353CC}">
              <c16:uniqueId val="{00000000-F35E-4241-BF5D-B9CE96B8B68D}"/>
            </c:ext>
          </c:extLst>
        </c:ser>
        <c:dLbls>
          <c:showLegendKey val="0"/>
          <c:showVal val="0"/>
          <c:showCatName val="0"/>
          <c:showSerName val="0"/>
          <c:showPercent val="0"/>
          <c:showBubbleSize val="0"/>
        </c:dLbls>
        <c:gapWidth val="150"/>
        <c:axId val="557835520"/>
        <c:axId val="557835912"/>
      </c:barChart>
      <c:catAx>
        <c:axId val="557835520"/>
        <c:scaling>
          <c:orientation val="minMax"/>
        </c:scaling>
        <c:delete val="0"/>
        <c:axPos val="b"/>
        <c:numFmt formatCode="General" sourceLinked="1"/>
        <c:majorTickMark val="out"/>
        <c:minorTickMark val="none"/>
        <c:tickLblPos val="nextTo"/>
        <c:txPr>
          <a:bodyPr rot="0" vert="wordArtVertRtl"/>
          <a:lstStyle/>
          <a:p>
            <a:pPr>
              <a:defRPr sz="900"/>
            </a:pPr>
            <a:endParaRPr lang="ja-JP"/>
          </a:p>
        </c:txPr>
        <c:crossAx val="557835912"/>
        <c:crosses val="autoZero"/>
        <c:auto val="1"/>
        <c:lblAlgn val="ctr"/>
        <c:lblOffset val="100"/>
        <c:noMultiLvlLbl val="0"/>
      </c:catAx>
      <c:valAx>
        <c:axId val="557835912"/>
        <c:scaling>
          <c:orientation val="minMax"/>
        </c:scaling>
        <c:delete val="0"/>
        <c:axPos val="l"/>
        <c:majorGridlines/>
        <c:numFmt formatCode="General" sourceLinked="1"/>
        <c:majorTickMark val="out"/>
        <c:minorTickMark val="none"/>
        <c:tickLblPos val="nextTo"/>
        <c:crossAx val="557835520"/>
        <c:crosses val="autoZero"/>
        <c:crossBetween val="between"/>
      </c:valAx>
    </c:plotArea>
    <c:plotVisOnly val="1"/>
    <c:dispBlanksAs val="gap"/>
    <c:showDLblsOverMax val="0"/>
  </c:chart>
  <c:txPr>
    <a:bodyPr/>
    <a:lstStyle/>
    <a:p>
      <a:pPr>
        <a:defRPr sz="800"/>
      </a:pPr>
      <a:endParaRPr lang="ja-JP"/>
    </a:p>
  </c:txPr>
  <c:printSettings>
    <c:headerFooter/>
    <c:pageMargins b="0.75000000000000022" l="0.70000000000000018" r="0.70000000000000018" t="0.75000000000000022" header="0.3000000000000001" footer="0.3000000000000001"/>
    <c:pageSetup paperSize="8"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600"/>
              <a:t>令和元年（</a:t>
            </a:r>
            <a:r>
              <a:rPr lang="en-US" altLang="ja-JP" sz="1600"/>
              <a:t>2019</a:t>
            </a:r>
            <a:r>
              <a:rPr lang="ja-JP" altLang="en-US" sz="1600"/>
              <a:t>年）中の出火原因 件数</a:t>
            </a:r>
          </a:p>
        </c:rich>
      </c:tx>
      <c:overlay val="0"/>
    </c:title>
    <c:autoTitleDeleted val="0"/>
    <c:plotArea>
      <c:layout>
        <c:manualLayout>
          <c:layoutTarget val="inner"/>
          <c:xMode val="edge"/>
          <c:yMode val="edge"/>
          <c:x val="5.9272012905080579E-2"/>
          <c:y val="0.16809261448551227"/>
          <c:w val="0.87828997034599887"/>
          <c:h val="0.39061690943023059"/>
        </c:manualLayout>
      </c:layout>
      <c:barChart>
        <c:barDir val="col"/>
        <c:grouping val="clustered"/>
        <c:varyColors val="0"/>
        <c:ser>
          <c:idx val="0"/>
          <c:order val="0"/>
          <c:tx>
            <c:strRef>
              <c:f>表38グラフ!$B$1:$B$2</c:f>
              <c:strCache>
                <c:ptCount val="2"/>
                <c:pt idx="0">
                  <c:v>令和元年（2019年）中の出火原因</c:v>
                </c:pt>
                <c:pt idx="1">
                  <c:v>件数</c:v>
                </c:pt>
              </c:strCache>
            </c:strRef>
          </c:tx>
          <c:invertIfNegative val="0"/>
          <c:cat>
            <c:strRef>
              <c:f>表38グラフ!$A$3:$A$10</c:f>
              <c:strCache>
                <c:ptCount val="8"/>
                <c:pt idx="0">
                  <c:v>放火及び放火の疑い</c:v>
                </c:pt>
                <c:pt idx="1">
                  <c:v>たき火</c:v>
                </c:pt>
                <c:pt idx="2">
                  <c:v>こんろ</c:v>
                </c:pt>
                <c:pt idx="3">
                  <c:v>電気機器等</c:v>
                </c:pt>
                <c:pt idx="4">
                  <c:v>たばこ</c:v>
                </c:pt>
                <c:pt idx="5">
                  <c:v>ストーブ</c:v>
                </c:pt>
                <c:pt idx="6">
                  <c:v>その他</c:v>
                </c:pt>
                <c:pt idx="7">
                  <c:v>不明</c:v>
                </c:pt>
              </c:strCache>
            </c:strRef>
          </c:cat>
          <c:val>
            <c:numRef>
              <c:f>表38グラフ!$B$3:$B$10</c:f>
              <c:numCache>
                <c:formatCode>General</c:formatCode>
                <c:ptCount val="8"/>
                <c:pt idx="0">
                  <c:v>18</c:v>
                </c:pt>
                <c:pt idx="1">
                  <c:v>9</c:v>
                </c:pt>
                <c:pt idx="2">
                  <c:v>4</c:v>
                </c:pt>
                <c:pt idx="3">
                  <c:v>4</c:v>
                </c:pt>
                <c:pt idx="4">
                  <c:v>3</c:v>
                </c:pt>
                <c:pt idx="5">
                  <c:v>2</c:v>
                </c:pt>
                <c:pt idx="6">
                  <c:v>10</c:v>
                </c:pt>
                <c:pt idx="7">
                  <c:v>16</c:v>
                </c:pt>
              </c:numCache>
            </c:numRef>
          </c:val>
          <c:extLst>
            <c:ext xmlns:c16="http://schemas.microsoft.com/office/drawing/2014/chart" uri="{C3380CC4-5D6E-409C-BE32-E72D297353CC}">
              <c16:uniqueId val="{00000000-CD0B-42EF-8562-979A2F0F0F00}"/>
            </c:ext>
          </c:extLst>
        </c:ser>
        <c:dLbls>
          <c:showLegendKey val="0"/>
          <c:showVal val="0"/>
          <c:showCatName val="0"/>
          <c:showSerName val="0"/>
          <c:showPercent val="0"/>
          <c:showBubbleSize val="0"/>
        </c:dLbls>
        <c:gapWidth val="150"/>
        <c:axId val="557836696"/>
        <c:axId val="557840616"/>
      </c:barChart>
      <c:catAx>
        <c:axId val="557836696"/>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557840616"/>
        <c:crosses val="autoZero"/>
        <c:auto val="1"/>
        <c:lblAlgn val="ctr"/>
        <c:lblOffset val="100"/>
        <c:noMultiLvlLbl val="0"/>
      </c:catAx>
      <c:valAx>
        <c:axId val="557840616"/>
        <c:scaling>
          <c:orientation val="minMax"/>
        </c:scaling>
        <c:delete val="0"/>
        <c:axPos val="l"/>
        <c:majorGridlines/>
        <c:numFmt formatCode="General" sourceLinked="1"/>
        <c:majorTickMark val="out"/>
        <c:minorTickMark val="none"/>
        <c:tickLblPos val="nextTo"/>
        <c:crossAx val="557836696"/>
        <c:crosses val="autoZero"/>
        <c:crossBetween val="between"/>
      </c:valAx>
    </c:plotArea>
    <c:plotVisOnly val="1"/>
    <c:dispBlanksAs val="gap"/>
    <c:showDLblsOverMax val="0"/>
  </c:chart>
  <c:printSettings>
    <c:headerFooter/>
    <c:pageMargins b="0.75" l="0.7" r="0.7" t="0.75" header="0.3" footer="0.3"/>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ja-JP" altLang="en-US">
                <a:solidFill>
                  <a:sysClr val="windowText" lastClr="000000"/>
                </a:solidFill>
              </a:rPr>
              <a:t>救急出場件数の推移</a:t>
            </a:r>
            <a:endParaRPr lang="en-US" altLang="ja-JP">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ltLang="ja-JP"/>
        </a:p>
      </c:txPr>
    </c:title>
    <c:autoTitleDeleted val="0"/>
    <c:plotArea>
      <c:layout>
        <c:manualLayout>
          <c:layoutTarget val="inner"/>
          <c:xMode val="edge"/>
          <c:yMode val="edge"/>
          <c:x val="0.13666323568032163"/>
          <c:y val="0.28080824840763552"/>
          <c:w val="0.85297440944881886"/>
          <c:h val="0.58466097987751531"/>
        </c:manualLayout>
      </c:layou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表39!$A$6:$A$30</c:f>
              <c:strCache>
                <c:ptCount val="25"/>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strCache>
            </c:strRef>
          </c:cat>
          <c:val>
            <c:numRef>
              <c:f>表39!$B$6:$B$30</c:f>
              <c:numCache>
                <c:formatCode>#,##0;[Red]#,##0</c:formatCode>
                <c:ptCount val="25"/>
                <c:pt idx="0">
                  <c:v>3849</c:v>
                </c:pt>
                <c:pt idx="1">
                  <c:v>3935</c:v>
                </c:pt>
                <c:pt idx="2">
                  <c:v>4096</c:v>
                </c:pt>
                <c:pt idx="3">
                  <c:v>4242</c:v>
                </c:pt>
                <c:pt idx="4">
                  <c:v>4331</c:v>
                </c:pt>
                <c:pt idx="5">
                  <c:v>4900</c:v>
                </c:pt>
                <c:pt idx="6">
                  <c:v>5166</c:v>
                </c:pt>
                <c:pt idx="7">
                  <c:v>5338</c:v>
                </c:pt>
                <c:pt idx="8">
                  <c:v>5619</c:v>
                </c:pt>
                <c:pt idx="9">
                  <c:v>6183</c:v>
                </c:pt>
                <c:pt idx="10">
                  <c:v>6754</c:v>
                </c:pt>
                <c:pt idx="11">
                  <c:v>6971</c:v>
                </c:pt>
                <c:pt idx="12">
                  <c:v>6926</c:v>
                </c:pt>
                <c:pt idx="13">
                  <c:v>6877</c:v>
                </c:pt>
                <c:pt idx="14">
                  <c:v>6877</c:v>
                </c:pt>
                <c:pt idx="15">
                  <c:v>7364</c:v>
                </c:pt>
                <c:pt idx="16">
                  <c:v>7918</c:v>
                </c:pt>
                <c:pt idx="17">
                  <c:v>8120</c:v>
                </c:pt>
                <c:pt idx="18">
                  <c:v>8130</c:v>
                </c:pt>
                <c:pt idx="19">
                  <c:v>8097</c:v>
                </c:pt>
                <c:pt idx="20">
                  <c:v>8397</c:v>
                </c:pt>
                <c:pt idx="21">
                  <c:v>8775</c:v>
                </c:pt>
                <c:pt idx="22">
                  <c:v>9041</c:v>
                </c:pt>
                <c:pt idx="23">
                  <c:v>9493</c:v>
                </c:pt>
                <c:pt idx="24">
                  <c:v>9554</c:v>
                </c:pt>
              </c:numCache>
            </c:numRef>
          </c:val>
          <c:smooth val="0"/>
          <c:extLst>
            <c:ext xmlns:c16="http://schemas.microsoft.com/office/drawing/2014/chart" uri="{C3380CC4-5D6E-409C-BE32-E72D297353CC}">
              <c16:uniqueId val="{00000000-CA67-458D-A6EC-6D0A4FBA474C}"/>
            </c:ext>
          </c:extLst>
        </c:ser>
        <c:dLbls>
          <c:showLegendKey val="0"/>
          <c:showVal val="0"/>
          <c:showCatName val="0"/>
          <c:showSerName val="0"/>
          <c:showPercent val="0"/>
          <c:showBubbleSize val="0"/>
        </c:dLbls>
        <c:marker val="1"/>
        <c:smooth val="0"/>
        <c:axId val="557841008"/>
        <c:axId val="557837088"/>
      </c:lineChart>
      <c:catAx>
        <c:axId val="55784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57837088"/>
        <c:crosses val="autoZero"/>
        <c:auto val="1"/>
        <c:lblAlgn val="ctr"/>
        <c:lblOffset val="100"/>
        <c:noMultiLvlLbl val="0"/>
      </c:catAx>
      <c:valAx>
        <c:axId val="557837088"/>
        <c:scaling>
          <c:orientation val="minMax"/>
          <c:max val="1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件数</a:t>
                </a:r>
              </a:p>
            </c:rich>
          </c:tx>
          <c:layout>
            <c:manualLayout>
              <c:xMode val="edge"/>
              <c:yMode val="edge"/>
              <c:x val="7.6688885265712062E-2"/>
              <c:y val="0.16863489450059949"/>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578410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alpha val="98000"/>
        </a:sys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ja-JP"/>
              <a:t>自家用自動車</a:t>
            </a:r>
            <a:r>
              <a:rPr lang="ja-JP" altLang="en-US"/>
              <a:t>保有</a:t>
            </a:r>
            <a:r>
              <a:rPr lang="ja-JP"/>
              <a:t>台数の推移</a:t>
            </a:r>
          </a:p>
        </c:rich>
      </c:tx>
      <c:layout>
        <c:manualLayout>
          <c:xMode val="edge"/>
          <c:yMode val="edge"/>
          <c:x val="0.22330148051881865"/>
          <c:y val="2.6250863378919742E-2"/>
        </c:manualLayout>
      </c:layout>
      <c:overlay val="0"/>
    </c:title>
    <c:autoTitleDeleted val="0"/>
    <c:plotArea>
      <c:layout>
        <c:manualLayout>
          <c:layoutTarget val="inner"/>
          <c:xMode val="edge"/>
          <c:yMode val="edge"/>
          <c:x val="0.13592254488165087"/>
          <c:y val="0.11604966254258908"/>
          <c:w val="0.65372271585936848"/>
          <c:h val="0.61992885285694643"/>
        </c:manualLayout>
      </c:layout>
      <c:lineChart>
        <c:grouping val="standard"/>
        <c:varyColors val="0"/>
        <c:ser>
          <c:idx val="0"/>
          <c:order val="0"/>
          <c:tx>
            <c:strRef>
              <c:f>表42!$B$3</c:f>
              <c:strCache>
                <c:ptCount val="1"/>
                <c:pt idx="0">
                  <c:v>乗用自動車</c:v>
                </c:pt>
              </c:strCache>
            </c:strRef>
          </c:tx>
          <c:spPr>
            <a:ln>
              <a:solidFill>
                <a:schemeClr val="accent1"/>
              </a:solidFill>
            </a:ln>
          </c:spPr>
          <c:marker>
            <c:spPr>
              <a:solidFill>
                <a:schemeClr val="accent1"/>
              </a:solidFill>
              <a:ln>
                <a:solidFill>
                  <a:schemeClr val="accent1"/>
                </a:solidFill>
              </a:ln>
            </c:spPr>
          </c:marker>
          <c:cat>
            <c:strRef>
              <c:f>表42!$A$4:$A$22</c:f>
              <c:strCache>
                <c:ptCount val="19"/>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strCache>
            </c:strRef>
          </c:cat>
          <c:val>
            <c:numRef>
              <c:f>表42!$B$4:$B$22</c:f>
              <c:numCache>
                <c:formatCode>#,##0_);[Red]\(#,##0\)</c:formatCode>
                <c:ptCount val="19"/>
                <c:pt idx="0">
                  <c:v>88054</c:v>
                </c:pt>
                <c:pt idx="1">
                  <c:v>89908</c:v>
                </c:pt>
                <c:pt idx="2">
                  <c:v>91384</c:v>
                </c:pt>
                <c:pt idx="3">
                  <c:v>92583</c:v>
                </c:pt>
                <c:pt idx="4">
                  <c:v>93288</c:v>
                </c:pt>
                <c:pt idx="5">
                  <c:v>94927</c:v>
                </c:pt>
                <c:pt idx="6">
                  <c:v>96124</c:v>
                </c:pt>
                <c:pt idx="7">
                  <c:v>96156</c:v>
                </c:pt>
                <c:pt idx="8">
                  <c:v>95928</c:v>
                </c:pt>
                <c:pt idx="9">
                  <c:v>95743</c:v>
                </c:pt>
                <c:pt idx="10">
                  <c:v>96244</c:v>
                </c:pt>
                <c:pt idx="11">
                  <c:v>96898</c:v>
                </c:pt>
                <c:pt idx="12">
                  <c:v>97783</c:v>
                </c:pt>
                <c:pt idx="13">
                  <c:v>98731</c:v>
                </c:pt>
                <c:pt idx="14">
                  <c:v>99772</c:v>
                </c:pt>
                <c:pt idx="15">
                  <c:v>100645</c:v>
                </c:pt>
                <c:pt idx="16">
                  <c:v>101715</c:v>
                </c:pt>
                <c:pt idx="17">
                  <c:v>103587</c:v>
                </c:pt>
                <c:pt idx="18">
                  <c:v>104973</c:v>
                </c:pt>
              </c:numCache>
            </c:numRef>
          </c:val>
          <c:smooth val="0"/>
          <c:extLst>
            <c:ext xmlns:c16="http://schemas.microsoft.com/office/drawing/2014/chart" uri="{C3380CC4-5D6E-409C-BE32-E72D297353CC}">
              <c16:uniqueId val="{00000000-EBBA-4483-A1EC-17637EF9BFAF}"/>
            </c:ext>
          </c:extLst>
        </c:ser>
        <c:ser>
          <c:idx val="1"/>
          <c:order val="1"/>
          <c:tx>
            <c:strRef>
              <c:f>表42!$C$3</c:f>
              <c:strCache>
                <c:ptCount val="1"/>
                <c:pt idx="0">
                  <c:v>軽自動車</c:v>
                </c:pt>
              </c:strCache>
            </c:strRef>
          </c:tx>
          <c:spPr>
            <a:ln>
              <a:solidFill>
                <a:schemeClr val="accent2">
                  <a:lumMod val="75000"/>
                </a:schemeClr>
              </a:solidFill>
            </a:ln>
          </c:spPr>
          <c:marker>
            <c:spPr>
              <a:solidFill>
                <a:schemeClr val="accent2">
                  <a:lumMod val="75000"/>
                </a:schemeClr>
              </a:solidFill>
              <a:ln>
                <a:solidFill>
                  <a:schemeClr val="accent2">
                    <a:lumMod val="75000"/>
                  </a:schemeClr>
                </a:solidFill>
              </a:ln>
            </c:spPr>
          </c:marker>
          <c:cat>
            <c:strRef>
              <c:f>表42!$A$4:$A$22</c:f>
              <c:strCache>
                <c:ptCount val="19"/>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strCache>
            </c:strRef>
          </c:cat>
          <c:val>
            <c:numRef>
              <c:f>表42!$C$4:$C$22</c:f>
              <c:numCache>
                <c:formatCode>#,##0_);[Red]\(#,##0\)</c:formatCode>
                <c:ptCount val="19"/>
                <c:pt idx="0">
                  <c:v>26324</c:v>
                </c:pt>
                <c:pt idx="1">
                  <c:v>27622</c:v>
                </c:pt>
                <c:pt idx="2">
                  <c:v>28772</c:v>
                </c:pt>
                <c:pt idx="3">
                  <c:v>29932</c:v>
                </c:pt>
                <c:pt idx="4">
                  <c:v>31177</c:v>
                </c:pt>
                <c:pt idx="5">
                  <c:v>32519</c:v>
                </c:pt>
                <c:pt idx="6">
                  <c:v>34236</c:v>
                </c:pt>
                <c:pt idx="7">
                  <c:v>35972</c:v>
                </c:pt>
                <c:pt idx="8">
                  <c:v>37868</c:v>
                </c:pt>
                <c:pt idx="9">
                  <c:v>40085</c:v>
                </c:pt>
                <c:pt idx="10">
                  <c:v>41622</c:v>
                </c:pt>
                <c:pt idx="11">
                  <c:v>43058</c:v>
                </c:pt>
                <c:pt idx="12">
                  <c:v>44333</c:v>
                </c:pt>
                <c:pt idx="13">
                  <c:v>45988</c:v>
                </c:pt>
                <c:pt idx="14">
                  <c:v>47981</c:v>
                </c:pt>
                <c:pt idx="15">
                  <c:v>50082</c:v>
                </c:pt>
                <c:pt idx="16">
                  <c:v>51716</c:v>
                </c:pt>
                <c:pt idx="17">
                  <c:v>52864</c:v>
                </c:pt>
                <c:pt idx="18">
                  <c:v>54093</c:v>
                </c:pt>
              </c:numCache>
            </c:numRef>
          </c:val>
          <c:smooth val="0"/>
          <c:extLst>
            <c:ext xmlns:c16="http://schemas.microsoft.com/office/drawing/2014/chart" uri="{C3380CC4-5D6E-409C-BE32-E72D297353CC}">
              <c16:uniqueId val="{00000001-EBBA-4483-A1EC-17637EF9BFAF}"/>
            </c:ext>
          </c:extLst>
        </c:ser>
        <c:dLbls>
          <c:showLegendKey val="0"/>
          <c:showVal val="0"/>
          <c:showCatName val="0"/>
          <c:showSerName val="0"/>
          <c:showPercent val="0"/>
          <c:showBubbleSize val="0"/>
        </c:dLbls>
        <c:marker val="1"/>
        <c:smooth val="0"/>
        <c:axId val="557837872"/>
        <c:axId val="557840224"/>
      </c:lineChart>
      <c:catAx>
        <c:axId val="557837872"/>
        <c:scaling>
          <c:orientation val="minMax"/>
        </c:scaling>
        <c:delete val="0"/>
        <c:axPos val="b"/>
        <c:title>
          <c:tx>
            <c:rich>
              <a:bodyPr/>
              <a:lstStyle/>
              <a:p>
                <a:pPr>
                  <a:defRPr/>
                </a:pPr>
                <a:r>
                  <a:rPr lang="ja-JP"/>
                  <a:t>両</a:t>
                </a:r>
              </a:p>
            </c:rich>
          </c:tx>
          <c:layout>
            <c:manualLayout>
              <c:xMode val="edge"/>
              <c:yMode val="edge"/>
              <c:x val="8.5760687681030151E-2"/>
              <c:y val="3.3658194041534278E-2"/>
            </c:manualLayout>
          </c:layout>
          <c:overlay val="0"/>
        </c:title>
        <c:numFmt formatCode="General" sourceLinked="1"/>
        <c:majorTickMark val="in"/>
        <c:minorTickMark val="none"/>
        <c:tickLblPos val="nextTo"/>
        <c:txPr>
          <a:bodyPr rot="0" vert="wordArtVertRtl"/>
          <a:lstStyle/>
          <a:p>
            <a:pPr>
              <a:defRPr sz="900" baseline="0"/>
            </a:pPr>
            <a:endParaRPr lang="ja-JP"/>
          </a:p>
        </c:txPr>
        <c:crossAx val="557840224"/>
        <c:crosses val="autoZero"/>
        <c:auto val="1"/>
        <c:lblAlgn val="ctr"/>
        <c:lblOffset val="100"/>
        <c:tickLblSkip val="1"/>
        <c:tickMarkSkip val="1"/>
        <c:noMultiLvlLbl val="0"/>
      </c:catAx>
      <c:valAx>
        <c:axId val="557840224"/>
        <c:scaling>
          <c:orientation val="minMax"/>
        </c:scaling>
        <c:delete val="0"/>
        <c:axPos val="l"/>
        <c:majorGridlines/>
        <c:numFmt formatCode="#,##0_);[Red]\(#,##0\)" sourceLinked="1"/>
        <c:majorTickMark val="in"/>
        <c:minorTickMark val="none"/>
        <c:tickLblPos val="nextTo"/>
        <c:txPr>
          <a:bodyPr rot="0" vert="horz"/>
          <a:lstStyle/>
          <a:p>
            <a:pPr>
              <a:defRPr sz="1000" baseline="0">
                <a:latin typeface="ＭＳ Ｐゴシック" pitchFamily="50" charset="-128"/>
                <a:ea typeface="ＭＳ Ｐゴシック" pitchFamily="50" charset="-128"/>
              </a:defRPr>
            </a:pPr>
            <a:endParaRPr lang="ja-JP"/>
          </a:p>
        </c:txPr>
        <c:crossAx val="557837872"/>
        <c:crosses val="autoZero"/>
        <c:crossBetween val="between"/>
      </c:valAx>
    </c:plotArea>
    <c:legend>
      <c:legendPos val="r"/>
      <c:layout>
        <c:manualLayout>
          <c:xMode val="edge"/>
          <c:yMode val="edge"/>
          <c:x val="0.80097206295814971"/>
          <c:y val="0.370371137818299"/>
          <c:w val="0.18608448215817686"/>
          <c:h val="0.10123474697241791"/>
        </c:manualLayout>
      </c:layout>
      <c:overlay val="0"/>
    </c:legend>
    <c:plotVisOnly val="1"/>
    <c:dispBlanksAs val="gap"/>
    <c:showDLblsOverMax val="0"/>
  </c:chart>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ＭＳ Ｐゴシック"/>
                <a:ea typeface="ＭＳ Ｐゴシック"/>
                <a:cs typeface="ＭＳ Ｐゴシック"/>
              </a:defRPr>
            </a:pPr>
            <a:r>
              <a:rPr lang="ja-JP" altLang="en-US" sz="1600"/>
              <a:t>ごみ排出量の推移</a:t>
            </a:r>
          </a:p>
        </c:rich>
      </c:tx>
      <c:layout>
        <c:manualLayout>
          <c:xMode val="edge"/>
          <c:yMode val="edge"/>
          <c:x val="0.4239369647368405"/>
          <c:y val="3.0349772251801826E-2"/>
        </c:manualLayout>
      </c:layout>
      <c:overlay val="0"/>
      <c:spPr>
        <a:noFill/>
        <a:ln w="25400">
          <a:noFill/>
        </a:ln>
      </c:spPr>
    </c:title>
    <c:autoTitleDeleted val="0"/>
    <c:plotArea>
      <c:layout>
        <c:manualLayout>
          <c:layoutTarget val="inner"/>
          <c:xMode val="edge"/>
          <c:yMode val="edge"/>
          <c:x val="9.1331338382941288E-2"/>
          <c:y val="0.14197573656845769"/>
          <c:w val="0.8761616529617765"/>
          <c:h val="0.51543365232461769"/>
        </c:manualLayout>
      </c:layout>
      <c:lineChart>
        <c:grouping val="standard"/>
        <c:varyColors val="0"/>
        <c:ser>
          <c:idx val="0"/>
          <c:order val="0"/>
          <c:spPr>
            <a:ln w="12700">
              <a:solidFill>
                <a:srgbClr val="000000"/>
              </a:solidFill>
              <a:prstDash val="solid"/>
            </a:ln>
          </c:spPr>
          <c:marker>
            <c:symbol val="square"/>
            <c:size val="4"/>
            <c:spPr>
              <a:solidFill>
                <a:srgbClr val="000000"/>
              </a:solidFill>
              <a:ln>
                <a:solidFill>
                  <a:srgbClr val="000000"/>
                </a:solidFill>
                <a:prstDash val="solid"/>
              </a:ln>
            </c:spPr>
          </c:marker>
          <c:dLbls>
            <c:delete val="1"/>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表43グラフ!$H$30:$H$51</c:f>
              <c:numCache>
                <c:formatCode>#,##0_);[Red]\(#,##0\)</c:formatCode>
                <c:ptCount val="22"/>
                <c:pt idx="0">
                  <c:v>66284</c:v>
                </c:pt>
                <c:pt idx="1">
                  <c:v>70461</c:v>
                </c:pt>
                <c:pt idx="2">
                  <c:v>71371</c:v>
                </c:pt>
                <c:pt idx="3">
                  <c:v>75546</c:v>
                </c:pt>
                <c:pt idx="4">
                  <c:v>77675</c:v>
                </c:pt>
                <c:pt idx="5">
                  <c:v>78892</c:v>
                </c:pt>
                <c:pt idx="6">
                  <c:v>79754</c:v>
                </c:pt>
                <c:pt idx="7">
                  <c:v>81569</c:v>
                </c:pt>
                <c:pt idx="8">
                  <c:v>80239</c:v>
                </c:pt>
                <c:pt idx="9">
                  <c:v>83748</c:v>
                </c:pt>
                <c:pt idx="10">
                  <c:v>81233</c:v>
                </c:pt>
                <c:pt idx="11">
                  <c:v>79091</c:v>
                </c:pt>
                <c:pt idx="12">
                  <c:v>77989</c:v>
                </c:pt>
                <c:pt idx="13">
                  <c:v>78407</c:v>
                </c:pt>
                <c:pt idx="14">
                  <c:v>80000</c:v>
                </c:pt>
                <c:pt idx="15">
                  <c:v>83654</c:v>
                </c:pt>
                <c:pt idx="16">
                  <c:v>90486</c:v>
                </c:pt>
                <c:pt idx="17">
                  <c:v>90291</c:v>
                </c:pt>
                <c:pt idx="18">
                  <c:v>94267</c:v>
                </c:pt>
                <c:pt idx="19">
                  <c:v>92736</c:v>
                </c:pt>
                <c:pt idx="20">
                  <c:v>92554</c:v>
                </c:pt>
                <c:pt idx="21">
                  <c:v>95408</c:v>
                </c:pt>
              </c:numCache>
            </c:numRef>
          </c:val>
          <c:smooth val="0"/>
          <c:extLst>
            <c:ext xmlns:c16="http://schemas.microsoft.com/office/drawing/2014/chart" uri="{C3380CC4-5D6E-409C-BE32-E72D297353CC}">
              <c16:uniqueId val="{00000000-CCA7-4368-9926-BBC9A9FAFBF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表43グラフ!$I$30:$I$51</c:f>
              <c:numCache>
                <c:formatCode>#,##0_);[Red]\(#,##0\)</c:formatCode>
                <c:ptCount val="22"/>
              </c:numCache>
            </c:numRef>
          </c:val>
          <c:smooth val="0"/>
          <c:extLst>
            <c:ext xmlns:c16="http://schemas.microsoft.com/office/drawing/2014/chart" uri="{C3380CC4-5D6E-409C-BE32-E72D297353CC}">
              <c16:uniqueId val="{00000001-CCA7-4368-9926-BBC9A9FAFBFE}"/>
            </c:ext>
          </c:extLst>
        </c:ser>
        <c:dLbls>
          <c:showLegendKey val="0"/>
          <c:showVal val="1"/>
          <c:showCatName val="0"/>
          <c:showSerName val="0"/>
          <c:showPercent val="0"/>
          <c:showBubbleSize val="0"/>
        </c:dLbls>
        <c:marker val="1"/>
        <c:smooth val="0"/>
        <c:axId val="557842184"/>
        <c:axId val="557834736"/>
      </c:lineChart>
      <c:catAx>
        <c:axId val="5578421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557834736"/>
        <c:crossesAt val="20000"/>
        <c:auto val="1"/>
        <c:lblAlgn val="ctr"/>
        <c:lblOffset val="100"/>
        <c:tickLblSkip val="1"/>
        <c:tickMarkSkip val="1"/>
        <c:noMultiLvlLbl val="0"/>
      </c:catAx>
      <c:valAx>
        <c:axId val="557834736"/>
        <c:scaling>
          <c:orientation val="minMax"/>
          <c:max val="100000"/>
          <c:min val="20000"/>
        </c:scaling>
        <c:delete val="0"/>
        <c:axPos val="l"/>
        <c:majorGridlines>
          <c:spPr>
            <a:ln w="3175">
              <a:solidFill>
                <a:srgbClr val="000000"/>
              </a:solidFill>
              <a:prstDash val="solid"/>
            </a:ln>
          </c:spPr>
        </c:majorGridlines>
        <c:title>
          <c:tx>
            <c:rich>
              <a:bodyPr rot="0" vert="horz"/>
              <a:lstStyle/>
              <a:p>
                <a:pPr algn="ctr">
                  <a:defRPr sz="875" b="0" i="0" u="none" strike="noStrike" baseline="0">
                    <a:solidFill>
                      <a:srgbClr val="000000"/>
                    </a:solidFill>
                    <a:latin typeface="ＭＳ Ｐゴシック"/>
                    <a:ea typeface="ＭＳ Ｐゴシック"/>
                    <a:cs typeface="ＭＳ Ｐゴシック"/>
                  </a:defRPr>
                </a:pPr>
                <a:r>
                  <a:rPr lang="en-US" altLang="en-US"/>
                  <a:t>（ｔ）</a:t>
                </a:r>
              </a:p>
            </c:rich>
          </c:tx>
          <c:layout>
            <c:manualLayout>
              <c:xMode val="edge"/>
              <c:yMode val="edge"/>
              <c:x val="1.8575851393188882E-2"/>
              <c:y val="4.629629629629634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7842184"/>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ごみ排出量の推移</a:t>
            </a:r>
          </a:p>
        </c:rich>
      </c:tx>
      <c:layout>
        <c:manualLayout>
          <c:xMode val="edge"/>
          <c:yMode val="edge"/>
          <c:x val="0.40557308045472645"/>
          <c:y val="3.3950617283950615E-2"/>
        </c:manualLayout>
      </c:layout>
      <c:overlay val="0"/>
      <c:spPr>
        <a:noFill/>
        <a:ln w="25400">
          <a:noFill/>
        </a:ln>
      </c:spPr>
    </c:title>
    <c:autoTitleDeleted val="0"/>
    <c:plotArea>
      <c:layout>
        <c:manualLayout>
          <c:layoutTarget val="inner"/>
          <c:xMode val="edge"/>
          <c:yMode val="edge"/>
          <c:x val="9.1331338382941288E-2"/>
          <c:y val="0.14197573656845769"/>
          <c:w val="0.8761616529617765"/>
          <c:h val="0.51543365232461769"/>
        </c:manualLayout>
      </c:layout>
      <c:lineChart>
        <c:grouping val="standard"/>
        <c:varyColors val="0"/>
        <c:ser>
          <c:idx val="0"/>
          <c:order val="0"/>
          <c:spPr>
            <a:ln w="12700">
              <a:solidFill>
                <a:srgbClr val="000000"/>
              </a:solidFill>
              <a:prstDash val="solid"/>
            </a:ln>
          </c:spPr>
          <c:marker>
            <c:symbol val="square"/>
            <c:size val="4"/>
            <c:spPr>
              <a:solidFill>
                <a:srgbClr val="000000"/>
              </a:solidFill>
              <a:ln>
                <a:solidFill>
                  <a:srgbClr val="000000"/>
                </a:solidFill>
                <a:prstDash val="solid"/>
              </a:ln>
            </c:spPr>
          </c:marker>
          <c:dLbls>
            <c:delete val="1"/>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表43グラフ!$H$30:$H$51</c:f>
              <c:numCache>
                <c:formatCode>#,##0_);[Red]\(#,##0\)</c:formatCode>
                <c:ptCount val="22"/>
                <c:pt idx="0">
                  <c:v>66284</c:v>
                </c:pt>
                <c:pt idx="1">
                  <c:v>70461</c:v>
                </c:pt>
                <c:pt idx="2">
                  <c:v>71371</c:v>
                </c:pt>
                <c:pt idx="3">
                  <c:v>75546</c:v>
                </c:pt>
                <c:pt idx="4">
                  <c:v>77675</c:v>
                </c:pt>
                <c:pt idx="5">
                  <c:v>78892</c:v>
                </c:pt>
                <c:pt idx="6">
                  <c:v>79754</c:v>
                </c:pt>
                <c:pt idx="7">
                  <c:v>81569</c:v>
                </c:pt>
                <c:pt idx="8">
                  <c:v>80239</c:v>
                </c:pt>
                <c:pt idx="9">
                  <c:v>83748</c:v>
                </c:pt>
                <c:pt idx="10">
                  <c:v>81233</c:v>
                </c:pt>
                <c:pt idx="11">
                  <c:v>79091</c:v>
                </c:pt>
                <c:pt idx="12">
                  <c:v>77989</c:v>
                </c:pt>
                <c:pt idx="13">
                  <c:v>78407</c:v>
                </c:pt>
                <c:pt idx="14">
                  <c:v>80000</c:v>
                </c:pt>
                <c:pt idx="15">
                  <c:v>83654</c:v>
                </c:pt>
                <c:pt idx="16">
                  <c:v>90486</c:v>
                </c:pt>
                <c:pt idx="17">
                  <c:v>90291</c:v>
                </c:pt>
                <c:pt idx="18">
                  <c:v>94267</c:v>
                </c:pt>
                <c:pt idx="19">
                  <c:v>92736</c:v>
                </c:pt>
                <c:pt idx="20">
                  <c:v>92554</c:v>
                </c:pt>
                <c:pt idx="21">
                  <c:v>95408</c:v>
                </c:pt>
              </c:numCache>
            </c:numRef>
          </c:val>
          <c:smooth val="0"/>
          <c:extLst>
            <c:ext xmlns:c16="http://schemas.microsoft.com/office/drawing/2014/chart" uri="{C3380CC4-5D6E-409C-BE32-E72D297353CC}">
              <c16:uniqueId val="{00000000-5CC7-46DC-94CF-33ABC9EEE3D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表43グラフ!$I$30:$I$51</c:f>
              <c:numCache>
                <c:formatCode>#,##0_);[Red]\(#,##0\)</c:formatCode>
                <c:ptCount val="22"/>
              </c:numCache>
            </c:numRef>
          </c:val>
          <c:smooth val="0"/>
          <c:extLst>
            <c:ext xmlns:c16="http://schemas.microsoft.com/office/drawing/2014/chart" uri="{C3380CC4-5D6E-409C-BE32-E72D297353CC}">
              <c16:uniqueId val="{00000001-5CC7-46DC-94CF-33ABC9EEE3DD}"/>
            </c:ext>
          </c:extLst>
        </c:ser>
        <c:dLbls>
          <c:showLegendKey val="0"/>
          <c:showVal val="1"/>
          <c:showCatName val="0"/>
          <c:showSerName val="0"/>
          <c:showPercent val="0"/>
          <c:showBubbleSize val="0"/>
        </c:dLbls>
        <c:marker val="1"/>
        <c:smooth val="0"/>
        <c:axId val="557839048"/>
        <c:axId val="557839832"/>
      </c:lineChart>
      <c:catAx>
        <c:axId val="5578390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557839832"/>
        <c:crossesAt val="20000"/>
        <c:auto val="1"/>
        <c:lblAlgn val="ctr"/>
        <c:lblOffset val="100"/>
        <c:tickLblSkip val="1"/>
        <c:tickMarkSkip val="1"/>
        <c:noMultiLvlLbl val="0"/>
      </c:catAx>
      <c:valAx>
        <c:axId val="557839832"/>
        <c:scaling>
          <c:orientation val="minMax"/>
          <c:max val="100000"/>
          <c:min val="20000"/>
        </c:scaling>
        <c:delete val="0"/>
        <c:axPos val="l"/>
        <c:majorGridlines>
          <c:spPr>
            <a:ln w="3175">
              <a:solidFill>
                <a:srgbClr val="000000"/>
              </a:solidFill>
              <a:prstDash val="solid"/>
            </a:ln>
          </c:spPr>
        </c:majorGridlines>
        <c:title>
          <c:tx>
            <c:rich>
              <a:bodyPr rot="0" vert="horz"/>
              <a:lstStyle/>
              <a:p>
                <a:pPr algn="ctr">
                  <a:defRPr sz="875" b="0" i="0" u="none" strike="noStrike" baseline="0">
                    <a:solidFill>
                      <a:srgbClr val="000000"/>
                    </a:solidFill>
                    <a:latin typeface="ＭＳ Ｐゴシック"/>
                    <a:ea typeface="ＭＳ Ｐゴシック"/>
                    <a:cs typeface="ＭＳ Ｐゴシック"/>
                  </a:defRPr>
                </a:pPr>
                <a:r>
                  <a:rPr lang="en-US" altLang="en-US"/>
                  <a:t>（ｔ）</a:t>
                </a:r>
              </a:p>
            </c:rich>
          </c:tx>
          <c:layout>
            <c:manualLayout>
              <c:xMode val="edge"/>
              <c:yMode val="edge"/>
              <c:x val="1.8575851393188882E-2"/>
              <c:y val="4.629629629629634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557839048"/>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overlay val="0"/>
      <c:spPr>
        <a:noFill/>
        <a:ln w="25400">
          <a:noFill/>
        </a:ln>
      </c:spPr>
    </c:title>
    <c:autoTitleDeleted val="0"/>
    <c:plotArea>
      <c:layout/>
      <c:barChart>
        <c:barDir val="col"/>
        <c:grouping val="clustered"/>
        <c:varyColors val="0"/>
        <c:ser>
          <c:idx val="1"/>
          <c:order val="0"/>
          <c:spPr>
            <a:pattFill prst="pct50">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D8E-4FA5-A071-123F12EF85C1}"/>
            </c:ext>
          </c:extLst>
        </c:ser>
        <c:ser>
          <c:idx val="0"/>
          <c:order val="1"/>
          <c:spPr>
            <a:pattFill prst="pct5">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D8E-4FA5-A071-123F12EF85C1}"/>
            </c:ext>
          </c:extLst>
        </c:ser>
        <c:dLbls>
          <c:showLegendKey val="0"/>
          <c:showVal val="1"/>
          <c:showCatName val="0"/>
          <c:showSerName val="0"/>
          <c:showPercent val="0"/>
          <c:showBubbleSize val="0"/>
        </c:dLbls>
        <c:gapWidth val="200"/>
        <c:axId val="389105512"/>
        <c:axId val="389107472"/>
      </c:barChart>
      <c:lineChart>
        <c:grouping val="standard"/>
        <c:varyColors val="0"/>
        <c:ser>
          <c:idx val="2"/>
          <c:order val="2"/>
          <c:spPr>
            <a:ln w="12700">
              <a:solidFill>
                <a:srgbClr val="000000"/>
              </a:solidFill>
              <a:prstDash val="solid"/>
            </a:ln>
          </c:spPr>
          <c:marker>
            <c:symbol val="triangle"/>
            <c:size val="7"/>
            <c:spPr>
              <a:solidFill>
                <a:srgbClr val="FFFFFF"/>
              </a:solidFill>
              <a:ln>
                <a:solidFill>
                  <a:srgbClr val="000000"/>
                </a:solidFill>
                <a:prstDash val="solid"/>
              </a:ln>
            </c:spPr>
          </c:marker>
          <c:dLbls>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原稿!#REF!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2D8E-4FA5-A071-123F12EF85C1}"/>
            </c:ext>
          </c:extLst>
        </c:ser>
        <c:dLbls>
          <c:showLegendKey val="0"/>
          <c:showVal val="1"/>
          <c:showCatName val="0"/>
          <c:showSerName val="0"/>
          <c:showPercent val="0"/>
          <c:showBubbleSize val="0"/>
        </c:dLbls>
        <c:marker val="1"/>
        <c:smooth val="0"/>
        <c:axId val="389110608"/>
        <c:axId val="389105904"/>
      </c:lineChart>
      <c:catAx>
        <c:axId val="38910551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7472"/>
        <c:crosses val="autoZero"/>
        <c:auto val="0"/>
        <c:lblAlgn val="ctr"/>
        <c:lblOffset val="100"/>
        <c:tickLblSkip val="1"/>
        <c:tickMarkSkip val="1"/>
        <c:noMultiLvlLbl val="0"/>
      </c:catAx>
      <c:valAx>
        <c:axId val="38910747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5512"/>
        <c:crosses val="autoZero"/>
        <c:crossBetween val="between"/>
      </c:valAx>
      <c:catAx>
        <c:axId val="389110608"/>
        <c:scaling>
          <c:orientation val="minMax"/>
        </c:scaling>
        <c:delete val="1"/>
        <c:axPos val="b"/>
        <c:numFmt formatCode="General" sourceLinked="1"/>
        <c:majorTickMark val="out"/>
        <c:minorTickMark val="none"/>
        <c:tickLblPos val="nextTo"/>
        <c:crossAx val="389105904"/>
        <c:crosses val="autoZero"/>
        <c:auto val="0"/>
        <c:lblAlgn val="ctr"/>
        <c:lblOffset val="100"/>
        <c:noMultiLvlLbl val="0"/>
      </c:catAx>
      <c:valAx>
        <c:axId val="389105904"/>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10608"/>
        <c:crosses val="max"/>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し尿等処理状況の推移</a:t>
            </a:r>
          </a:p>
        </c:rich>
      </c:tx>
      <c:layout>
        <c:manualLayout>
          <c:xMode val="edge"/>
          <c:yMode val="edge"/>
          <c:x val="0.37564358486064037"/>
          <c:y val="4.3715748031496068E-2"/>
        </c:manualLayout>
      </c:layout>
      <c:overlay val="0"/>
      <c:spPr>
        <a:noFill/>
        <a:ln w="25400">
          <a:noFill/>
        </a:ln>
      </c:spPr>
    </c:title>
    <c:autoTitleDeleted val="0"/>
    <c:plotArea>
      <c:layout>
        <c:manualLayout>
          <c:layoutTarget val="inner"/>
          <c:xMode val="edge"/>
          <c:yMode val="edge"/>
          <c:x val="9.0909167048442083E-2"/>
          <c:y val="0.24317004773428888"/>
          <c:w val="0.86620998791440074"/>
          <c:h val="0.46721436137711697"/>
        </c:manualLayout>
      </c:layout>
      <c:lineChart>
        <c:grouping val="standard"/>
        <c:varyColors val="0"/>
        <c:ser>
          <c:idx val="0"/>
          <c:order val="0"/>
          <c:tx>
            <c:strRef>
              <c:f>表44!$B$3</c:f>
              <c:strCache>
                <c:ptCount val="1"/>
                <c:pt idx="0">
                  <c:v>し         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表44!$A$5:$A$25</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strCache>
            </c:strRef>
          </c:cat>
          <c:val>
            <c:numRef>
              <c:f>表44!$B$5:$B$25</c:f>
              <c:numCache>
                <c:formatCode>#,##0_);[Red]\(#,##0\)</c:formatCode>
                <c:ptCount val="21"/>
                <c:pt idx="0">
                  <c:v>18330.7</c:v>
                </c:pt>
                <c:pt idx="1">
                  <c:v>16436.3</c:v>
                </c:pt>
                <c:pt idx="2">
                  <c:v>14638.9</c:v>
                </c:pt>
                <c:pt idx="3">
                  <c:v>13692</c:v>
                </c:pt>
                <c:pt idx="4">
                  <c:v>11801</c:v>
                </c:pt>
                <c:pt idx="5">
                  <c:v>11011</c:v>
                </c:pt>
                <c:pt idx="6">
                  <c:v>10176</c:v>
                </c:pt>
                <c:pt idx="7">
                  <c:v>8986</c:v>
                </c:pt>
                <c:pt idx="8">
                  <c:v>8179</c:v>
                </c:pt>
                <c:pt idx="9">
                  <c:v>7758</c:v>
                </c:pt>
                <c:pt idx="10">
                  <c:v>7631</c:v>
                </c:pt>
                <c:pt idx="11">
                  <c:v>7387</c:v>
                </c:pt>
                <c:pt idx="12">
                  <c:v>6324</c:v>
                </c:pt>
                <c:pt idx="13">
                  <c:v>6265</c:v>
                </c:pt>
                <c:pt idx="14">
                  <c:v>4893</c:v>
                </c:pt>
                <c:pt idx="15">
                  <c:v>3142</c:v>
                </c:pt>
                <c:pt idx="16">
                  <c:v>3473</c:v>
                </c:pt>
                <c:pt idx="17">
                  <c:v>3155</c:v>
                </c:pt>
                <c:pt idx="18">
                  <c:v>2152</c:v>
                </c:pt>
                <c:pt idx="19">
                  <c:v>1684</c:v>
                </c:pt>
                <c:pt idx="20">
                  <c:v>1618</c:v>
                </c:pt>
              </c:numCache>
            </c:numRef>
          </c:val>
          <c:smooth val="0"/>
          <c:extLst>
            <c:ext xmlns:c16="http://schemas.microsoft.com/office/drawing/2014/chart" uri="{C3380CC4-5D6E-409C-BE32-E72D297353CC}">
              <c16:uniqueId val="{00000000-B13A-4720-8120-7546F25D2297}"/>
            </c:ext>
          </c:extLst>
        </c:ser>
        <c:ser>
          <c:idx val="1"/>
          <c:order val="1"/>
          <c:tx>
            <c:strRef>
              <c:f>表44!$C$3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表44!$A$5:$A$25</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strCache>
            </c:strRef>
          </c:cat>
          <c:val>
            <c:numRef>
              <c:f>表44!$C$5:$C$25</c:f>
              <c:numCache>
                <c:formatCode>#,##0_);[Red]\(#,##0\)</c:formatCode>
                <c:ptCount val="21"/>
                <c:pt idx="0">
                  <c:v>9316.7999999999993</c:v>
                </c:pt>
                <c:pt idx="1">
                  <c:v>11008.8</c:v>
                </c:pt>
                <c:pt idx="2">
                  <c:v>12831.8</c:v>
                </c:pt>
                <c:pt idx="3">
                  <c:v>13484</c:v>
                </c:pt>
                <c:pt idx="4">
                  <c:v>14299</c:v>
                </c:pt>
                <c:pt idx="5">
                  <c:v>14245</c:v>
                </c:pt>
                <c:pt idx="6">
                  <c:v>14526</c:v>
                </c:pt>
                <c:pt idx="7">
                  <c:v>15491</c:v>
                </c:pt>
                <c:pt idx="8">
                  <c:v>16336</c:v>
                </c:pt>
                <c:pt idx="9">
                  <c:v>15889</c:v>
                </c:pt>
                <c:pt idx="10">
                  <c:v>15903</c:v>
                </c:pt>
                <c:pt idx="11">
                  <c:v>15268</c:v>
                </c:pt>
                <c:pt idx="12">
                  <c:v>15100</c:v>
                </c:pt>
                <c:pt idx="13">
                  <c:v>16100</c:v>
                </c:pt>
                <c:pt idx="14">
                  <c:v>16611</c:v>
                </c:pt>
                <c:pt idx="15">
                  <c:v>18677</c:v>
                </c:pt>
                <c:pt idx="16">
                  <c:v>17830</c:v>
                </c:pt>
                <c:pt idx="17">
                  <c:v>18281</c:v>
                </c:pt>
                <c:pt idx="18">
                  <c:v>18673</c:v>
                </c:pt>
                <c:pt idx="19">
                  <c:v>18970</c:v>
                </c:pt>
                <c:pt idx="20">
                  <c:v>18603</c:v>
                </c:pt>
              </c:numCache>
            </c:numRef>
          </c:val>
          <c:smooth val="0"/>
          <c:extLst>
            <c:ext xmlns:c16="http://schemas.microsoft.com/office/drawing/2014/chart" uri="{C3380CC4-5D6E-409C-BE32-E72D297353CC}">
              <c16:uniqueId val="{00000001-B13A-4720-8120-7546F25D2297}"/>
            </c:ext>
          </c:extLst>
        </c:ser>
        <c:dLbls>
          <c:showLegendKey val="0"/>
          <c:showVal val="0"/>
          <c:showCatName val="0"/>
          <c:showSerName val="0"/>
          <c:showPercent val="0"/>
          <c:showBubbleSize val="0"/>
        </c:dLbls>
        <c:marker val="1"/>
        <c:smooth val="0"/>
        <c:axId val="559481808"/>
        <c:axId val="559473184"/>
      </c:lineChart>
      <c:catAx>
        <c:axId val="559481808"/>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7E-2"/>
              <c:y val="0.142076902887139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559473184"/>
        <c:crosses val="autoZero"/>
        <c:auto val="1"/>
        <c:lblAlgn val="ctr"/>
        <c:lblOffset val="100"/>
        <c:tickLblSkip val="1"/>
        <c:tickMarkSkip val="1"/>
        <c:noMultiLvlLbl val="0"/>
      </c:catAx>
      <c:valAx>
        <c:axId val="559473184"/>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559481808"/>
        <c:crosses val="autoZero"/>
        <c:crossBetween val="between"/>
        <c:majorUnit val="5000"/>
      </c:valAx>
      <c:spPr>
        <a:noFill/>
        <a:ln w="3175">
          <a:solidFill>
            <a:srgbClr val="000000"/>
          </a:solidFill>
          <a:prstDash val="solid"/>
        </a:ln>
      </c:spPr>
    </c:plotArea>
    <c:legend>
      <c:legendPos val="r"/>
      <c:layout>
        <c:manualLayout>
          <c:xMode val="edge"/>
          <c:yMode val="edge"/>
          <c:x val="0.33962300167024589"/>
          <c:y val="0.13661233595800526"/>
          <c:w val="0.3447687992688736"/>
          <c:h val="5.737742782152232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0759493670889E-2"/>
          <c:y val="0.13239454829795927"/>
          <c:w val="0.84651898734177211"/>
          <c:h val="0.52383123796959108"/>
        </c:manualLayout>
      </c:layout>
      <c:barChart>
        <c:barDir val="col"/>
        <c:grouping val="clustered"/>
        <c:varyColors val="0"/>
        <c:ser>
          <c:idx val="1"/>
          <c:order val="0"/>
          <c:tx>
            <c:strRef>
              <c:f>表46!$B$3</c:f>
              <c:strCache>
                <c:ptCount val="1"/>
                <c:pt idx="0">
                  <c:v>被 保 護 世 帯 （戸）</c:v>
                </c:pt>
              </c:strCache>
            </c:strRef>
          </c:tx>
          <c:spPr>
            <a:pattFill prst="wdUpDiag">
              <a:fgClr>
                <a:srgbClr val="000000"/>
              </a:fgClr>
              <a:bgClr>
                <a:srgbClr val="FFFFFF"/>
              </a:bgClr>
            </a:pattFill>
            <a:ln w="12700">
              <a:solidFill>
                <a:srgbClr val="000000"/>
              </a:solidFill>
              <a:prstDash val="solid"/>
            </a:ln>
          </c:spPr>
          <c:invertIfNegative val="0"/>
          <c:cat>
            <c:strRef>
              <c:f>表46!$A$6:$A$28</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strCache>
            </c:strRef>
          </c:cat>
          <c:val>
            <c:numRef>
              <c:f>表46!$B$6:$B$28</c:f>
              <c:numCache>
                <c:formatCode>General</c:formatCode>
                <c:ptCount val="23"/>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numCache>
            </c:numRef>
          </c:val>
          <c:extLst>
            <c:ext xmlns:c16="http://schemas.microsoft.com/office/drawing/2014/chart" uri="{C3380CC4-5D6E-409C-BE32-E72D297353CC}">
              <c16:uniqueId val="{00000000-7DF5-415C-A247-653C07EDCF59}"/>
            </c:ext>
          </c:extLst>
        </c:ser>
        <c:ser>
          <c:idx val="0"/>
          <c:order val="1"/>
          <c:tx>
            <c:strRef>
              <c:f>表46!$C$3</c:f>
              <c:strCache>
                <c:ptCount val="1"/>
                <c:pt idx="0">
                  <c:v>被 保 護 人 員 （人）</c:v>
                </c:pt>
              </c:strCache>
            </c:strRef>
          </c:tx>
          <c:spPr>
            <a:solidFill>
              <a:srgbClr val="FFFFFF"/>
            </a:solidFill>
            <a:ln w="12700">
              <a:solidFill>
                <a:srgbClr val="000000"/>
              </a:solidFill>
              <a:prstDash val="solid"/>
            </a:ln>
          </c:spPr>
          <c:invertIfNegative val="0"/>
          <c:cat>
            <c:strRef>
              <c:f>表46!$A$6:$A$28</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strCache>
            </c:strRef>
          </c:cat>
          <c:val>
            <c:numRef>
              <c:f>表46!$C$6:$C$28</c:f>
              <c:numCache>
                <c:formatCode>General</c:formatCode>
                <c:ptCount val="23"/>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c:v>1015</c:v>
                </c:pt>
                <c:pt idx="20" formatCode="#,##0_);[Red]\(#,##0\)">
                  <c:v>1043</c:v>
                </c:pt>
                <c:pt idx="21" formatCode="#,##0_);[Red]\(#,##0\)">
                  <c:v>1070</c:v>
                </c:pt>
                <c:pt idx="22" formatCode="#,##0_);[Red]\(#,##0\)">
                  <c:v>1096</c:v>
                </c:pt>
              </c:numCache>
            </c:numRef>
          </c:val>
          <c:extLst>
            <c:ext xmlns:c16="http://schemas.microsoft.com/office/drawing/2014/chart" uri="{C3380CC4-5D6E-409C-BE32-E72D297353CC}">
              <c16:uniqueId val="{00000001-7DF5-415C-A247-653C07EDCF59}"/>
            </c:ext>
          </c:extLst>
        </c:ser>
        <c:dLbls>
          <c:showLegendKey val="0"/>
          <c:showVal val="0"/>
          <c:showCatName val="0"/>
          <c:showSerName val="0"/>
          <c:showPercent val="0"/>
          <c:showBubbleSize val="0"/>
        </c:dLbls>
        <c:gapWidth val="150"/>
        <c:axId val="559473576"/>
        <c:axId val="559473968"/>
      </c:barChart>
      <c:lineChart>
        <c:grouping val="standard"/>
        <c:varyColors val="0"/>
        <c:ser>
          <c:idx val="2"/>
          <c:order val="2"/>
          <c:tx>
            <c:strRef>
              <c:f>表46!$D$3</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表46!$A$6:$A$28</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strCache>
            </c:strRef>
          </c:cat>
          <c:val>
            <c:numRef>
              <c:f>表46!$D$6:$D$28</c:f>
              <c:numCache>
                <c:formatCode>General</c:formatCode>
                <c:ptCount val="23"/>
                <c:pt idx="0">
                  <c:v>1.62</c:v>
                </c:pt>
                <c:pt idx="1">
                  <c:v>1.72</c:v>
                </c:pt>
                <c:pt idx="2">
                  <c:v>1.74</c:v>
                </c:pt>
                <c:pt idx="3" formatCode="0.00">
                  <c:v>1.91</c:v>
                </c:pt>
                <c:pt idx="4" formatCode="0.00">
                  <c:v>2.2000000000000002</c:v>
                </c:pt>
                <c:pt idx="5" formatCode="0.00">
                  <c:v>2.4900000000000002</c:v>
                </c:pt>
                <c:pt idx="6" formatCode="0.00">
                  <c:v>2.91</c:v>
                </c:pt>
                <c:pt idx="7" formatCode="0.00">
                  <c:v>3.34</c:v>
                </c:pt>
                <c:pt idx="8" formatCode="0.00">
                  <c:v>3.66</c:v>
                </c:pt>
                <c:pt idx="9" formatCode="0.00">
                  <c:v>3.9</c:v>
                </c:pt>
                <c:pt idx="10" formatCode="0.00">
                  <c:v>3.74</c:v>
                </c:pt>
                <c:pt idx="11" formatCode="0.00">
                  <c:v>3.71</c:v>
                </c:pt>
                <c:pt idx="12" formatCode="0.00">
                  <c:v>3.52</c:v>
                </c:pt>
                <c:pt idx="13" formatCode="0.00">
                  <c:v>3.76</c:v>
                </c:pt>
                <c:pt idx="14" formatCode="0.00">
                  <c:v>3.73</c:v>
                </c:pt>
                <c:pt idx="15" formatCode="0.00">
                  <c:v>3.91</c:v>
                </c:pt>
                <c:pt idx="16" formatCode="0.00">
                  <c:v>3.93</c:v>
                </c:pt>
                <c:pt idx="17" formatCode="0.00">
                  <c:v>4.22</c:v>
                </c:pt>
                <c:pt idx="18" formatCode="0.00">
                  <c:v>4.5</c:v>
                </c:pt>
                <c:pt idx="19" formatCode="0.00">
                  <c:v>4.5</c:v>
                </c:pt>
                <c:pt idx="20" formatCode="0.00">
                  <c:v>4.5</c:v>
                </c:pt>
                <c:pt idx="21" formatCode="0.00">
                  <c:v>4.5999999999999996</c:v>
                </c:pt>
                <c:pt idx="22" formatCode="0.00">
                  <c:v>4.6900000000000004</c:v>
                </c:pt>
              </c:numCache>
            </c:numRef>
          </c:val>
          <c:smooth val="0"/>
          <c:extLst>
            <c:ext xmlns:c16="http://schemas.microsoft.com/office/drawing/2014/chart" uri="{C3380CC4-5D6E-409C-BE32-E72D297353CC}">
              <c16:uniqueId val="{00000002-7DF5-415C-A247-653C07EDCF59}"/>
            </c:ext>
          </c:extLst>
        </c:ser>
        <c:dLbls>
          <c:showLegendKey val="0"/>
          <c:showVal val="0"/>
          <c:showCatName val="0"/>
          <c:showSerName val="0"/>
          <c:showPercent val="0"/>
          <c:showBubbleSize val="0"/>
        </c:dLbls>
        <c:marker val="1"/>
        <c:smooth val="0"/>
        <c:axId val="559474360"/>
        <c:axId val="559478280"/>
      </c:lineChart>
      <c:catAx>
        <c:axId val="55947357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83556617035"/>
              <c:y val="2.8169210330190209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559473968"/>
        <c:crosses val="autoZero"/>
        <c:auto val="0"/>
        <c:lblAlgn val="ctr"/>
        <c:lblOffset val="100"/>
        <c:tickLblSkip val="1"/>
        <c:tickMarkSkip val="1"/>
        <c:noMultiLvlLbl val="0"/>
      </c:catAx>
      <c:valAx>
        <c:axId val="559473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9473576"/>
        <c:crosses val="autoZero"/>
        <c:crossBetween val="between"/>
      </c:valAx>
      <c:catAx>
        <c:axId val="55947436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3.1645499288892209E-2"/>
              <c:y val="4.5070477301448433E-2"/>
            </c:manualLayout>
          </c:layout>
          <c:overlay val="0"/>
          <c:spPr>
            <a:noFill/>
            <a:ln w="25400">
              <a:noFill/>
            </a:ln>
          </c:spPr>
        </c:title>
        <c:numFmt formatCode="General" sourceLinked="1"/>
        <c:majorTickMark val="out"/>
        <c:minorTickMark val="none"/>
        <c:tickLblPos val="nextTo"/>
        <c:crossAx val="559478280"/>
        <c:crosses val="autoZero"/>
        <c:auto val="0"/>
        <c:lblAlgn val="ctr"/>
        <c:lblOffset val="100"/>
        <c:noMultiLvlLbl val="0"/>
      </c:catAx>
      <c:valAx>
        <c:axId val="559478280"/>
        <c:scaling>
          <c:orientation val="minMax"/>
        </c:scaling>
        <c:delete val="0"/>
        <c:axPos val="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947436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寝たきり老人数と割合</a:t>
            </a:r>
          </a:p>
        </c:rich>
      </c:tx>
      <c:layout>
        <c:manualLayout>
          <c:xMode val="edge"/>
          <c:yMode val="edge"/>
          <c:x val="0.35523657078799442"/>
          <c:y val="3.233821309329174E-2"/>
        </c:manualLayout>
      </c:layout>
      <c:overlay val="0"/>
      <c:spPr>
        <a:noFill/>
        <a:ln w="25400">
          <a:noFill/>
        </a:ln>
      </c:spPr>
    </c:title>
    <c:autoTitleDeleted val="0"/>
    <c:plotArea>
      <c:layout>
        <c:manualLayout>
          <c:layoutTarget val="inner"/>
          <c:xMode val="edge"/>
          <c:yMode val="edge"/>
          <c:x val="0.17248477252788569"/>
          <c:y val="0.22636870911241913"/>
          <c:w val="0.72073994234866523"/>
          <c:h val="0.42786173590479221"/>
        </c:manualLayout>
      </c:layout>
      <c:barChart>
        <c:barDir val="col"/>
        <c:grouping val="clustered"/>
        <c:varyColors val="0"/>
        <c:ser>
          <c:idx val="1"/>
          <c:order val="0"/>
          <c:tx>
            <c:strRef>
              <c:f>表49グラフ!$B$1</c:f>
              <c:strCache>
                <c:ptCount val="1"/>
                <c:pt idx="0">
                  <c:v>寝たきり老人数（左目盛）</c:v>
                </c:pt>
              </c:strCache>
            </c:strRef>
          </c:tx>
          <c:spPr>
            <a:pattFill prst="pct25">
              <a:fgClr>
                <a:srgbClr val="000000"/>
              </a:fgClr>
              <a:bgClr>
                <a:srgbClr val="FFFFFF"/>
              </a:bgClr>
            </a:pattFill>
            <a:ln w="12700">
              <a:solidFill>
                <a:srgbClr val="000000"/>
              </a:solidFill>
              <a:prstDash val="solid"/>
            </a:ln>
          </c:spPr>
          <c:invertIfNegative val="0"/>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表49グラフ!$B$2:$B$28</c:f>
              <c:numCache>
                <c:formatCode>General</c:formatCode>
                <c:ptCount val="27"/>
                <c:pt idx="0">
                  <c:v>353</c:v>
                </c:pt>
                <c:pt idx="1">
                  <c:v>437</c:v>
                </c:pt>
                <c:pt idx="2">
                  <c:v>471</c:v>
                </c:pt>
                <c:pt idx="3">
                  <c:v>516</c:v>
                </c:pt>
                <c:pt idx="4">
                  <c:v>492</c:v>
                </c:pt>
                <c:pt idx="5">
                  <c:v>465</c:v>
                </c:pt>
                <c:pt idx="6">
                  <c:v>455</c:v>
                </c:pt>
                <c:pt idx="7">
                  <c:v>501</c:v>
                </c:pt>
                <c:pt idx="8">
                  <c:v>466</c:v>
                </c:pt>
                <c:pt idx="9">
                  <c:v>360</c:v>
                </c:pt>
                <c:pt idx="10">
                  <c:v>483</c:v>
                </c:pt>
                <c:pt idx="11">
                  <c:v>397</c:v>
                </c:pt>
                <c:pt idx="12">
                  <c:v>337</c:v>
                </c:pt>
                <c:pt idx="13">
                  <c:v>281</c:v>
                </c:pt>
                <c:pt idx="14">
                  <c:v>261</c:v>
                </c:pt>
                <c:pt idx="15">
                  <c:v>1241</c:v>
                </c:pt>
                <c:pt idx="16" formatCode="#,##0_);[Red]\(#,##0\)">
                  <c:v>1263</c:v>
                </c:pt>
                <c:pt idx="17" formatCode="#,##0_);[Red]\(#,##0\)">
                  <c:v>1238</c:v>
                </c:pt>
                <c:pt idx="18" formatCode="#,##0_);[Red]\(#,##0\)">
                  <c:v>1377</c:v>
                </c:pt>
                <c:pt idx="19" formatCode="#,##0_);[Red]\(#,##0\)">
                  <c:v>1381</c:v>
                </c:pt>
                <c:pt idx="20" formatCode="#,##0_);[Red]\(#,##0\)">
                  <c:v>1471</c:v>
                </c:pt>
                <c:pt idx="21" formatCode="#,##0">
                  <c:v>1482</c:v>
                </c:pt>
                <c:pt idx="22" formatCode="#,##0_);[Red]\(#,##0\)">
                  <c:v>1517</c:v>
                </c:pt>
                <c:pt idx="23" formatCode="#,##0_);[Red]\(#,##0\)">
                  <c:v>1531</c:v>
                </c:pt>
                <c:pt idx="24" formatCode="#,##0_);[Red]\(#,##0\)">
                  <c:v>1500</c:v>
                </c:pt>
                <c:pt idx="25" formatCode="#,##0_);[Red]\(#,##0\)">
                  <c:v>1538</c:v>
                </c:pt>
                <c:pt idx="26" formatCode="#,##0_);[Red]\(#,##0\)">
                  <c:v>1590</c:v>
                </c:pt>
              </c:numCache>
            </c:numRef>
          </c:val>
          <c:extLst>
            <c:ext xmlns:c16="http://schemas.microsoft.com/office/drawing/2014/chart" uri="{C3380CC4-5D6E-409C-BE32-E72D297353CC}">
              <c16:uniqueId val="{00000000-AF00-4031-805A-01A1350779F8}"/>
            </c:ext>
          </c:extLst>
        </c:ser>
        <c:dLbls>
          <c:showLegendKey val="0"/>
          <c:showVal val="0"/>
          <c:showCatName val="0"/>
          <c:showSerName val="0"/>
          <c:showPercent val="0"/>
          <c:showBubbleSize val="0"/>
        </c:dLbls>
        <c:gapWidth val="150"/>
        <c:axId val="559479064"/>
        <c:axId val="559478672"/>
      </c:barChart>
      <c:lineChart>
        <c:grouping val="standard"/>
        <c:varyColors val="0"/>
        <c:ser>
          <c:idx val="0"/>
          <c:order val="1"/>
          <c:tx>
            <c:strRef>
              <c:f>表49グラフ!$C$1</c:f>
              <c:strCache>
                <c:ptCount val="1"/>
                <c:pt idx="0">
                  <c:v>寝たきり老人割合（右目盛）</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表49グラフ!$C$2:$C$28</c:f>
              <c:numCache>
                <c:formatCode>0.0_ </c:formatCode>
                <c:ptCount val="27"/>
                <c:pt idx="0">
                  <c:v>1.9</c:v>
                </c:pt>
                <c:pt idx="1">
                  <c:v>2.2960121893553302</c:v>
                </c:pt>
                <c:pt idx="2">
                  <c:v>2.3971905537459284</c:v>
                </c:pt>
                <c:pt idx="3">
                  <c:v>2.5483998419596996</c:v>
                </c:pt>
                <c:pt idx="4">
                  <c:v>2.3459851230211712</c:v>
                </c:pt>
                <c:pt idx="5">
                  <c:v>2.1093218416874575</c:v>
                </c:pt>
                <c:pt idx="6">
                  <c:v>2.0105165480977418</c:v>
                </c:pt>
                <c:pt idx="7">
                  <c:v>2.1480020579660435</c:v>
                </c:pt>
                <c:pt idx="8">
                  <c:v>1.9304059652029824</c:v>
                </c:pt>
                <c:pt idx="9">
                  <c:v>1.4362084097981329</c:v>
                </c:pt>
                <c:pt idx="10">
                  <c:v>1.8688334300638421</c:v>
                </c:pt>
                <c:pt idx="11">
                  <c:v>1.4972092321617136</c:v>
                </c:pt>
                <c:pt idx="12">
                  <c:v>1.2381967152882389</c:v>
                </c:pt>
                <c:pt idx="13">
                  <c:v>0.99677201943882787</c:v>
                </c:pt>
                <c:pt idx="14">
                  <c:v>0.88805716230010212</c:v>
                </c:pt>
                <c:pt idx="15">
                  <c:v>4.0779442691903265</c:v>
                </c:pt>
                <c:pt idx="16">
                  <c:v>4</c:v>
                </c:pt>
                <c:pt idx="17">
                  <c:v>3.8</c:v>
                </c:pt>
                <c:pt idx="18">
                  <c:v>4.0999999999999996</c:v>
                </c:pt>
                <c:pt idx="19">
                  <c:v>4</c:v>
                </c:pt>
                <c:pt idx="20">
                  <c:v>4</c:v>
                </c:pt>
                <c:pt idx="21">
                  <c:v>3.9</c:v>
                </c:pt>
                <c:pt idx="22">
                  <c:v>3.8</c:v>
                </c:pt>
                <c:pt idx="23">
                  <c:v>3.7</c:v>
                </c:pt>
                <c:pt idx="24">
                  <c:v>3.5</c:v>
                </c:pt>
                <c:pt idx="25">
                  <c:v>3.5</c:v>
                </c:pt>
                <c:pt idx="26">
                  <c:v>3.5261243679588397</c:v>
                </c:pt>
              </c:numCache>
            </c:numRef>
          </c:val>
          <c:smooth val="0"/>
          <c:extLst>
            <c:ext xmlns:c16="http://schemas.microsoft.com/office/drawing/2014/chart" uri="{C3380CC4-5D6E-409C-BE32-E72D297353CC}">
              <c16:uniqueId val="{00000001-AF00-4031-805A-01A1350779F8}"/>
            </c:ext>
          </c:extLst>
        </c:ser>
        <c:dLbls>
          <c:showLegendKey val="0"/>
          <c:showVal val="0"/>
          <c:showCatName val="0"/>
          <c:showSerName val="0"/>
          <c:showPercent val="0"/>
          <c:showBubbleSize val="0"/>
        </c:dLbls>
        <c:marker val="1"/>
        <c:smooth val="0"/>
        <c:axId val="559481024"/>
        <c:axId val="559482200"/>
      </c:lineChart>
      <c:catAx>
        <c:axId val="55947906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a:t>
                </a:r>
              </a:p>
            </c:rich>
          </c:tx>
          <c:layout>
            <c:manualLayout>
              <c:xMode val="edge"/>
              <c:yMode val="edge"/>
              <c:x val="0.90359697124190408"/>
              <c:y val="0.141791338582677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9478672"/>
        <c:crosses val="autoZero"/>
        <c:auto val="0"/>
        <c:lblAlgn val="ctr"/>
        <c:lblOffset val="100"/>
        <c:tickLblSkip val="1"/>
        <c:tickMarkSkip val="1"/>
        <c:noMultiLvlLbl val="0"/>
      </c:catAx>
      <c:valAx>
        <c:axId val="55947867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(人)</a:t>
                </a:r>
              </a:p>
            </c:rich>
          </c:tx>
          <c:layout>
            <c:manualLayout>
              <c:xMode val="edge"/>
              <c:yMode val="edge"/>
              <c:x val="0.10472279260780287"/>
              <c:y val="0.151741366458071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79064"/>
        <c:crosses val="autoZero"/>
        <c:crossBetween val="between"/>
      </c:valAx>
      <c:catAx>
        <c:axId val="559481024"/>
        <c:scaling>
          <c:orientation val="minMax"/>
        </c:scaling>
        <c:delete val="1"/>
        <c:axPos val="b"/>
        <c:numFmt formatCode="General" sourceLinked="1"/>
        <c:majorTickMark val="out"/>
        <c:minorTickMark val="none"/>
        <c:tickLblPos val="nextTo"/>
        <c:crossAx val="559482200"/>
        <c:crosses val="autoZero"/>
        <c:auto val="0"/>
        <c:lblAlgn val="ctr"/>
        <c:lblOffset val="100"/>
        <c:noMultiLvlLbl val="0"/>
      </c:catAx>
      <c:valAx>
        <c:axId val="559482200"/>
        <c:scaling>
          <c:orientation val="minMax"/>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81024"/>
        <c:crosses val="max"/>
        <c:crossBetween val="between"/>
      </c:valAx>
      <c:spPr>
        <a:noFill/>
        <a:ln w="12700">
          <a:solidFill>
            <a:srgbClr val="808080"/>
          </a:solidFill>
          <a:prstDash val="solid"/>
        </a:ln>
      </c:spPr>
    </c:plotArea>
    <c:legend>
      <c:legendPos val="t"/>
      <c:layout>
        <c:manualLayout>
          <c:xMode val="edge"/>
          <c:yMode val="edge"/>
          <c:x val="0.21971274124615325"/>
          <c:y val="0.1011940691184485"/>
          <c:w val="0.6262840142928745"/>
          <c:h val="0.1101505271268299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寝たきり老人数と割合</a:t>
            </a:r>
          </a:p>
        </c:rich>
      </c:tx>
      <c:layout>
        <c:manualLayout>
          <c:xMode val="edge"/>
          <c:yMode val="edge"/>
          <c:x val="0.35523657078799442"/>
          <c:y val="3.233821309329174E-2"/>
        </c:manualLayout>
      </c:layout>
      <c:overlay val="0"/>
      <c:spPr>
        <a:noFill/>
        <a:ln w="25400">
          <a:noFill/>
        </a:ln>
      </c:spPr>
    </c:title>
    <c:autoTitleDeleted val="0"/>
    <c:plotArea>
      <c:layout>
        <c:manualLayout>
          <c:layoutTarget val="inner"/>
          <c:xMode val="edge"/>
          <c:yMode val="edge"/>
          <c:x val="0.17248477252788569"/>
          <c:y val="0.22636870911241913"/>
          <c:w val="0.72073994234866523"/>
          <c:h val="0.42786173590479221"/>
        </c:manualLayout>
      </c:layout>
      <c:barChart>
        <c:barDir val="col"/>
        <c:grouping val="clustered"/>
        <c:varyColors val="0"/>
        <c:ser>
          <c:idx val="1"/>
          <c:order val="0"/>
          <c:tx>
            <c:strRef>
              <c:f>表49グラフ!$B$1</c:f>
              <c:strCache>
                <c:ptCount val="1"/>
                <c:pt idx="0">
                  <c:v>寝たきり老人数（左目盛）</c:v>
                </c:pt>
              </c:strCache>
            </c:strRef>
          </c:tx>
          <c:spPr>
            <a:pattFill prst="pct25">
              <a:fgClr>
                <a:srgbClr val="000000"/>
              </a:fgClr>
              <a:bgClr>
                <a:srgbClr val="FFFFFF"/>
              </a:bgClr>
            </a:pattFill>
            <a:ln w="12700">
              <a:solidFill>
                <a:srgbClr val="000000"/>
              </a:solidFill>
              <a:prstDash val="solid"/>
            </a:ln>
          </c:spPr>
          <c:invertIfNegative val="0"/>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表49グラフ!$B$2:$B$28</c:f>
              <c:numCache>
                <c:formatCode>General</c:formatCode>
                <c:ptCount val="27"/>
                <c:pt idx="0">
                  <c:v>353</c:v>
                </c:pt>
                <c:pt idx="1">
                  <c:v>437</c:v>
                </c:pt>
                <c:pt idx="2">
                  <c:v>471</c:v>
                </c:pt>
                <c:pt idx="3">
                  <c:v>516</c:v>
                </c:pt>
                <c:pt idx="4">
                  <c:v>492</c:v>
                </c:pt>
                <c:pt idx="5">
                  <c:v>465</c:v>
                </c:pt>
                <c:pt idx="6">
                  <c:v>455</c:v>
                </c:pt>
                <c:pt idx="7">
                  <c:v>501</c:v>
                </c:pt>
                <c:pt idx="8">
                  <c:v>466</c:v>
                </c:pt>
                <c:pt idx="9">
                  <c:v>360</c:v>
                </c:pt>
                <c:pt idx="10">
                  <c:v>483</c:v>
                </c:pt>
                <c:pt idx="11">
                  <c:v>397</c:v>
                </c:pt>
                <c:pt idx="12">
                  <c:v>337</c:v>
                </c:pt>
                <c:pt idx="13">
                  <c:v>281</c:v>
                </c:pt>
                <c:pt idx="14">
                  <c:v>261</c:v>
                </c:pt>
                <c:pt idx="15">
                  <c:v>1241</c:v>
                </c:pt>
                <c:pt idx="16" formatCode="#,##0_);[Red]\(#,##0\)">
                  <c:v>1263</c:v>
                </c:pt>
                <c:pt idx="17" formatCode="#,##0_);[Red]\(#,##0\)">
                  <c:v>1238</c:v>
                </c:pt>
                <c:pt idx="18" formatCode="#,##0_);[Red]\(#,##0\)">
                  <c:v>1377</c:v>
                </c:pt>
                <c:pt idx="19" formatCode="#,##0_);[Red]\(#,##0\)">
                  <c:v>1381</c:v>
                </c:pt>
                <c:pt idx="20" formatCode="#,##0_);[Red]\(#,##0\)">
                  <c:v>1471</c:v>
                </c:pt>
                <c:pt idx="21" formatCode="#,##0">
                  <c:v>1482</c:v>
                </c:pt>
                <c:pt idx="22" formatCode="#,##0_);[Red]\(#,##0\)">
                  <c:v>1517</c:v>
                </c:pt>
                <c:pt idx="23" formatCode="#,##0_);[Red]\(#,##0\)">
                  <c:v>1531</c:v>
                </c:pt>
                <c:pt idx="24" formatCode="#,##0_);[Red]\(#,##0\)">
                  <c:v>1500</c:v>
                </c:pt>
                <c:pt idx="25" formatCode="#,##0_);[Red]\(#,##0\)">
                  <c:v>1538</c:v>
                </c:pt>
                <c:pt idx="26" formatCode="#,##0_);[Red]\(#,##0\)">
                  <c:v>1590</c:v>
                </c:pt>
              </c:numCache>
            </c:numRef>
          </c:val>
          <c:extLst>
            <c:ext xmlns:c16="http://schemas.microsoft.com/office/drawing/2014/chart" uri="{C3380CC4-5D6E-409C-BE32-E72D297353CC}">
              <c16:uniqueId val="{00000000-BF4D-4E44-9D0D-602AA71C6676}"/>
            </c:ext>
          </c:extLst>
        </c:ser>
        <c:dLbls>
          <c:showLegendKey val="0"/>
          <c:showVal val="0"/>
          <c:showCatName val="0"/>
          <c:showSerName val="0"/>
          <c:showPercent val="0"/>
          <c:showBubbleSize val="0"/>
        </c:dLbls>
        <c:gapWidth val="150"/>
        <c:axId val="559471616"/>
        <c:axId val="559479456"/>
      </c:barChart>
      <c:lineChart>
        <c:grouping val="standard"/>
        <c:varyColors val="0"/>
        <c:ser>
          <c:idx val="0"/>
          <c:order val="1"/>
          <c:tx>
            <c:strRef>
              <c:f>表49グラフ!$C$1</c:f>
              <c:strCache>
                <c:ptCount val="1"/>
                <c:pt idx="0">
                  <c:v>寝たきり老人割合（右目盛）</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表49グラフ!$C$2:$C$28</c:f>
              <c:numCache>
                <c:formatCode>0.0_ </c:formatCode>
                <c:ptCount val="27"/>
                <c:pt idx="0">
                  <c:v>1.9</c:v>
                </c:pt>
                <c:pt idx="1">
                  <c:v>2.2960121893553302</c:v>
                </c:pt>
                <c:pt idx="2">
                  <c:v>2.3971905537459284</c:v>
                </c:pt>
                <c:pt idx="3">
                  <c:v>2.5483998419596996</c:v>
                </c:pt>
                <c:pt idx="4">
                  <c:v>2.3459851230211712</c:v>
                </c:pt>
                <c:pt idx="5">
                  <c:v>2.1093218416874575</c:v>
                </c:pt>
                <c:pt idx="6">
                  <c:v>2.0105165480977418</c:v>
                </c:pt>
                <c:pt idx="7">
                  <c:v>2.1480020579660435</c:v>
                </c:pt>
                <c:pt idx="8">
                  <c:v>1.9304059652029824</c:v>
                </c:pt>
                <c:pt idx="9">
                  <c:v>1.4362084097981329</c:v>
                </c:pt>
                <c:pt idx="10">
                  <c:v>1.8688334300638421</c:v>
                </c:pt>
                <c:pt idx="11">
                  <c:v>1.4972092321617136</c:v>
                </c:pt>
                <c:pt idx="12">
                  <c:v>1.2381967152882389</c:v>
                </c:pt>
                <c:pt idx="13">
                  <c:v>0.99677201943882787</c:v>
                </c:pt>
                <c:pt idx="14">
                  <c:v>0.88805716230010212</c:v>
                </c:pt>
                <c:pt idx="15">
                  <c:v>4.0779442691903265</c:v>
                </c:pt>
                <c:pt idx="16">
                  <c:v>4</c:v>
                </c:pt>
                <c:pt idx="17">
                  <c:v>3.8</c:v>
                </c:pt>
                <c:pt idx="18">
                  <c:v>4.0999999999999996</c:v>
                </c:pt>
                <c:pt idx="19">
                  <c:v>4</c:v>
                </c:pt>
                <c:pt idx="20">
                  <c:v>4</c:v>
                </c:pt>
                <c:pt idx="21">
                  <c:v>3.9</c:v>
                </c:pt>
                <c:pt idx="22">
                  <c:v>3.8</c:v>
                </c:pt>
                <c:pt idx="23">
                  <c:v>3.7</c:v>
                </c:pt>
                <c:pt idx="24">
                  <c:v>3.5</c:v>
                </c:pt>
                <c:pt idx="25">
                  <c:v>3.5</c:v>
                </c:pt>
                <c:pt idx="26">
                  <c:v>3.5261243679588397</c:v>
                </c:pt>
              </c:numCache>
            </c:numRef>
          </c:val>
          <c:smooth val="0"/>
          <c:extLst>
            <c:ext xmlns:c16="http://schemas.microsoft.com/office/drawing/2014/chart" uri="{C3380CC4-5D6E-409C-BE32-E72D297353CC}">
              <c16:uniqueId val="{00000001-BF4D-4E44-9D0D-602AA71C6676}"/>
            </c:ext>
          </c:extLst>
        </c:ser>
        <c:dLbls>
          <c:showLegendKey val="0"/>
          <c:showVal val="0"/>
          <c:showCatName val="0"/>
          <c:showSerName val="0"/>
          <c:showPercent val="0"/>
          <c:showBubbleSize val="0"/>
        </c:dLbls>
        <c:marker val="1"/>
        <c:smooth val="0"/>
        <c:axId val="559482984"/>
        <c:axId val="559472008"/>
      </c:lineChart>
      <c:catAx>
        <c:axId val="559471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a:t>
                </a:r>
              </a:p>
            </c:rich>
          </c:tx>
          <c:layout>
            <c:manualLayout>
              <c:xMode val="edge"/>
              <c:yMode val="edge"/>
              <c:x val="0.93429244342403805"/>
              <c:y val="0.14179141688434529"/>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9479456"/>
        <c:crosses val="autoZero"/>
        <c:auto val="0"/>
        <c:lblAlgn val="ctr"/>
        <c:lblOffset val="100"/>
        <c:tickLblSkip val="1"/>
        <c:tickMarkSkip val="1"/>
        <c:noMultiLvlLbl val="0"/>
      </c:catAx>
      <c:valAx>
        <c:axId val="559479456"/>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(人)</a:t>
                </a:r>
              </a:p>
            </c:rich>
          </c:tx>
          <c:layout>
            <c:manualLayout>
              <c:xMode val="edge"/>
              <c:yMode val="edge"/>
              <c:x val="0.10472279260780287"/>
              <c:y val="0.151741366458071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71616"/>
        <c:crosses val="autoZero"/>
        <c:crossBetween val="between"/>
      </c:valAx>
      <c:catAx>
        <c:axId val="559482984"/>
        <c:scaling>
          <c:orientation val="minMax"/>
        </c:scaling>
        <c:delete val="1"/>
        <c:axPos val="b"/>
        <c:numFmt formatCode="General" sourceLinked="1"/>
        <c:majorTickMark val="out"/>
        <c:minorTickMark val="none"/>
        <c:tickLblPos val="nextTo"/>
        <c:crossAx val="559472008"/>
        <c:crosses val="autoZero"/>
        <c:auto val="0"/>
        <c:lblAlgn val="ctr"/>
        <c:lblOffset val="100"/>
        <c:noMultiLvlLbl val="0"/>
      </c:catAx>
      <c:valAx>
        <c:axId val="559472008"/>
        <c:scaling>
          <c:orientation val="minMax"/>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82984"/>
        <c:crosses val="max"/>
        <c:crossBetween val="between"/>
      </c:valAx>
      <c:spPr>
        <a:noFill/>
        <a:ln w="12700">
          <a:solidFill>
            <a:srgbClr val="808080"/>
          </a:solidFill>
          <a:prstDash val="solid"/>
        </a:ln>
      </c:spPr>
    </c:plotArea>
    <c:legend>
      <c:legendPos val="t"/>
      <c:layout>
        <c:manualLayout>
          <c:xMode val="edge"/>
          <c:yMode val="edge"/>
          <c:x val="0.21971274124615325"/>
          <c:y val="0.1011940691184485"/>
          <c:w val="0.6262840142928745"/>
          <c:h val="0.1101505271268299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教育_表50!$A$5:$A$28</c:f>
              <c:strCache>
                <c:ptCount val="24"/>
                <c:pt idx="0">
                  <c:v>平成８年</c:v>
                </c:pt>
                <c:pt idx="1">
                  <c:v>平成９年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strCache>
            </c:strRef>
          </c:cat>
          <c:val>
            <c:numRef>
              <c:f>教育_表50!$J$5:$J$28</c:f>
              <c:numCache>
                <c:formatCode>#,##0;[Red]#,##0</c:formatCode>
                <c:ptCount val="24"/>
                <c:pt idx="0">
                  <c:v>2306</c:v>
                </c:pt>
                <c:pt idx="1">
                  <c:v>2393</c:v>
                </c:pt>
                <c:pt idx="2">
                  <c:v>2456</c:v>
                </c:pt>
                <c:pt idx="3">
                  <c:v>2609</c:v>
                </c:pt>
                <c:pt idx="4">
                  <c:v>2665</c:v>
                </c:pt>
                <c:pt idx="5">
                  <c:v>2756</c:v>
                </c:pt>
                <c:pt idx="6">
                  <c:v>2830</c:v>
                </c:pt>
                <c:pt idx="7">
                  <c:v>2668</c:v>
                </c:pt>
                <c:pt idx="8">
                  <c:v>2862</c:v>
                </c:pt>
                <c:pt idx="9">
                  <c:v>2939</c:v>
                </c:pt>
                <c:pt idx="10">
                  <c:v>3120</c:v>
                </c:pt>
                <c:pt idx="11">
                  <c:v>3100</c:v>
                </c:pt>
                <c:pt idx="12">
                  <c:v>3178</c:v>
                </c:pt>
                <c:pt idx="13">
                  <c:v>3350</c:v>
                </c:pt>
                <c:pt idx="14">
                  <c:v>3559</c:v>
                </c:pt>
                <c:pt idx="15">
                  <c:v>3751</c:v>
                </c:pt>
                <c:pt idx="16">
                  <c:v>4013</c:v>
                </c:pt>
                <c:pt idx="17">
                  <c:v>4301</c:v>
                </c:pt>
                <c:pt idx="18">
                  <c:v>4482</c:v>
                </c:pt>
                <c:pt idx="19">
                  <c:v>4644</c:v>
                </c:pt>
                <c:pt idx="20">
                  <c:v>4823</c:v>
                </c:pt>
                <c:pt idx="21">
                  <c:v>5107</c:v>
                </c:pt>
                <c:pt idx="22">
                  <c:v>5384</c:v>
                </c:pt>
                <c:pt idx="23">
                  <c:v>5610</c:v>
                </c:pt>
              </c:numCache>
            </c:numRef>
          </c:val>
          <c:extLst>
            <c:ext xmlns:c16="http://schemas.microsoft.com/office/drawing/2014/chart" uri="{C3380CC4-5D6E-409C-BE32-E72D297353CC}">
              <c16:uniqueId val="{00000000-DF41-437F-AE30-F1DC987E5D66}"/>
            </c:ext>
          </c:extLst>
        </c:ser>
        <c:dLbls>
          <c:showLegendKey val="0"/>
          <c:showVal val="0"/>
          <c:showCatName val="0"/>
          <c:showSerName val="0"/>
          <c:showPercent val="0"/>
          <c:showBubbleSize val="0"/>
        </c:dLbls>
        <c:gapWidth val="200"/>
        <c:axId val="559475928"/>
        <c:axId val="559477104"/>
      </c:barChart>
      <c:catAx>
        <c:axId val="559475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559477104"/>
        <c:crosses val="autoZero"/>
        <c:auto val="1"/>
        <c:lblAlgn val="ctr"/>
        <c:lblOffset val="100"/>
        <c:tickLblSkip val="1"/>
        <c:tickMarkSkip val="1"/>
        <c:noMultiLvlLbl val="0"/>
      </c:catAx>
      <c:valAx>
        <c:axId val="559477104"/>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94759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表51!$B$5:$B$19</c:f>
              <c:strCache>
                <c:ptCount val="15"/>
                <c:pt idx="0">
                  <c:v>平成２７年</c:v>
                </c:pt>
                <c:pt idx="1">
                  <c:v>平成２８年</c:v>
                </c:pt>
                <c:pt idx="2">
                  <c:v>平成２９年</c:v>
                </c:pt>
                <c:pt idx="3">
                  <c:v>平成３０年</c:v>
                </c:pt>
                <c:pt idx="4">
                  <c:v>令和元年</c:v>
                </c:pt>
                <c:pt idx="5">
                  <c:v>平成２７年</c:v>
                </c:pt>
                <c:pt idx="6">
                  <c:v>平成２８年</c:v>
                </c:pt>
                <c:pt idx="7">
                  <c:v>平成２９年</c:v>
                </c:pt>
                <c:pt idx="8">
                  <c:v>平成３０年</c:v>
                </c:pt>
                <c:pt idx="9">
                  <c:v>令和元年</c:v>
                </c:pt>
                <c:pt idx="10">
                  <c:v>平成２７年</c:v>
                </c:pt>
                <c:pt idx="11">
                  <c:v>平成２８年</c:v>
                </c:pt>
                <c:pt idx="12">
                  <c:v>平成２９年</c:v>
                </c:pt>
                <c:pt idx="13">
                  <c:v>平成３０年</c:v>
                </c:pt>
                <c:pt idx="14">
                  <c:v>令和元年</c:v>
                </c:pt>
              </c:strCache>
            </c:strRef>
          </c:cat>
          <c:val>
            <c:numRef>
              <c:f>表51!$K$5:$K$19</c:f>
              <c:numCache>
                <c:formatCode>#,##0;[Red]#,##0</c:formatCode>
                <c:ptCount val="15"/>
                <c:pt idx="0">
                  <c:v>543</c:v>
                </c:pt>
                <c:pt idx="1">
                  <c:v>562</c:v>
                </c:pt>
                <c:pt idx="2">
                  <c:v>613</c:v>
                </c:pt>
                <c:pt idx="3">
                  <c:v>728</c:v>
                </c:pt>
                <c:pt idx="4">
                  <c:v>831</c:v>
                </c:pt>
                <c:pt idx="5">
                  <c:v>283</c:v>
                </c:pt>
                <c:pt idx="6">
                  <c:v>292</c:v>
                </c:pt>
                <c:pt idx="7">
                  <c:v>275</c:v>
                </c:pt>
                <c:pt idx="8">
                  <c:v>275</c:v>
                </c:pt>
                <c:pt idx="9">
                  <c:v>280</c:v>
                </c:pt>
                <c:pt idx="10">
                  <c:v>81</c:v>
                </c:pt>
                <c:pt idx="11">
                  <c:v>85</c:v>
                </c:pt>
                <c:pt idx="12">
                  <c:v>90</c:v>
                </c:pt>
                <c:pt idx="13">
                  <c:v>93</c:v>
                </c:pt>
                <c:pt idx="14">
                  <c:v>99</c:v>
                </c:pt>
              </c:numCache>
            </c:numRef>
          </c:val>
          <c:extLst>
            <c:ext xmlns:c16="http://schemas.microsoft.com/office/drawing/2014/chart" uri="{C3380CC4-5D6E-409C-BE32-E72D297353CC}">
              <c16:uniqueId val="{00000000-51E7-488A-95AA-7E90BEF80833}"/>
            </c:ext>
          </c:extLst>
        </c:ser>
        <c:dLbls>
          <c:showLegendKey val="0"/>
          <c:showVal val="0"/>
          <c:showCatName val="0"/>
          <c:showSerName val="0"/>
          <c:showPercent val="0"/>
          <c:showBubbleSize val="0"/>
        </c:dLbls>
        <c:gapWidth val="200"/>
        <c:axId val="559476712"/>
        <c:axId val="559479848"/>
      </c:barChart>
      <c:catAx>
        <c:axId val="5594767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559479848"/>
        <c:crosses val="autoZero"/>
        <c:auto val="1"/>
        <c:lblAlgn val="ctr"/>
        <c:lblOffset val="100"/>
        <c:tickLblSkip val="1"/>
        <c:tickMarkSkip val="1"/>
        <c:noMultiLvlLbl val="0"/>
      </c:catAx>
      <c:valAx>
        <c:axId val="559479848"/>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94767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表52!$A$5:$A$28</c:f>
              <c:strCache>
                <c:ptCount val="24"/>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strCache>
            </c:strRef>
          </c:cat>
          <c:val>
            <c:numRef>
              <c:f>表52!$C$5:$C$28</c:f>
              <c:numCache>
                <c:formatCode>#,##0_);[Red]\(#,##0\)</c:formatCode>
                <c:ptCount val="24"/>
                <c:pt idx="0">
                  <c:v>332169</c:v>
                </c:pt>
                <c:pt idx="1">
                  <c:v>344552</c:v>
                </c:pt>
                <c:pt idx="2">
                  <c:v>302119</c:v>
                </c:pt>
                <c:pt idx="3">
                  <c:v>342914</c:v>
                </c:pt>
                <c:pt idx="4">
                  <c:v>345888</c:v>
                </c:pt>
                <c:pt idx="5">
                  <c:v>342713</c:v>
                </c:pt>
                <c:pt idx="6">
                  <c:v>360673</c:v>
                </c:pt>
                <c:pt idx="7">
                  <c:v>374947</c:v>
                </c:pt>
                <c:pt idx="8">
                  <c:v>379033</c:v>
                </c:pt>
                <c:pt idx="9">
                  <c:v>433195</c:v>
                </c:pt>
                <c:pt idx="10">
                  <c:v>438695</c:v>
                </c:pt>
                <c:pt idx="11">
                  <c:v>458324</c:v>
                </c:pt>
                <c:pt idx="12">
                  <c:v>483820</c:v>
                </c:pt>
                <c:pt idx="13">
                  <c:v>486042</c:v>
                </c:pt>
                <c:pt idx="14">
                  <c:v>442250</c:v>
                </c:pt>
                <c:pt idx="15">
                  <c:v>428927</c:v>
                </c:pt>
                <c:pt idx="16">
                  <c:v>426243</c:v>
                </c:pt>
                <c:pt idx="17">
                  <c:v>429072</c:v>
                </c:pt>
                <c:pt idx="18">
                  <c:v>432085</c:v>
                </c:pt>
                <c:pt idx="19">
                  <c:v>436405</c:v>
                </c:pt>
                <c:pt idx="20">
                  <c:v>430852</c:v>
                </c:pt>
                <c:pt idx="21">
                  <c:v>479117</c:v>
                </c:pt>
                <c:pt idx="22">
                  <c:v>486529</c:v>
                </c:pt>
                <c:pt idx="23">
                  <c:v>443632</c:v>
                </c:pt>
              </c:numCache>
            </c:numRef>
          </c:val>
          <c:extLst>
            <c:ext xmlns:c16="http://schemas.microsoft.com/office/drawing/2014/chart" uri="{C3380CC4-5D6E-409C-BE32-E72D297353CC}">
              <c16:uniqueId val="{00000000-87E1-41C4-86FF-F751EB3FCB2B}"/>
            </c:ext>
          </c:extLst>
        </c:ser>
        <c:dLbls>
          <c:showLegendKey val="0"/>
          <c:showVal val="0"/>
          <c:showCatName val="0"/>
          <c:showSerName val="0"/>
          <c:showPercent val="0"/>
          <c:showBubbleSize val="0"/>
        </c:dLbls>
        <c:gapWidth val="150"/>
        <c:axId val="559480240"/>
        <c:axId val="559481416"/>
      </c:barChart>
      <c:catAx>
        <c:axId val="5594802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9481416"/>
        <c:crosses val="autoZero"/>
        <c:auto val="1"/>
        <c:lblAlgn val="ctr"/>
        <c:lblOffset val="100"/>
        <c:tickLblSkip val="1"/>
        <c:tickMarkSkip val="1"/>
        <c:noMultiLvlLbl val="0"/>
      </c:catAx>
      <c:valAx>
        <c:axId val="559481416"/>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559480240"/>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幼稚園園児及び教員数の推移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表53!$A$7:$A$33</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表53!$H$7:$H$33</c:f>
              <c:numCache>
                <c:formatCode>#,##0;[Red]#,##0</c:formatCode>
                <c:ptCount val="27"/>
                <c:pt idx="0">
                  <c:v>1840</c:v>
                </c:pt>
                <c:pt idx="1">
                  <c:v>1701</c:v>
                </c:pt>
                <c:pt idx="2">
                  <c:v>1627</c:v>
                </c:pt>
                <c:pt idx="3">
                  <c:v>1724</c:v>
                </c:pt>
                <c:pt idx="4">
                  <c:v>1720</c:v>
                </c:pt>
                <c:pt idx="5">
                  <c:v>1730</c:v>
                </c:pt>
                <c:pt idx="6">
                  <c:v>1804</c:v>
                </c:pt>
                <c:pt idx="7">
                  <c:v>1732</c:v>
                </c:pt>
                <c:pt idx="8">
                  <c:v>1570</c:v>
                </c:pt>
                <c:pt idx="9">
                  <c:v>1584</c:v>
                </c:pt>
                <c:pt idx="10">
                  <c:v>1565</c:v>
                </c:pt>
                <c:pt idx="11">
                  <c:v>1507</c:v>
                </c:pt>
                <c:pt idx="12">
                  <c:v>1476</c:v>
                </c:pt>
                <c:pt idx="13">
                  <c:v>1473</c:v>
                </c:pt>
                <c:pt idx="14">
                  <c:v>1393</c:v>
                </c:pt>
                <c:pt idx="15">
                  <c:v>1386</c:v>
                </c:pt>
                <c:pt idx="16">
                  <c:v>1310</c:v>
                </c:pt>
                <c:pt idx="17">
                  <c:v>1228</c:v>
                </c:pt>
                <c:pt idx="18">
                  <c:v>1224</c:v>
                </c:pt>
                <c:pt idx="19">
                  <c:v>1176</c:v>
                </c:pt>
                <c:pt idx="20">
                  <c:v>1131</c:v>
                </c:pt>
                <c:pt idx="21">
                  <c:v>1095</c:v>
                </c:pt>
                <c:pt idx="22">
                  <c:v>1004</c:v>
                </c:pt>
                <c:pt idx="23">
                  <c:v>925</c:v>
                </c:pt>
                <c:pt idx="24">
                  <c:v>924</c:v>
                </c:pt>
                <c:pt idx="25">
                  <c:v>893</c:v>
                </c:pt>
                <c:pt idx="26">
                  <c:v>836</c:v>
                </c:pt>
              </c:numCache>
            </c:numRef>
          </c:val>
          <c:extLst>
            <c:ext xmlns:c16="http://schemas.microsoft.com/office/drawing/2014/chart" uri="{C3380CC4-5D6E-409C-BE32-E72D297353CC}">
              <c16:uniqueId val="{00000000-7829-4841-A721-F4885F08F06C}"/>
            </c:ext>
          </c:extLst>
        </c:ser>
        <c:dLbls>
          <c:showLegendKey val="0"/>
          <c:showVal val="0"/>
          <c:showCatName val="0"/>
          <c:showSerName val="0"/>
          <c:showPercent val="0"/>
          <c:showBubbleSize val="0"/>
        </c:dLbls>
        <c:gapWidth val="269"/>
        <c:overlap val="-27"/>
        <c:axId val="559483376"/>
        <c:axId val="559482592"/>
      </c:barChart>
      <c:lineChart>
        <c:grouping val="standard"/>
        <c:varyColors val="0"/>
        <c:ser>
          <c:idx val="1"/>
          <c:order val="1"/>
          <c:tx>
            <c:v>教員数</c:v>
          </c:tx>
          <c:spPr>
            <a:ln w="28575" cap="rnd">
              <a:solidFill>
                <a:schemeClr val="accent2"/>
              </a:solidFill>
              <a:round/>
            </a:ln>
            <a:effectLst/>
          </c:spPr>
          <c:marker>
            <c:symbol val="none"/>
          </c:marker>
          <c:cat>
            <c:strRef>
              <c:f>表53!$A$7:$A$33</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表53!$K$7:$K$33</c:f>
              <c:numCache>
                <c:formatCode>#,##0;[Red]#,##0</c:formatCode>
                <c:ptCount val="27"/>
                <c:pt idx="0">
                  <c:v>106</c:v>
                </c:pt>
                <c:pt idx="1">
                  <c:v>107</c:v>
                </c:pt>
                <c:pt idx="2">
                  <c:v>115</c:v>
                </c:pt>
                <c:pt idx="3">
                  <c:v>123</c:v>
                </c:pt>
                <c:pt idx="4">
                  <c:v>123</c:v>
                </c:pt>
                <c:pt idx="5">
                  <c:v>122</c:v>
                </c:pt>
                <c:pt idx="6">
                  <c:v>125</c:v>
                </c:pt>
                <c:pt idx="7">
                  <c:v>123</c:v>
                </c:pt>
                <c:pt idx="8">
                  <c:v>120</c:v>
                </c:pt>
                <c:pt idx="9">
                  <c:v>124</c:v>
                </c:pt>
                <c:pt idx="10">
                  <c:v>124</c:v>
                </c:pt>
                <c:pt idx="11">
                  <c:v>137</c:v>
                </c:pt>
                <c:pt idx="12">
                  <c:v>130</c:v>
                </c:pt>
                <c:pt idx="13">
                  <c:v>134</c:v>
                </c:pt>
                <c:pt idx="14">
                  <c:v>131</c:v>
                </c:pt>
                <c:pt idx="15">
                  <c:v>137</c:v>
                </c:pt>
                <c:pt idx="16">
                  <c:v>134</c:v>
                </c:pt>
                <c:pt idx="17">
                  <c:v>135</c:v>
                </c:pt>
                <c:pt idx="18">
                  <c:v>132</c:v>
                </c:pt>
                <c:pt idx="19">
                  <c:v>127</c:v>
                </c:pt>
                <c:pt idx="20">
                  <c:v>127</c:v>
                </c:pt>
                <c:pt idx="21">
                  <c:v>129</c:v>
                </c:pt>
                <c:pt idx="22">
                  <c:v>125</c:v>
                </c:pt>
                <c:pt idx="23">
                  <c:v>125</c:v>
                </c:pt>
                <c:pt idx="24">
                  <c:v>122</c:v>
                </c:pt>
                <c:pt idx="25">
                  <c:v>120</c:v>
                </c:pt>
                <c:pt idx="26">
                  <c:v>132</c:v>
                </c:pt>
              </c:numCache>
            </c:numRef>
          </c:val>
          <c:smooth val="0"/>
          <c:extLst>
            <c:ext xmlns:c16="http://schemas.microsoft.com/office/drawing/2014/chart" uri="{C3380CC4-5D6E-409C-BE32-E72D297353CC}">
              <c16:uniqueId val="{00000001-7829-4841-A721-F4885F08F06C}"/>
            </c:ext>
          </c:extLst>
        </c:ser>
        <c:dLbls>
          <c:showLegendKey val="0"/>
          <c:showVal val="0"/>
          <c:showCatName val="0"/>
          <c:showSerName val="0"/>
          <c:showPercent val="0"/>
          <c:showBubbleSize val="0"/>
        </c:dLbls>
        <c:marker val="1"/>
        <c:smooth val="0"/>
        <c:axId val="559485728"/>
        <c:axId val="559484160"/>
      </c:lineChart>
      <c:valAx>
        <c:axId val="559482592"/>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3376"/>
        <c:crosses val="autoZero"/>
        <c:crossBetween val="between"/>
        <c:majorUnit val="200"/>
      </c:valAx>
      <c:catAx>
        <c:axId val="55948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559482592"/>
        <c:crosses val="autoZero"/>
        <c:auto val="1"/>
        <c:lblAlgn val="ctr"/>
        <c:lblOffset val="100"/>
        <c:noMultiLvlLbl val="0"/>
      </c:catAx>
      <c:valAx>
        <c:axId val="559484160"/>
        <c:scaling>
          <c:orientation val="minMax"/>
          <c:min val="50"/>
        </c:scaling>
        <c:delete val="0"/>
        <c:axPos val="r"/>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5728"/>
        <c:crosses val="max"/>
        <c:crossBetween val="between"/>
      </c:valAx>
      <c:catAx>
        <c:axId val="559485728"/>
        <c:scaling>
          <c:orientation val="minMax"/>
        </c:scaling>
        <c:delete val="1"/>
        <c:axPos val="b"/>
        <c:numFmt formatCode="General" sourceLinked="1"/>
        <c:majorTickMark val="none"/>
        <c:minorTickMark val="none"/>
        <c:tickLblPos val="nextTo"/>
        <c:crossAx val="559484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表53!$A$60:$A$86</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表53!$H$60:$H$86</c:f>
              <c:numCache>
                <c:formatCode>#,##0;[Red]#,##0</c:formatCode>
                <c:ptCount val="27"/>
                <c:pt idx="0">
                  <c:v>1274</c:v>
                </c:pt>
                <c:pt idx="1">
                  <c:v>1208</c:v>
                </c:pt>
                <c:pt idx="2">
                  <c:v>1290</c:v>
                </c:pt>
                <c:pt idx="3">
                  <c:v>1299</c:v>
                </c:pt>
                <c:pt idx="4">
                  <c:v>1311</c:v>
                </c:pt>
                <c:pt idx="5">
                  <c:v>1299</c:v>
                </c:pt>
                <c:pt idx="6">
                  <c:v>1275</c:v>
                </c:pt>
                <c:pt idx="7">
                  <c:v>1216</c:v>
                </c:pt>
                <c:pt idx="8">
                  <c:v>1162</c:v>
                </c:pt>
                <c:pt idx="9">
                  <c:v>1505</c:v>
                </c:pt>
                <c:pt idx="10">
                  <c:v>1515</c:v>
                </c:pt>
                <c:pt idx="11">
                  <c:v>1580</c:v>
                </c:pt>
                <c:pt idx="12">
                  <c:v>1633</c:v>
                </c:pt>
                <c:pt idx="13">
                  <c:v>1639</c:v>
                </c:pt>
                <c:pt idx="14">
                  <c:v>1770</c:v>
                </c:pt>
                <c:pt idx="15">
                  <c:v>1841</c:v>
                </c:pt>
                <c:pt idx="16">
                  <c:v>1952</c:v>
                </c:pt>
                <c:pt idx="17">
                  <c:v>1987</c:v>
                </c:pt>
                <c:pt idx="18">
                  <c:v>2031</c:v>
                </c:pt>
                <c:pt idx="19">
                  <c:v>2090</c:v>
                </c:pt>
                <c:pt idx="20">
                  <c:v>2174</c:v>
                </c:pt>
                <c:pt idx="21">
                  <c:v>2251</c:v>
                </c:pt>
                <c:pt idx="22">
                  <c:v>1805</c:v>
                </c:pt>
                <c:pt idx="23">
                  <c:v>1820</c:v>
                </c:pt>
                <c:pt idx="24">
                  <c:v>1822</c:v>
                </c:pt>
                <c:pt idx="25">
                  <c:v>1809</c:v>
                </c:pt>
                <c:pt idx="26">
                  <c:v>1779</c:v>
                </c:pt>
              </c:numCache>
            </c:numRef>
          </c:val>
          <c:extLst>
            <c:ext xmlns:c16="http://schemas.microsoft.com/office/drawing/2014/chart" uri="{C3380CC4-5D6E-409C-BE32-E72D297353CC}">
              <c16:uniqueId val="{00000000-4C9C-4E5B-968E-ACBE3B0C1C41}"/>
            </c:ext>
          </c:extLst>
        </c:ser>
        <c:dLbls>
          <c:showLegendKey val="0"/>
          <c:showVal val="0"/>
          <c:showCatName val="0"/>
          <c:showSerName val="0"/>
          <c:showPercent val="0"/>
          <c:showBubbleSize val="0"/>
        </c:dLbls>
        <c:gapWidth val="219"/>
        <c:overlap val="-27"/>
        <c:axId val="559486904"/>
        <c:axId val="559484944"/>
      </c:barChart>
      <c:lineChart>
        <c:grouping val="standard"/>
        <c:varyColors val="0"/>
        <c:ser>
          <c:idx val="1"/>
          <c:order val="1"/>
          <c:tx>
            <c:v>教員数</c:v>
          </c:tx>
          <c:spPr>
            <a:ln w="28575" cap="rnd">
              <a:solidFill>
                <a:schemeClr val="accent2"/>
              </a:solidFill>
              <a:round/>
            </a:ln>
            <a:effectLst/>
          </c:spPr>
          <c:marker>
            <c:symbol val="none"/>
          </c:marker>
          <c:cat>
            <c:strRef>
              <c:f>表53!$A$60:$A$86</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表53!$K$60:$K$86</c:f>
              <c:numCache>
                <c:formatCode>#,##0;[Red]#,##0</c:formatCode>
                <c:ptCount val="27"/>
                <c:pt idx="0">
                  <c:v>59</c:v>
                </c:pt>
                <c:pt idx="1">
                  <c:v>55</c:v>
                </c:pt>
                <c:pt idx="2">
                  <c:v>67</c:v>
                </c:pt>
                <c:pt idx="3">
                  <c:v>71</c:v>
                </c:pt>
                <c:pt idx="4">
                  <c:v>70</c:v>
                </c:pt>
                <c:pt idx="5">
                  <c:v>73</c:v>
                </c:pt>
                <c:pt idx="6">
                  <c:v>73</c:v>
                </c:pt>
                <c:pt idx="7">
                  <c:v>74</c:v>
                </c:pt>
                <c:pt idx="8">
                  <c:v>74</c:v>
                </c:pt>
                <c:pt idx="9">
                  <c:v>96</c:v>
                </c:pt>
                <c:pt idx="10">
                  <c:v>98</c:v>
                </c:pt>
                <c:pt idx="11">
                  <c:v>111</c:v>
                </c:pt>
                <c:pt idx="12">
                  <c:v>130</c:v>
                </c:pt>
                <c:pt idx="13">
                  <c:v>131</c:v>
                </c:pt>
                <c:pt idx="14">
                  <c:v>127</c:v>
                </c:pt>
                <c:pt idx="15">
                  <c:v>134</c:v>
                </c:pt>
                <c:pt idx="16">
                  <c:v>131</c:v>
                </c:pt>
                <c:pt idx="17">
                  <c:v>139</c:v>
                </c:pt>
                <c:pt idx="18">
                  <c:v>142</c:v>
                </c:pt>
                <c:pt idx="19">
                  <c:v>149</c:v>
                </c:pt>
                <c:pt idx="20">
                  <c:v>153</c:v>
                </c:pt>
                <c:pt idx="21">
                  <c:v>148</c:v>
                </c:pt>
                <c:pt idx="22">
                  <c:v>120</c:v>
                </c:pt>
                <c:pt idx="23">
                  <c:v>124</c:v>
                </c:pt>
                <c:pt idx="24">
                  <c:v>132</c:v>
                </c:pt>
                <c:pt idx="25">
                  <c:v>147</c:v>
                </c:pt>
                <c:pt idx="26">
                  <c:v>154</c:v>
                </c:pt>
              </c:numCache>
            </c:numRef>
          </c:val>
          <c:smooth val="0"/>
          <c:extLst>
            <c:ext xmlns:c16="http://schemas.microsoft.com/office/drawing/2014/chart" uri="{C3380CC4-5D6E-409C-BE32-E72D297353CC}">
              <c16:uniqueId val="{00000001-4C9C-4E5B-968E-ACBE3B0C1C41}"/>
            </c:ext>
          </c:extLst>
        </c:ser>
        <c:dLbls>
          <c:showLegendKey val="0"/>
          <c:showVal val="0"/>
          <c:showCatName val="0"/>
          <c:showSerName val="0"/>
          <c:showPercent val="0"/>
          <c:showBubbleSize val="0"/>
        </c:dLbls>
        <c:marker val="1"/>
        <c:smooth val="0"/>
        <c:axId val="559483768"/>
        <c:axId val="559486120"/>
      </c:lineChart>
      <c:catAx>
        <c:axId val="55948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559484944"/>
        <c:crosses val="autoZero"/>
        <c:auto val="1"/>
        <c:lblAlgn val="ctr"/>
        <c:lblOffset val="100"/>
        <c:noMultiLvlLbl val="0"/>
      </c:catAx>
      <c:valAx>
        <c:axId val="559484944"/>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6904"/>
        <c:crosses val="autoZero"/>
        <c:crossBetween val="between"/>
        <c:majorUnit val="200"/>
      </c:valAx>
      <c:valAx>
        <c:axId val="559486120"/>
        <c:scaling>
          <c:orientation val="minMax"/>
          <c:min val="50"/>
        </c:scaling>
        <c:delete val="0"/>
        <c:axPos val="r"/>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3768"/>
        <c:crosses val="max"/>
        <c:crossBetween val="between"/>
      </c:valAx>
      <c:catAx>
        <c:axId val="559483768"/>
        <c:scaling>
          <c:orientation val="minMax"/>
        </c:scaling>
        <c:delete val="1"/>
        <c:axPos val="b"/>
        <c:numFmt formatCode="General" sourceLinked="1"/>
        <c:majorTickMark val="out"/>
        <c:minorTickMark val="none"/>
        <c:tickLblPos val="nextTo"/>
        <c:crossAx val="559486120"/>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c:sp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accent5">
                <a:lumMod val="75000"/>
              </a:schemeClr>
            </a:solidFill>
            <a:ln w="12700">
              <a:solidFill>
                <a:srgbClr val="000000"/>
              </a:solidFill>
              <a:prstDash val="solid"/>
            </a:ln>
          </c:spPr>
          <c:invertIfNegative val="0"/>
          <c:cat>
            <c:strRef>
              <c:f>表54!$A$5:$A$30</c:f>
              <c:strCache>
                <c:ptCount val="26"/>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strCache>
            </c:strRef>
          </c:cat>
          <c:val>
            <c:numRef>
              <c:f>表54!$F$5:$F$30</c:f>
              <c:numCache>
                <c:formatCode>#,##0_);[Red]\(#,##0\)</c:formatCode>
                <c:ptCount val="26"/>
                <c:pt idx="0">
                  <c:v>13286</c:v>
                </c:pt>
                <c:pt idx="1">
                  <c:v>13022</c:v>
                </c:pt>
                <c:pt idx="2">
                  <c:v>12567</c:v>
                </c:pt>
                <c:pt idx="3">
                  <c:v>12254</c:v>
                </c:pt>
                <c:pt idx="4">
                  <c:v>12066</c:v>
                </c:pt>
                <c:pt idx="5">
                  <c:v>11928</c:v>
                </c:pt>
                <c:pt idx="6">
                  <c:v>11808</c:v>
                </c:pt>
                <c:pt idx="7">
                  <c:v>11817</c:v>
                </c:pt>
                <c:pt idx="8">
                  <c:v>11928</c:v>
                </c:pt>
                <c:pt idx="9">
                  <c:v>12075</c:v>
                </c:pt>
                <c:pt idx="10">
                  <c:v>12192</c:v>
                </c:pt>
                <c:pt idx="11">
                  <c:v>12166</c:v>
                </c:pt>
                <c:pt idx="12">
                  <c:v>12357</c:v>
                </c:pt>
                <c:pt idx="13">
                  <c:v>12365</c:v>
                </c:pt>
                <c:pt idx="14">
                  <c:v>12638</c:v>
                </c:pt>
                <c:pt idx="15">
                  <c:v>12778</c:v>
                </c:pt>
                <c:pt idx="16">
                  <c:v>12932</c:v>
                </c:pt>
                <c:pt idx="17">
                  <c:v>12895</c:v>
                </c:pt>
                <c:pt idx="18">
                  <c:v>12933</c:v>
                </c:pt>
                <c:pt idx="19">
                  <c:v>13047</c:v>
                </c:pt>
                <c:pt idx="20">
                  <c:v>13235</c:v>
                </c:pt>
                <c:pt idx="21">
                  <c:v>13458</c:v>
                </c:pt>
                <c:pt idx="22">
                  <c:v>12359</c:v>
                </c:pt>
                <c:pt idx="23">
                  <c:v>12507</c:v>
                </c:pt>
                <c:pt idx="24">
                  <c:v>11098</c:v>
                </c:pt>
                <c:pt idx="25">
                  <c:v>11018</c:v>
                </c:pt>
              </c:numCache>
            </c:numRef>
          </c:val>
          <c:extLst>
            <c:ext xmlns:c16="http://schemas.microsoft.com/office/drawing/2014/chart" uri="{C3380CC4-5D6E-409C-BE32-E72D297353CC}">
              <c16:uniqueId val="{00000000-3CDD-4DCB-80CB-3515BE8CEF74}"/>
            </c:ext>
          </c:extLst>
        </c:ser>
        <c:dLbls>
          <c:showLegendKey val="0"/>
          <c:showVal val="0"/>
          <c:showCatName val="0"/>
          <c:showSerName val="0"/>
          <c:showPercent val="0"/>
          <c:showBubbleSize val="0"/>
        </c:dLbls>
        <c:gapWidth val="150"/>
        <c:axId val="559485336"/>
        <c:axId val="558707456"/>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cat>
            <c:strRef>
              <c:f>表54!$A$5:$A$30</c:f>
              <c:strCache>
                <c:ptCount val="26"/>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strCache>
            </c:strRef>
          </c:cat>
          <c:val>
            <c:numRef>
              <c:f>表54!$I$5:$I$30</c:f>
              <c:numCache>
                <c:formatCode>#,##0_);[Red]\(#,##0\)</c:formatCode>
                <c:ptCount val="26"/>
                <c:pt idx="0">
                  <c:v>688</c:v>
                </c:pt>
                <c:pt idx="1">
                  <c:v>682</c:v>
                </c:pt>
                <c:pt idx="2">
                  <c:v>698</c:v>
                </c:pt>
                <c:pt idx="3">
                  <c:v>673</c:v>
                </c:pt>
                <c:pt idx="4">
                  <c:v>673</c:v>
                </c:pt>
                <c:pt idx="5">
                  <c:v>665</c:v>
                </c:pt>
                <c:pt idx="6">
                  <c:v>663</c:v>
                </c:pt>
                <c:pt idx="7">
                  <c:v>674</c:v>
                </c:pt>
                <c:pt idx="8">
                  <c:v>678</c:v>
                </c:pt>
                <c:pt idx="9">
                  <c:v>699</c:v>
                </c:pt>
                <c:pt idx="10">
                  <c:v>707</c:v>
                </c:pt>
                <c:pt idx="11">
                  <c:v>690</c:v>
                </c:pt>
                <c:pt idx="12">
                  <c:v>705</c:v>
                </c:pt>
                <c:pt idx="13">
                  <c:v>708</c:v>
                </c:pt>
                <c:pt idx="14">
                  <c:v>731</c:v>
                </c:pt>
                <c:pt idx="15">
                  <c:v>733</c:v>
                </c:pt>
                <c:pt idx="16">
                  <c:v>731</c:v>
                </c:pt>
                <c:pt idx="17">
                  <c:v>776</c:v>
                </c:pt>
                <c:pt idx="18">
                  <c:v>818</c:v>
                </c:pt>
                <c:pt idx="19">
                  <c:v>822</c:v>
                </c:pt>
                <c:pt idx="20">
                  <c:v>833</c:v>
                </c:pt>
                <c:pt idx="21">
                  <c:v>868</c:v>
                </c:pt>
                <c:pt idx="22">
                  <c:v>816</c:v>
                </c:pt>
                <c:pt idx="23">
                  <c:v>823</c:v>
                </c:pt>
                <c:pt idx="24">
                  <c:v>691</c:v>
                </c:pt>
                <c:pt idx="25">
                  <c:v>724</c:v>
                </c:pt>
              </c:numCache>
            </c:numRef>
          </c:val>
          <c:smooth val="0"/>
          <c:extLst>
            <c:ext xmlns:c16="http://schemas.microsoft.com/office/drawing/2014/chart" uri="{C3380CC4-5D6E-409C-BE32-E72D297353CC}">
              <c16:uniqueId val="{00000001-3CDD-4DCB-80CB-3515BE8CEF74}"/>
            </c:ext>
          </c:extLst>
        </c:ser>
        <c:dLbls>
          <c:showLegendKey val="0"/>
          <c:showVal val="0"/>
          <c:showCatName val="0"/>
          <c:showSerName val="0"/>
          <c:showPercent val="0"/>
          <c:showBubbleSize val="0"/>
        </c:dLbls>
        <c:marker val="1"/>
        <c:smooth val="0"/>
        <c:axId val="558708632"/>
        <c:axId val="558710200"/>
      </c:lineChart>
      <c:catAx>
        <c:axId val="5594853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58707456"/>
        <c:crossesAt val="10500"/>
        <c:auto val="0"/>
        <c:lblAlgn val="ctr"/>
        <c:lblOffset val="100"/>
        <c:tickLblSkip val="1"/>
        <c:tickMarkSkip val="1"/>
        <c:noMultiLvlLbl val="0"/>
      </c:catAx>
      <c:valAx>
        <c:axId val="558707456"/>
        <c:scaling>
          <c:orientation val="minMax"/>
          <c:max val="14000"/>
          <c:min val="105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85336"/>
        <c:crosses val="autoZero"/>
        <c:crossBetween val="between"/>
        <c:majorUnit val="500"/>
      </c:valAx>
      <c:catAx>
        <c:axId val="558708632"/>
        <c:scaling>
          <c:orientation val="minMax"/>
        </c:scaling>
        <c:delete val="1"/>
        <c:axPos val="b"/>
        <c:numFmt formatCode="General" sourceLinked="1"/>
        <c:majorTickMark val="out"/>
        <c:minorTickMark val="none"/>
        <c:tickLblPos val="nextTo"/>
        <c:crossAx val="558710200"/>
        <c:crossesAt val="620"/>
        <c:auto val="0"/>
        <c:lblAlgn val="ctr"/>
        <c:lblOffset val="100"/>
        <c:noMultiLvlLbl val="0"/>
      </c:catAx>
      <c:valAx>
        <c:axId val="558710200"/>
        <c:scaling>
          <c:orientation val="minMax"/>
          <c:max val="870"/>
          <c:min val="66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8708632"/>
        <c:crosses val="max"/>
        <c:crossBetween val="between"/>
        <c:majorUnit val="20"/>
      </c:valAx>
      <c:spPr>
        <a:solidFill>
          <a:srgbClr val="FFFFFF"/>
        </a:solidFill>
        <a:ln w="12700">
          <a:solidFill>
            <a:srgbClr val="000000"/>
          </a:solidFill>
          <a:prstDash val="solid"/>
        </a:ln>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layout>
        <c:manualLayout>
          <c:xMode val="edge"/>
          <c:yMode val="edge"/>
          <c:x val="0.341059950287671"/>
          <c:y val="3.5398230088495575E-2"/>
        </c:manualLayout>
      </c:layout>
      <c:overlay val="0"/>
      <c:spPr>
        <a:noFill/>
        <a:ln w="25400">
          <a:noFill/>
        </a:ln>
      </c:spPr>
    </c:title>
    <c:autoTitleDeleted val="0"/>
    <c:plotArea>
      <c:layout>
        <c:manualLayout>
          <c:layoutTarget val="inner"/>
          <c:xMode val="edge"/>
          <c:yMode val="edge"/>
          <c:x val="0.13741732963295611"/>
          <c:y val="0.17699166030506863"/>
          <c:w val="0.76986817204005531"/>
          <c:h val="0.6224206720728247"/>
        </c:manualLayout>
      </c:layout>
      <c:barChart>
        <c:barDir val="col"/>
        <c:grouping val="clustered"/>
        <c:varyColors val="0"/>
        <c:ser>
          <c:idx val="1"/>
          <c:order val="0"/>
          <c:tx>
            <c:v>昼間人口</c:v>
          </c:tx>
          <c:spPr>
            <a:pattFill prst="pct50">
              <a:fgClr>
                <a:srgbClr val="424242"/>
              </a:fgClr>
              <a:bgClr>
                <a:srgbClr val="FFFFFF"/>
              </a:bgClr>
            </a:pattFill>
            <a:ln w="12700">
              <a:solidFill>
                <a:srgbClr val="000000"/>
              </a:solidFill>
              <a:prstDash val="solid"/>
            </a:ln>
          </c:spPr>
          <c:invertIfNegative val="0"/>
          <c:dLbls>
            <c:delete val="1"/>
          </c:dLbls>
          <c:cat>
            <c:strRef>
              <c:f>'表6,7'!$A$4:$A$10</c:f>
              <c:strCache>
                <c:ptCount val="7"/>
                <c:pt idx="0">
                  <c:v>昭和６０年</c:v>
                </c:pt>
                <c:pt idx="1">
                  <c:v>平成　２年</c:v>
                </c:pt>
                <c:pt idx="2">
                  <c:v>平成　７年</c:v>
                </c:pt>
                <c:pt idx="3">
                  <c:v>平成１２年</c:v>
                </c:pt>
                <c:pt idx="4">
                  <c:v>平成１７年</c:v>
                </c:pt>
                <c:pt idx="5">
                  <c:v>平成２２年</c:v>
                </c:pt>
                <c:pt idx="6">
                  <c:v>平成２７年</c:v>
                </c:pt>
              </c:strCache>
            </c:strRef>
          </c:cat>
          <c:val>
            <c:numRef>
              <c:f>'表6,7'!$B$4:$B$10</c:f>
              <c:numCache>
                <c:formatCode>#,##0_);[Red]\(#,##0\)</c:formatCode>
                <c:ptCount val="7"/>
                <c:pt idx="0">
                  <c:v>147269</c:v>
                </c:pt>
                <c:pt idx="1">
                  <c:v>168601</c:v>
                </c:pt>
                <c:pt idx="2">
                  <c:v>188988</c:v>
                </c:pt>
                <c:pt idx="3">
                  <c:v>208061</c:v>
                </c:pt>
                <c:pt idx="4">
                  <c:v>218486</c:v>
                </c:pt>
                <c:pt idx="5">
                  <c:v>233183</c:v>
                </c:pt>
                <c:pt idx="6">
                  <c:v>244164</c:v>
                </c:pt>
              </c:numCache>
            </c:numRef>
          </c:val>
          <c:extLst>
            <c:ext xmlns:c16="http://schemas.microsoft.com/office/drawing/2014/chart" uri="{C3380CC4-5D6E-409C-BE32-E72D297353CC}">
              <c16:uniqueId val="{00000000-FC0B-48A3-BFC9-29105B50CA28}"/>
            </c:ext>
          </c:extLst>
        </c:ser>
        <c:ser>
          <c:idx val="0"/>
          <c:order val="1"/>
          <c:tx>
            <c:v>夜間人口</c:v>
          </c:tx>
          <c:spPr>
            <a:pattFill prst="pct5">
              <a:fgClr>
                <a:srgbClr val="424242"/>
              </a:fgClr>
              <a:bgClr>
                <a:srgbClr val="FFFFFF"/>
              </a:bgClr>
            </a:pattFill>
            <a:ln w="12700">
              <a:solidFill>
                <a:srgbClr val="000000"/>
              </a:solidFill>
              <a:prstDash val="solid"/>
            </a:ln>
          </c:spPr>
          <c:invertIfNegative val="0"/>
          <c:dLbls>
            <c:delete val="1"/>
          </c:dLbls>
          <c:cat>
            <c:strRef>
              <c:f>'表6,7'!$A$4:$A$10</c:f>
              <c:strCache>
                <c:ptCount val="7"/>
                <c:pt idx="0">
                  <c:v>昭和６０年</c:v>
                </c:pt>
                <c:pt idx="1">
                  <c:v>平成　２年</c:v>
                </c:pt>
                <c:pt idx="2">
                  <c:v>平成　７年</c:v>
                </c:pt>
                <c:pt idx="3">
                  <c:v>平成１２年</c:v>
                </c:pt>
                <c:pt idx="4">
                  <c:v>平成１７年</c:v>
                </c:pt>
                <c:pt idx="5">
                  <c:v>平成２２年</c:v>
                </c:pt>
                <c:pt idx="6">
                  <c:v>平成２７年</c:v>
                </c:pt>
              </c:strCache>
            </c:strRef>
          </c:cat>
          <c:val>
            <c:numRef>
              <c:f>'表6,7'!$D$4:$D$10</c:f>
              <c:numCache>
                <c:formatCode>#,##0_);[Red]\(#,##0\)</c:formatCode>
                <c:ptCount val="7"/>
                <c:pt idx="0">
                  <c:v>150074</c:v>
                </c:pt>
                <c:pt idx="1">
                  <c:v>167998</c:v>
                </c:pt>
                <c:pt idx="2">
                  <c:v>182322</c:v>
                </c:pt>
                <c:pt idx="3">
                  <c:v>191814</c:v>
                </c:pt>
                <c:pt idx="4">
                  <c:v>200527</c:v>
                </c:pt>
                <c:pt idx="5">
                  <c:v>214590</c:v>
                </c:pt>
                <c:pt idx="6">
                  <c:v>226963</c:v>
                </c:pt>
              </c:numCache>
            </c:numRef>
          </c:val>
          <c:extLst>
            <c:ext xmlns:c16="http://schemas.microsoft.com/office/drawing/2014/chart" uri="{C3380CC4-5D6E-409C-BE32-E72D297353CC}">
              <c16:uniqueId val="{00000001-FC0B-48A3-BFC9-29105B50CA28}"/>
            </c:ext>
          </c:extLst>
        </c:ser>
        <c:dLbls>
          <c:showLegendKey val="0"/>
          <c:showVal val="1"/>
          <c:showCatName val="0"/>
          <c:showSerName val="0"/>
          <c:showPercent val="0"/>
          <c:showBubbleSize val="0"/>
        </c:dLbls>
        <c:gapWidth val="200"/>
        <c:axId val="389109824"/>
        <c:axId val="389107864"/>
      </c:barChart>
      <c:lineChart>
        <c:grouping val="standard"/>
        <c:varyColors val="0"/>
        <c:ser>
          <c:idx val="2"/>
          <c:order val="2"/>
          <c:tx>
            <c:v>昼夜間人口比率</c:v>
          </c:tx>
          <c:spPr>
            <a:ln w="12700">
              <a:solidFill>
                <a:srgbClr val="000000"/>
              </a:solidFill>
              <a:prstDash val="solid"/>
            </a:ln>
          </c:spPr>
          <c:marker>
            <c:symbol val="triangle"/>
            <c:size val="7"/>
            <c:spPr>
              <a:solidFill>
                <a:srgbClr val="FFFFFF"/>
              </a:solidFill>
              <a:ln>
                <a:solidFill>
                  <a:srgbClr val="000000"/>
                </a:solidFill>
                <a:prstDash val="solid"/>
              </a:ln>
            </c:spPr>
          </c:marker>
          <c:dLbls>
            <c:dLbl>
              <c:idx val="0"/>
              <c:layout>
                <c:manualLayout>
                  <c:x val="-4.4978037107786771E-2"/>
                  <c:y val="7.1263450278159404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0B-48A3-BFC9-29105B50CA28}"/>
                </c:ext>
              </c:extLst>
            </c:dLbl>
            <c:dLbl>
              <c:idx val="1"/>
              <c:layout>
                <c:manualLayout>
                  <c:x val="-4.8289347407893778E-2"/>
                  <c:y val="7.3636186548936403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0B-48A3-BFC9-29105B50CA28}"/>
                </c:ext>
              </c:extLst>
            </c:dLbl>
            <c:dLbl>
              <c:idx val="2"/>
              <c:layout>
                <c:manualLayout>
                  <c:x val="-4.6633766275484198E-2"/>
                  <c:y val="7.6080695766226267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0B-48A3-BFC9-29105B50CA28}"/>
                </c:ext>
              </c:extLst>
            </c:dLbl>
            <c:dLbl>
              <c:idx val="3"/>
              <c:layout>
                <c:manualLayout>
                  <c:x val="-4.9944902756258992E-2"/>
                  <c:y val="9.5639245175140788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0B-48A3-BFC9-29105B50CA28}"/>
                </c:ext>
              </c:extLst>
            </c:dLbl>
            <c:dLbl>
              <c:idx val="4"/>
              <c:layout>
                <c:manualLayout>
                  <c:x val="-4.9944952101354974E-2"/>
                  <c:y val="7.2333605067455911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0B-48A3-BFC9-29105B50CA28}"/>
                </c:ext>
              </c:extLst>
            </c:dLbl>
            <c:dLbl>
              <c:idx val="5"/>
              <c:layout>
                <c:manualLayout>
                  <c:x val="-4.6357615894039736E-2"/>
                  <c:y val="7.0796460176991149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0B-48A3-BFC9-29105B50CA28}"/>
                </c:ext>
              </c:extLst>
            </c:dLbl>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'表6,7'!$F$4:$F$10</c:f>
              <c:numCache>
                <c:formatCode>#,##0.0;[Red]\-#,##0.0</c:formatCode>
                <c:ptCount val="7"/>
                <c:pt idx="0">
                  <c:v>98.130922078441301</c:v>
                </c:pt>
                <c:pt idx="1">
                  <c:v>100.35893284443861</c:v>
                </c:pt>
                <c:pt idx="2">
                  <c:v>103.65616875637609</c:v>
                </c:pt>
                <c:pt idx="3">
                  <c:v>108.47018465805417</c:v>
                </c:pt>
                <c:pt idx="4">
                  <c:v>108.95590120033711</c:v>
                </c:pt>
                <c:pt idx="5">
                  <c:v>108.66442984295634</c:v>
                </c:pt>
                <c:pt idx="6">
                  <c:v>107.57876834550125</c:v>
                </c:pt>
              </c:numCache>
            </c:numRef>
          </c:val>
          <c:smooth val="0"/>
          <c:extLst>
            <c:ext xmlns:c16="http://schemas.microsoft.com/office/drawing/2014/chart" uri="{C3380CC4-5D6E-409C-BE32-E72D297353CC}">
              <c16:uniqueId val="{00000008-FC0B-48A3-BFC9-29105B50CA28}"/>
            </c:ext>
          </c:extLst>
        </c:ser>
        <c:dLbls>
          <c:showLegendKey val="0"/>
          <c:showVal val="1"/>
          <c:showCatName val="0"/>
          <c:showSerName val="0"/>
          <c:showPercent val="0"/>
          <c:showBubbleSize val="0"/>
        </c:dLbls>
        <c:marker val="1"/>
        <c:smooth val="0"/>
        <c:axId val="389103944"/>
        <c:axId val="389108256"/>
      </c:lineChart>
      <c:catAx>
        <c:axId val="38910982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0264900662251655"/>
              <c:y val="5.8997359843293927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7864"/>
        <c:crosses val="autoZero"/>
        <c:auto val="0"/>
        <c:lblAlgn val="ctr"/>
        <c:lblOffset val="100"/>
        <c:tickLblSkip val="1"/>
        <c:tickMarkSkip val="1"/>
        <c:noMultiLvlLbl val="0"/>
      </c:catAx>
      <c:valAx>
        <c:axId val="389107864"/>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94205367540977902"/>
              <c:y val="5.8997359843293927E-2"/>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9824"/>
        <c:crosses val="autoZero"/>
        <c:crossBetween val="between"/>
      </c:valAx>
      <c:catAx>
        <c:axId val="389103944"/>
        <c:scaling>
          <c:orientation val="minMax"/>
        </c:scaling>
        <c:delete val="1"/>
        <c:axPos val="b"/>
        <c:majorTickMark val="out"/>
        <c:minorTickMark val="none"/>
        <c:tickLblPos val="nextTo"/>
        <c:crossAx val="389108256"/>
        <c:crossesAt val="90"/>
        <c:auto val="0"/>
        <c:lblAlgn val="ctr"/>
        <c:lblOffset val="100"/>
        <c:noMultiLvlLbl val="0"/>
      </c:catAx>
      <c:valAx>
        <c:axId val="389108256"/>
        <c:scaling>
          <c:orientation val="minMax"/>
          <c:max val="115"/>
          <c:min val="90"/>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3944"/>
        <c:crosses val="max"/>
        <c:crossBetween val="between"/>
        <c:majorUnit val="5"/>
      </c:valAx>
      <c:spPr>
        <a:noFill/>
        <a:ln w="12700">
          <a:solidFill>
            <a:srgbClr val="808080"/>
          </a:solidFill>
          <a:prstDash val="solid"/>
        </a:ln>
      </c:spPr>
    </c:plotArea>
    <c:legend>
      <c:legendPos val="b"/>
      <c:layout>
        <c:manualLayout>
          <c:xMode val="edge"/>
          <c:yMode val="edge"/>
          <c:x val="0.24337765726304078"/>
          <c:y val="0.91150690234517151"/>
          <c:w val="0.66059654794806288"/>
          <c:h val="7.079676987279248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中学校生徒数及び教員数の推移</a:t>
            </a:r>
          </a:p>
        </c:rich>
      </c:tx>
      <c:layout>
        <c:manualLayout>
          <c:xMode val="edge"/>
          <c:yMode val="edge"/>
          <c:x val="0.30268113246977724"/>
          <c:y val="3.0737770307713855E-2"/>
        </c:manualLayout>
      </c:layout>
      <c:overlay val="0"/>
      <c:spPr>
        <a:noFill/>
        <a:ln w="25400">
          <a:noFill/>
        </a:ln>
      </c:spPr>
    </c:title>
    <c:autoTitleDeleted val="0"/>
    <c:plotArea>
      <c:layout>
        <c:manualLayout>
          <c:layoutTarget val="inner"/>
          <c:xMode val="edge"/>
          <c:yMode val="edge"/>
          <c:x val="0.12113055181695828"/>
          <c:y val="0.15163934426229508"/>
          <c:w val="0.73889636608344544"/>
          <c:h val="0.52049180327868849"/>
        </c:manualLayout>
      </c:layout>
      <c:barChart>
        <c:barDir val="col"/>
        <c:grouping val="clustered"/>
        <c:varyColors val="0"/>
        <c:ser>
          <c:idx val="1"/>
          <c:order val="0"/>
          <c:tx>
            <c:v>生徒数</c:v>
          </c:tx>
          <c:spPr>
            <a:solidFill>
              <a:schemeClr val="accent5">
                <a:lumMod val="75000"/>
              </a:schemeClr>
            </a:solidFill>
            <a:ln w="12700">
              <a:solidFill>
                <a:srgbClr val="000000"/>
              </a:solidFill>
              <a:prstDash val="solid"/>
            </a:ln>
          </c:spPr>
          <c:invertIfNegative val="0"/>
          <c:cat>
            <c:strRef>
              <c:f>表55!$A$5:$A$30</c:f>
              <c:strCache>
                <c:ptCount val="26"/>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strCache>
            </c:strRef>
          </c:cat>
          <c:val>
            <c:numRef>
              <c:f>表55!$F$5:$F$30</c:f>
              <c:numCache>
                <c:formatCode>#,##0_);[Red]\(#,##0\)</c:formatCode>
                <c:ptCount val="26"/>
                <c:pt idx="0">
                  <c:v>7444</c:v>
                </c:pt>
                <c:pt idx="1">
                  <c:v>7307</c:v>
                </c:pt>
                <c:pt idx="2">
                  <c:v>7340</c:v>
                </c:pt>
                <c:pt idx="3">
                  <c:v>7234</c:v>
                </c:pt>
                <c:pt idx="4">
                  <c:v>7105</c:v>
                </c:pt>
                <c:pt idx="5">
                  <c:v>6855</c:v>
                </c:pt>
                <c:pt idx="6">
                  <c:v>6652</c:v>
                </c:pt>
                <c:pt idx="7">
                  <c:v>6492</c:v>
                </c:pt>
                <c:pt idx="8">
                  <c:v>6244</c:v>
                </c:pt>
                <c:pt idx="9">
                  <c:v>6040</c:v>
                </c:pt>
                <c:pt idx="10">
                  <c:v>5965</c:v>
                </c:pt>
                <c:pt idx="11">
                  <c:v>5995</c:v>
                </c:pt>
                <c:pt idx="12">
                  <c:v>6095</c:v>
                </c:pt>
                <c:pt idx="13">
                  <c:v>6324</c:v>
                </c:pt>
                <c:pt idx="14">
                  <c:v>6253</c:v>
                </c:pt>
                <c:pt idx="15">
                  <c:v>6315</c:v>
                </c:pt>
                <c:pt idx="16">
                  <c:v>6172</c:v>
                </c:pt>
                <c:pt idx="17">
                  <c:v>6336</c:v>
                </c:pt>
                <c:pt idx="18">
                  <c:v>6313</c:v>
                </c:pt>
                <c:pt idx="19">
                  <c:v>6451</c:v>
                </c:pt>
                <c:pt idx="20">
                  <c:v>6421</c:v>
                </c:pt>
                <c:pt idx="21">
                  <c:v>6501</c:v>
                </c:pt>
                <c:pt idx="22">
                  <c:v>6171</c:v>
                </c:pt>
                <c:pt idx="23">
                  <c:v>6165</c:v>
                </c:pt>
                <c:pt idx="24">
                  <c:v>4871</c:v>
                </c:pt>
                <c:pt idx="25">
                  <c:v>5444</c:v>
                </c:pt>
              </c:numCache>
            </c:numRef>
          </c:val>
          <c:extLst>
            <c:ext xmlns:c16="http://schemas.microsoft.com/office/drawing/2014/chart" uri="{C3380CC4-5D6E-409C-BE32-E72D297353CC}">
              <c16:uniqueId val="{00000000-2685-4E68-BFDA-285AA9E017AB}"/>
            </c:ext>
          </c:extLst>
        </c:ser>
        <c:dLbls>
          <c:showLegendKey val="0"/>
          <c:showVal val="0"/>
          <c:showCatName val="0"/>
          <c:showSerName val="0"/>
          <c:showPercent val="0"/>
          <c:showBubbleSize val="0"/>
        </c:dLbls>
        <c:gapWidth val="150"/>
        <c:axId val="558709024"/>
        <c:axId val="558709416"/>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val>
            <c:numRef>
              <c:f>表55!$I$5:$I$30</c:f>
              <c:numCache>
                <c:formatCode>General</c:formatCode>
                <c:ptCount val="26"/>
                <c:pt idx="0">
                  <c:v>406</c:v>
                </c:pt>
                <c:pt idx="1">
                  <c:v>407</c:v>
                </c:pt>
                <c:pt idx="2">
                  <c:v>379</c:v>
                </c:pt>
                <c:pt idx="3">
                  <c:v>411</c:v>
                </c:pt>
                <c:pt idx="4">
                  <c:v>404</c:v>
                </c:pt>
                <c:pt idx="5">
                  <c:v>436</c:v>
                </c:pt>
                <c:pt idx="6">
                  <c:v>428</c:v>
                </c:pt>
                <c:pt idx="7">
                  <c:v>430</c:v>
                </c:pt>
                <c:pt idx="8">
                  <c:v>388</c:v>
                </c:pt>
                <c:pt idx="9">
                  <c:v>384</c:v>
                </c:pt>
                <c:pt idx="10">
                  <c:v>379</c:v>
                </c:pt>
                <c:pt idx="11">
                  <c:v>375</c:v>
                </c:pt>
                <c:pt idx="12">
                  <c:v>383</c:v>
                </c:pt>
                <c:pt idx="13">
                  <c:v>407</c:v>
                </c:pt>
                <c:pt idx="14">
                  <c:v>406</c:v>
                </c:pt>
                <c:pt idx="15">
                  <c:v>428</c:v>
                </c:pt>
                <c:pt idx="16">
                  <c:v>414</c:v>
                </c:pt>
                <c:pt idx="17">
                  <c:v>474</c:v>
                </c:pt>
                <c:pt idx="18">
                  <c:v>543</c:v>
                </c:pt>
                <c:pt idx="19">
                  <c:v>566</c:v>
                </c:pt>
                <c:pt idx="20">
                  <c:v>557</c:v>
                </c:pt>
                <c:pt idx="21">
                  <c:v>586</c:v>
                </c:pt>
                <c:pt idx="22">
                  <c:v>504</c:v>
                </c:pt>
                <c:pt idx="23">
                  <c:v>518</c:v>
                </c:pt>
                <c:pt idx="24">
                  <c:v>377</c:v>
                </c:pt>
                <c:pt idx="25">
                  <c:v>462</c:v>
                </c:pt>
              </c:numCache>
            </c:numRef>
          </c:val>
          <c:smooth val="0"/>
          <c:extLst>
            <c:ext xmlns:c16="http://schemas.microsoft.com/office/drawing/2014/chart" uri="{C3380CC4-5D6E-409C-BE32-E72D297353CC}">
              <c16:uniqueId val="{00000001-2685-4E68-BFDA-285AA9E017AB}"/>
            </c:ext>
          </c:extLst>
        </c:ser>
        <c:dLbls>
          <c:showLegendKey val="0"/>
          <c:showVal val="0"/>
          <c:showCatName val="0"/>
          <c:showSerName val="0"/>
          <c:showPercent val="0"/>
          <c:showBubbleSize val="0"/>
        </c:dLbls>
        <c:marker val="1"/>
        <c:smooth val="0"/>
        <c:axId val="558709808"/>
        <c:axId val="558708240"/>
      </c:lineChart>
      <c:catAx>
        <c:axId val="5587090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58709416"/>
        <c:crosses val="autoZero"/>
        <c:auto val="0"/>
        <c:lblAlgn val="ctr"/>
        <c:lblOffset val="100"/>
        <c:tickLblSkip val="1"/>
        <c:tickMarkSkip val="1"/>
        <c:noMultiLvlLbl val="0"/>
      </c:catAx>
      <c:valAx>
        <c:axId val="558709416"/>
        <c:scaling>
          <c:orientation val="minMax"/>
          <c:min val="10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生徒数（人）</a:t>
                </a:r>
              </a:p>
            </c:rich>
          </c:tx>
          <c:layout>
            <c:manualLayout>
              <c:xMode val="edge"/>
              <c:yMode val="edge"/>
              <c:x val="8.0753468569465265E-3"/>
              <c:y val="0.30532790129772058"/>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8709024"/>
        <c:crosses val="autoZero"/>
        <c:crossBetween val="between"/>
        <c:majorUnit val="2000"/>
      </c:valAx>
      <c:catAx>
        <c:axId val="558709808"/>
        <c:scaling>
          <c:orientation val="minMax"/>
        </c:scaling>
        <c:delete val="1"/>
        <c:axPos val="b"/>
        <c:majorTickMark val="out"/>
        <c:minorTickMark val="none"/>
        <c:tickLblPos val="nextTo"/>
        <c:crossAx val="558708240"/>
        <c:crossesAt val="340"/>
        <c:auto val="0"/>
        <c:lblAlgn val="ctr"/>
        <c:lblOffset val="100"/>
        <c:noMultiLvlLbl val="0"/>
      </c:catAx>
      <c:valAx>
        <c:axId val="558708240"/>
        <c:scaling>
          <c:orientation val="minMax"/>
          <c:max val="590"/>
          <c:min val="37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732173660478689"/>
              <c:y val="0.2766392020023019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8709808"/>
        <c:crosses val="max"/>
        <c:crossBetween val="between"/>
        <c:majorUnit val="20"/>
      </c:valAx>
      <c:spPr>
        <a:solidFill>
          <a:srgbClr val="FFFFFF"/>
        </a:solidFill>
        <a:ln w="12700">
          <a:solidFill>
            <a:srgbClr val="808080"/>
          </a:solidFill>
          <a:prstDash val="solid"/>
        </a:ln>
      </c:spPr>
    </c:plotArea>
    <c:legend>
      <c:legendPos val="b"/>
      <c:layout>
        <c:manualLayout>
          <c:xMode val="edge"/>
          <c:yMode val="edge"/>
          <c:x val="0.28981450193219777"/>
          <c:y val="0.88051153698595097"/>
          <c:w val="0.23449392712550604"/>
          <c:h val="4.9494126459250595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r>
              <a:rPr lang="ja-JP" altLang="en-US" sz="1200" b="0" cap="none" spc="0">
                <a:ln w="0">
                  <a:noFill/>
                </a:ln>
                <a:solidFill>
                  <a:sysClr val="windowText" lastClr="000000"/>
                </a:solidFill>
                <a:effectLst/>
              </a:rPr>
              <a:t>義務教育学校生徒数及び教員数の推移</a:t>
            </a:r>
          </a:p>
        </c:rich>
      </c:tx>
      <c:layout>
        <c:manualLayout>
          <c:xMode val="edge"/>
          <c:yMode val="edge"/>
          <c:x val="0.21174220311068712"/>
          <c:y val="4.507060871692127E-2"/>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endParaRPr lang="ja-JP"/>
        </a:p>
      </c:txPr>
    </c:title>
    <c:autoTitleDeleted val="0"/>
    <c:plotArea>
      <c:layout>
        <c:manualLayout>
          <c:layoutTarget val="inner"/>
          <c:xMode val="edge"/>
          <c:yMode val="edge"/>
          <c:x val="0.11985039844702956"/>
          <c:y val="0.14648251328184855"/>
          <c:w val="0.74880247563991209"/>
          <c:h val="0.66901601915032138"/>
        </c:manualLayout>
      </c:layout>
      <c:barChart>
        <c:barDir val="col"/>
        <c:grouping val="clustered"/>
        <c:varyColors val="0"/>
        <c:ser>
          <c:idx val="0"/>
          <c:order val="0"/>
          <c:tx>
            <c:v>生徒数</c:v>
          </c:tx>
          <c:spPr>
            <a:solidFill>
              <a:schemeClr val="accent5">
                <a:lumMod val="75000"/>
              </a:schemeClr>
            </a:solidFill>
            <a:ln>
              <a:noFill/>
            </a:ln>
            <a:effectLst/>
          </c:spPr>
          <c:invertIfNegative val="0"/>
          <c:cat>
            <c:strRef>
              <c:f>表56!$A$8:$A$11</c:f>
              <c:strCache>
                <c:ptCount val="4"/>
                <c:pt idx="0">
                  <c:v>平成２８年</c:v>
                </c:pt>
                <c:pt idx="1">
                  <c:v>平成２９年</c:v>
                </c:pt>
                <c:pt idx="2">
                  <c:v>平成３０年</c:v>
                </c:pt>
                <c:pt idx="3">
                  <c:v>令和 元年</c:v>
                </c:pt>
              </c:strCache>
            </c:strRef>
          </c:cat>
          <c:val>
            <c:numRef>
              <c:f>表56!$F$8:$F$11</c:f>
              <c:numCache>
                <c:formatCode>#,##0_);[Red]\(#,##0\)</c:formatCode>
                <c:ptCount val="4"/>
                <c:pt idx="0">
                  <c:v>1851</c:v>
                </c:pt>
                <c:pt idx="1">
                  <c:v>2054</c:v>
                </c:pt>
                <c:pt idx="2">
                  <c:v>4407</c:v>
                </c:pt>
                <c:pt idx="3">
                  <c:v>4954</c:v>
                </c:pt>
              </c:numCache>
            </c:numRef>
          </c:val>
          <c:extLst>
            <c:ext xmlns:c16="http://schemas.microsoft.com/office/drawing/2014/chart" uri="{C3380CC4-5D6E-409C-BE32-E72D297353CC}">
              <c16:uniqueId val="{00000000-3B11-4EBD-A369-7ABB3FBB5A3A}"/>
            </c:ext>
          </c:extLst>
        </c:ser>
        <c:dLbls>
          <c:showLegendKey val="0"/>
          <c:showVal val="0"/>
          <c:showCatName val="0"/>
          <c:showSerName val="0"/>
          <c:showPercent val="0"/>
          <c:showBubbleSize val="0"/>
        </c:dLbls>
        <c:gapWidth val="219"/>
        <c:axId val="558697264"/>
        <c:axId val="558703536"/>
      </c:barChart>
      <c:lineChart>
        <c:grouping val="standard"/>
        <c:varyColors val="0"/>
        <c:ser>
          <c:idx val="1"/>
          <c:order val="1"/>
          <c:tx>
            <c:v>教員数</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表56!$A$8:$A$11</c:f>
              <c:strCache>
                <c:ptCount val="4"/>
                <c:pt idx="0">
                  <c:v>平成２８年</c:v>
                </c:pt>
                <c:pt idx="1">
                  <c:v>平成２９年</c:v>
                </c:pt>
                <c:pt idx="2">
                  <c:v>平成３０年</c:v>
                </c:pt>
                <c:pt idx="3">
                  <c:v>令和 元年</c:v>
                </c:pt>
              </c:strCache>
            </c:strRef>
          </c:cat>
          <c:val>
            <c:numRef>
              <c:f>表56!$I$8:$I$11</c:f>
              <c:numCache>
                <c:formatCode>#,##0_);[Red]\(#,##0\)</c:formatCode>
                <c:ptCount val="4"/>
                <c:pt idx="0">
                  <c:v>95</c:v>
                </c:pt>
                <c:pt idx="1">
                  <c:v>94</c:v>
                </c:pt>
                <c:pt idx="2">
                  <c:v>266</c:v>
                </c:pt>
                <c:pt idx="3">
                  <c:v>295</c:v>
                </c:pt>
              </c:numCache>
            </c:numRef>
          </c:val>
          <c:smooth val="0"/>
          <c:extLst>
            <c:ext xmlns:c16="http://schemas.microsoft.com/office/drawing/2014/chart" uri="{C3380CC4-5D6E-409C-BE32-E72D297353CC}">
              <c16:uniqueId val="{00000001-3B11-4EBD-A369-7ABB3FBB5A3A}"/>
            </c:ext>
          </c:extLst>
        </c:ser>
        <c:dLbls>
          <c:showLegendKey val="0"/>
          <c:showVal val="0"/>
          <c:showCatName val="0"/>
          <c:showSerName val="0"/>
          <c:showPercent val="0"/>
          <c:showBubbleSize val="0"/>
        </c:dLbls>
        <c:marker val="1"/>
        <c:smooth val="0"/>
        <c:axId val="558698048"/>
        <c:axId val="558696872"/>
      </c:lineChart>
      <c:catAx>
        <c:axId val="55869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558703536"/>
        <c:crosses val="autoZero"/>
        <c:auto val="1"/>
        <c:lblAlgn val="ctr"/>
        <c:lblOffset val="100"/>
        <c:noMultiLvlLbl val="0"/>
      </c:catAx>
      <c:valAx>
        <c:axId val="55870353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558697264"/>
        <c:crosses val="autoZero"/>
        <c:crossBetween val="between"/>
      </c:valAx>
      <c:valAx>
        <c:axId val="55869687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558698048"/>
        <c:crosses val="max"/>
        <c:crossBetween val="between"/>
      </c:valAx>
      <c:catAx>
        <c:axId val="558698048"/>
        <c:scaling>
          <c:orientation val="minMax"/>
        </c:scaling>
        <c:delete val="1"/>
        <c:axPos val="b"/>
        <c:numFmt formatCode="General" sourceLinked="1"/>
        <c:majorTickMark val="out"/>
        <c:minorTickMark val="none"/>
        <c:tickLblPos val="nextTo"/>
        <c:crossAx val="558696872"/>
        <c:crosses val="autoZero"/>
        <c:auto val="1"/>
        <c:lblAlgn val="ctr"/>
        <c:lblOffset val="100"/>
        <c:noMultiLvlLbl val="0"/>
      </c:catAx>
      <c:spPr>
        <a:noFill/>
        <a:ln>
          <a:solidFill>
            <a:schemeClr val="tx1"/>
          </a:solidFill>
        </a:ln>
        <a:effectLst/>
      </c:spPr>
    </c:plotArea>
    <c:legend>
      <c:legendPos val="r"/>
      <c:layout>
        <c:manualLayout>
          <c:xMode val="edge"/>
          <c:yMode val="edge"/>
          <c:x val="0.36928615509514418"/>
          <c:y val="0.9015392281262854"/>
          <c:w val="0.28055555555555556"/>
          <c:h val="9.72026499355699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c:sp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accent1"/>
            </a:solidFill>
            <a:ln w="12700">
              <a:solidFill>
                <a:srgbClr val="000000"/>
              </a:solidFill>
              <a:prstDash val="solid"/>
            </a:ln>
          </c:spPr>
          <c:invertIfNegative val="0"/>
          <c:cat>
            <c:strRef>
              <c:f>表57!$A$4:$A$22</c:f>
              <c:strCache>
                <c:ptCount val="19"/>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strCache>
            </c:strRef>
          </c:cat>
          <c:val>
            <c:numRef>
              <c:f>表57!$E$4:$E$22</c:f>
              <c:numCache>
                <c:formatCode>#,##0;[Red]#,##0</c:formatCode>
                <c:ptCount val="19"/>
                <c:pt idx="0">
                  <c:v>874993</c:v>
                </c:pt>
                <c:pt idx="1">
                  <c:v>860825</c:v>
                </c:pt>
                <c:pt idx="2">
                  <c:v>869473</c:v>
                </c:pt>
                <c:pt idx="3">
                  <c:v>953503</c:v>
                </c:pt>
                <c:pt idx="4">
                  <c:v>1025954</c:v>
                </c:pt>
                <c:pt idx="5">
                  <c:v>1117481</c:v>
                </c:pt>
                <c:pt idx="6">
                  <c:v>1224193</c:v>
                </c:pt>
                <c:pt idx="7">
                  <c:v>1321851</c:v>
                </c:pt>
                <c:pt idx="8">
                  <c:v>1355172</c:v>
                </c:pt>
                <c:pt idx="9">
                  <c:v>1401877</c:v>
                </c:pt>
                <c:pt idx="10">
                  <c:v>1370328</c:v>
                </c:pt>
                <c:pt idx="11">
                  <c:v>1349043</c:v>
                </c:pt>
                <c:pt idx="12">
                  <c:v>1382705</c:v>
                </c:pt>
                <c:pt idx="13">
                  <c:v>1333020</c:v>
                </c:pt>
                <c:pt idx="14">
                  <c:v>1319477</c:v>
                </c:pt>
                <c:pt idx="15">
                  <c:v>1347366</c:v>
                </c:pt>
                <c:pt idx="16">
                  <c:v>1336986</c:v>
                </c:pt>
                <c:pt idx="17">
                  <c:v>1311736</c:v>
                </c:pt>
                <c:pt idx="18">
                  <c:v>1416768</c:v>
                </c:pt>
              </c:numCache>
            </c:numRef>
          </c:val>
          <c:extLst>
            <c:ext xmlns:c16="http://schemas.microsoft.com/office/drawing/2014/chart" uri="{C3380CC4-5D6E-409C-BE32-E72D297353CC}">
              <c16:uniqueId val="{00000000-9904-4322-B781-A466A3FE8B94}"/>
            </c:ext>
          </c:extLst>
        </c:ser>
        <c:dLbls>
          <c:showLegendKey val="0"/>
          <c:showVal val="0"/>
          <c:showCatName val="0"/>
          <c:showSerName val="0"/>
          <c:showPercent val="0"/>
          <c:showBubbleSize val="0"/>
        </c:dLbls>
        <c:gapWidth val="150"/>
        <c:axId val="558698440"/>
        <c:axId val="558701968"/>
      </c:barChart>
      <c:lineChart>
        <c:grouping val="standard"/>
        <c:varyColors val="0"/>
        <c:ser>
          <c:idx val="0"/>
          <c:order val="1"/>
          <c:tx>
            <c:v>貸出人数</c:v>
          </c:tx>
          <c:spPr>
            <a:ln w="19050">
              <a:solidFill>
                <a:schemeClr val="accent2">
                  <a:lumMod val="75000"/>
                </a:schemeClr>
              </a:solidFill>
              <a:prstDash val="solid"/>
            </a:ln>
          </c:spPr>
          <c:marker>
            <c:symbol val="square"/>
            <c:size val="4"/>
            <c:spPr>
              <a:solidFill>
                <a:schemeClr val="accent2">
                  <a:lumMod val="75000"/>
                </a:schemeClr>
              </a:solidFill>
              <a:ln w="19050">
                <a:solidFill>
                  <a:schemeClr val="accent2">
                    <a:lumMod val="75000"/>
                  </a:schemeClr>
                </a:solidFill>
                <a:prstDash val="solid"/>
              </a:ln>
            </c:spPr>
          </c:marker>
          <c:cat>
            <c:numRef>
              <c:f>表57!$D$4:$D$22</c:f>
              <c:numCache>
                <c:formatCode>#,##0;[Red]#,##0</c:formatCode>
                <c:ptCount val="19"/>
                <c:pt idx="0">
                  <c:v>257423</c:v>
                </c:pt>
                <c:pt idx="1">
                  <c:v>253275</c:v>
                </c:pt>
                <c:pt idx="2">
                  <c:v>255701</c:v>
                </c:pt>
                <c:pt idx="3">
                  <c:v>277113</c:v>
                </c:pt>
                <c:pt idx="4">
                  <c:v>298261</c:v>
                </c:pt>
                <c:pt idx="5">
                  <c:v>288582</c:v>
                </c:pt>
                <c:pt idx="6">
                  <c:v>326870</c:v>
                </c:pt>
                <c:pt idx="7">
                  <c:v>346005</c:v>
                </c:pt>
                <c:pt idx="8">
                  <c:v>346457</c:v>
                </c:pt>
                <c:pt idx="9">
                  <c:v>355561</c:v>
                </c:pt>
                <c:pt idx="10">
                  <c:v>343047</c:v>
                </c:pt>
                <c:pt idx="11">
                  <c:v>326664</c:v>
                </c:pt>
                <c:pt idx="12">
                  <c:v>336722</c:v>
                </c:pt>
                <c:pt idx="13">
                  <c:v>325200</c:v>
                </c:pt>
                <c:pt idx="14">
                  <c:v>320483</c:v>
                </c:pt>
                <c:pt idx="15">
                  <c:v>322230</c:v>
                </c:pt>
                <c:pt idx="16">
                  <c:v>319649</c:v>
                </c:pt>
                <c:pt idx="17">
                  <c:v>308969</c:v>
                </c:pt>
                <c:pt idx="18">
                  <c:v>336436</c:v>
                </c:pt>
              </c:numCache>
            </c:numRef>
          </c:cat>
          <c:val>
            <c:numRef>
              <c:f>表57!$D$4:$D$22</c:f>
              <c:numCache>
                <c:formatCode>#,##0;[Red]#,##0</c:formatCode>
                <c:ptCount val="19"/>
                <c:pt idx="0">
                  <c:v>257423</c:v>
                </c:pt>
                <c:pt idx="1">
                  <c:v>253275</c:v>
                </c:pt>
                <c:pt idx="2">
                  <c:v>255701</c:v>
                </c:pt>
                <c:pt idx="3">
                  <c:v>277113</c:v>
                </c:pt>
                <c:pt idx="4">
                  <c:v>298261</c:v>
                </c:pt>
                <c:pt idx="5">
                  <c:v>288582</c:v>
                </c:pt>
                <c:pt idx="6">
                  <c:v>326870</c:v>
                </c:pt>
                <c:pt idx="7">
                  <c:v>346005</c:v>
                </c:pt>
                <c:pt idx="8">
                  <c:v>346457</c:v>
                </c:pt>
                <c:pt idx="9">
                  <c:v>355561</c:v>
                </c:pt>
                <c:pt idx="10">
                  <c:v>343047</c:v>
                </c:pt>
                <c:pt idx="11">
                  <c:v>326664</c:v>
                </c:pt>
                <c:pt idx="12">
                  <c:v>336722</c:v>
                </c:pt>
                <c:pt idx="13">
                  <c:v>325200</c:v>
                </c:pt>
                <c:pt idx="14">
                  <c:v>320483</c:v>
                </c:pt>
                <c:pt idx="15">
                  <c:v>322230</c:v>
                </c:pt>
                <c:pt idx="16">
                  <c:v>319649</c:v>
                </c:pt>
                <c:pt idx="17">
                  <c:v>308969</c:v>
                </c:pt>
                <c:pt idx="18">
                  <c:v>336436</c:v>
                </c:pt>
              </c:numCache>
            </c:numRef>
          </c:val>
          <c:smooth val="0"/>
          <c:extLst>
            <c:ext xmlns:c16="http://schemas.microsoft.com/office/drawing/2014/chart" uri="{C3380CC4-5D6E-409C-BE32-E72D297353CC}">
              <c16:uniqueId val="{00000001-9904-4322-B781-A466A3FE8B94}"/>
            </c:ext>
          </c:extLst>
        </c:ser>
        <c:dLbls>
          <c:showLegendKey val="0"/>
          <c:showVal val="0"/>
          <c:showCatName val="0"/>
          <c:showSerName val="0"/>
          <c:showPercent val="0"/>
          <c:showBubbleSize val="0"/>
        </c:dLbls>
        <c:marker val="1"/>
        <c:smooth val="0"/>
        <c:axId val="558694520"/>
        <c:axId val="558698832"/>
      </c:lineChart>
      <c:catAx>
        <c:axId val="5586984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558701968"/>
        <c:crossesAt val="0"/>
        <c:auto val="0"/>
        <c:lblAlgn val="ctr"/>
        <c:lblOffset val="100"/>
        <c:tickLblSkip val="1"/>
        <c:tickMarkSkip val="1"/>
        <c:noMultiLvlLbl val="0"/>
      </c:catAx>
      <c:valAx>
        <c:axId val="558701968"/>
        <c:scaling>
          <c:orientation val="minMax"/>
          <c:max val="1600000"/>
          <c:min val="100000"/>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(冊)</a:t>
                </a:r>
              </a:p>
            </c:rich>
          </c:tx>
          <c:layout>
            <c:manualLayout>
              <c:xMode val="edge"/>
              <c:yMode val="edge"/>
              <c:x val="5.216087603292912E-2"/>
              <c:y val="6.617681583771876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8698440"/>
        <c:crosses val="autoZero"/>
        <c:crossBetween val="between"/>
        <c:majorUnit val="200000"/>
      </c:valAx>
      <c:catAx>
        <c:axId val="558694520"/>
        <c:scaling>
          <c:orientation val="minMax"/>
        </c:scaling>
        <c:delete val="1"/>
        <c:axPos val="b"/>
        <c:numFmt formatCode="#,##0;[Red]#,##0" sourceLinked="1"/>
        <c:majorTickMark val="out"/>
        <c:minorTickMark val="none"/>
        <c:tickLblPos val="nextTo"/>
        <c:crossAx val="558698832"/>
        <c:crossesAt val="0"/>
        <c:auto val="0"/>
        <c:lblAlgn val="ctr"/>
        <c:lblOffset val="100"/>
        <c:noMultiLvlLbl val="0"/>
      </c:catAx>
      <c:valAx>
        <c:axId val="558698832"/>
        <c:scaling>
          <c:orientation val="minMax"/>
          <c:max val="370000"/>
          <c:min val="100000"/>
        </c:scaling>
        <c:delete val="0"/>
        <c:axPos val="r"/>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0.90909086660903293"/>
              <c:y val="7.1078753346786427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8694520"/>
        <c:crosses val="max"/>
        <c:crossBetween val="between"/>
        <c:majorUnit val="50000"/>
      </c:valAx>
      <c:spPr>
        <a:solidFill>
          <a:srgbClr val="FFFFFF"/>
        </a:solidFill>
        <a:ln w="12700">
          <a:solidFill>
            <a:srgbClr val="000000"/>
          </a:solidFill>
          <a:prstDash val="solid"/>
        </a:ln>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ノバホール・つくばカピオ利用状況</a:t>
            </a:r>
          </a:p>
        </c:rich>
      </c:tx>
      <c:overlay val="0"/>
      <c:spPr>
        <a:noFill/>
        <a:ln w="25400">
          <a:noFill/>
        </a:ln>
      </c:spPr>
    </c:title>
    <c:autoTitleDeleted val="0"/>
    <c:plotArea>
      <c:layout>
        <c:manualLayout>
          <c:layoutTarget val="inner"/>
          <c:xMode val="edge"/>
          <c:yMode val="edge"/>
          <c:x val="0.14427531935040519"/>
          <c:y val="0.10682018338867863"/>
          <c:w val="0.68777160298045059"/>
          <c:h val="0.55887077111223848"/>
        </c:manualLayout>
      </c:layout>
      <c:barChart>
        <c:barDir val="col"/>
        <c:grouping val="clustered"/>
        <c:varyColors val="0"/>
        <c:ser>
          <c:idx val="0"/>
          <c:order val="0"/>
          <c:tx>
            <c:strRef>
              <c:f>表59!$B$3:$B$4</c:f>
              <c:strCache>
                <c:ptCount val="2"/>
                <c:pt idx="0">
                  <c:v>ノバホール</c:v>
                </c:pt>
                <c:pt idx="1">
                  <c:v>件数</c:v>
                </c:pt>
              </c:strCache>
            </c:strRef>
          </c:tx>
          <c:spPr>
            <a:solidFill>
              <a:srgbClr val="4F81BD"/>
            </a:solidFill>
            <a:ln w="25400">
              <a:noFill/>
            </a:ln>
          </c:spPr>
          <c:invertIfNegative val="0"/>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表59!$B$5:$B$17</c:f>
              <c:numCache>
                <c:formatCode>#,##0_);[Red]\(#,##0\)</c:formatCode>
                <c:ptCount val="13"/>
                <c:pt idx="0">
                  <c:v>245</c:v>
                </c:pt>
                <c:pt idx="1">
                  <c:v>250</c:v>
                </c:pt>
                <c:pt idx="2">
                  <c:v>233</c:v>
                </c:pt>
                <c:pt idx="3">
                  <c:v>255</c:v>
                </c:pt>
                <c:pt idx="4">
                  <c:v>230</c:v>
                </c:pt>
                <c:pt idx="5">
                  <c:v>377</c:v>
                </c:pt>
                <c:pt idx="6">
                  <c:v>434</c:v>
                </c:pt>
                <c:pt idx="7">
                  <c:v>457</c:v>
                </c:pt>
                <c:pt idx="8">
                  <c:v>449</c:v>
                </c:pt>
                <c:pt idx="9">
                  <c:v>487</c:v>
                </c:pt>
                <c:pt idx="10">
                  <c:v>496</c:v>
                </c:pt>
                <c:pt idx="11">
                  <c:v>457</c:v>
                </c:pt>
                <c:pt idx="12">
                  <c:v>484</c:v>
                </c:pt>
              </c:numCache>
            </c:numRef>
          </c:val>
          <c:extLst>
            <c:ext xmlns:c16="http://schemas.microsoft.com/office/drawing/2014/chart" uri="{C3380CC4-5D6E-409C-BE32-E72D297353CC}">
              <c16:uniqueId val="{00000000-521B-4D23-8188-6D32134936D0}"/>
            </c:ext>
          </c:extLst>
        </c:ser>
        <c:ser>
          <c:idx val="2"/>
          <c:order val="2"/>
          <c:tx>
            <c:strRef>
              <c:f>表59!$D$3:$D$4</c:f>
              <c:strCache>
                <c:ptCount val="2"/>
                <c:pt idx="0">
                  <c:v>つくばカピオ</c:v>
                </c:pt>
                <c:pt idx="1">
                  <c:v>件数</c:v>
                </c:pt>
              </c:strCache>
            </c:strRef>
          </c:tx>
          <c:spPr>
            <a:solidFill>
              <a:srgbClr val="9BBB59"/>
            </a:solidFill>
            <a:ln w="25400">
              <a:noFill/>
            </a:ln>
          </c:spPr>
          <c:invertIfNegative val="0"/>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表59!$D$5:$D$17</c:f>
              <c:numCache>
                <c:formatCode>#,##0_);[Red]\(#,##0\)</c:formatCode>
                <c:ptCount val="13"/>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numCache>
            </c:numRef>
          </c:val>
          <c:extLst>
            <c:ext xmlns:c16="http://schemas.microsoft.com/office/drawing/2014/chart" uri="{C3380CC4-5D6E-409C-BE32-E72D297353CC}">
              <c16:uniqueId val="{00000001-521B-4D23-8188-6D32134936D0}"/>
            </c:ext>
          </c:extLst>
        </c:ser>
        <c:dLbls>
          <c:showLegendKey val="0"/>
          <c:showVal val="0"/>
          <c:showCatName val="0"/>
          <c:showSerName val="0"/>
          <c:showPercent val="0"/>
          <c:showBubbleSize val="0"/>
        </c:dLbls>
        <c:gapWidth val="219"/>
        <c:axId val="558700400"/>
        <c:axId val="558702360"/>
      </c:barChart>
      <c:lineChart>
        <c:grouping val="standard"/>
        <c:varyColors val="0"/>
        <c:ser>
          <c:idx val="1"/>
          <c:order val="1"/>
          <c:tx>
            <c:strRef>
              <c:f>表59!$C$3:$C$4</c:f>
              <c:strCache>
                <c:ptCount val="2"/>
                <c:pt idx="0">
                  <c:v>ノバホール</c:v>
                </c:pt>
                <c:pt idx="1">
                  <c:v>人数</c:v>
                </c:pt>
              </c:strCache>
            </c:strRef>
          </c:tx>
          <c:spPr>
            <a:ln w="28575" cap="rnd">
              <a:solidFill>
                <a:schemeClr val="accent2"/>
              </a:solidFill>
              <a:round/>
            </a:ln>
            <a:effectLst/>
          </c:spPr>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表59!$C$5:$C$17</c:f>
              <c:numCache>
                <c:formatCode>#,##0_);[Red]\(#,##0\)</c:formatCode>
                <c:ptCount val="13"/>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numCache>
            </c:numRef>
          </c:val>
          <c:smooth val="0"/>
          <c:extLst>
            <c:ext xmlns:c16="http://schemas.microsoft.com/office/drawing/2014/chart" uri="{C3380CC4-5D6E-409C-BE32-E72D297353CC}">
              <c16:uniqueId val="{00000002-521B-4D23-8188-6D32134936D0}"/>
            </c:ext>
          </c:extLst>
        </c:ser>
        <c:ser>
          <c:idx val="3"/>
          <c:order val="3"/>
          <c:tx>
            <c:strRef>
              <c:f>表59!$E$3:$E$4</c:f>
              <c:strCache>
                <c:ptCount val="2"/>
                <c:pt idx="0">
                  <c:v>つくばカピオ</c:v>
                </c:pt>
                <c:pt idx="1">
                  <c:v>人数</c:v>
                </c:pt>
              </c:strCache>
            </c:strRef>
          </c:tx>
          <c:spPr>
            <a:ln w="28575" cap="rnd">
              <a:solidFill>
                <a:schemeClr val="accent4"/>
              </a:solidFill>
              <a:round/>
            </a:ln>
            <a:effectLst/>
          </c:spPr>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表59!$E$5:$E$17</c:f>
              <c:numCache>
                <c:formatCode>#,##0_);[Red]\(#,##0\)</c:formatCode>
                <c:ptCount val="13"/>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numCache>
            </c:numRef>
          </c:val>
          <c:smooth val="0"/>
          <c:extLst>
            <c:ext xmlns:c16="http://schemas.microsoft.com/office/drawing/2014/chart" uri="{C3380CC4-5D6E-409C-BE32-E72D297353CC}">
              <c16:uniqueId val="{00000003-521B-4D23-8188-6D32134936D0}"/>
            </c:ext>
          </c:extLst>
        </c:ser>
        <c:dLbls>
          <c:showLegendKey val="0"/>
          <c:showVal val="0"/>
          <c:showCatName val="0"/>
          <c:showSerName val="0"/>
          <c:showPercent val="0"/>
          <c:showBubbleSize val="0"/>
        </c:dLbls>
        <c:marker val="1"/>
        <c:smooth val="0"/>
        <c:axId val="558702752"/>
        <c:axId val="558699224"/>
      </c:lineChart>
      <c:catAx>
        <c:axId val="55870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wordArtVertRtl"/>
          <a:lstStyle/>
          <a:p>
            <a:pPr>
              <a:defRPr/>
            </a:pPr>
            <a:endParaRPr lang="ja-JP"/>
          </a:p>
        </c:txPr>
        <c:crossAx val="558702360"/>
        <c:crosses val="autoZero"/>
        <c:auto val="1"/>
        <c:lblAlgn val="ctr"/>
        <c:lblOffset val="100"/>
        <c:noMultiLvlLbl val="0"/>
      </c:catAx>
      <c:valAx>
        <c:axId val="558702360"/>
        <c:scaling>
          <c:orientation val="minMax"/>
          <c:max val="6000"/>
          <c:min val="0"/>
        </c:scaling>
        <c:delete val="0"/>
        <c:axPos val="l"/>
        <c:majorGridlines>
          <c:spPr>
            <a:ln w="9525" cap="flat" cmpd="sng" algn="ctr">
              <a:solidFill>
                <a:schemeClr val="tx1">
                  <a:lumMod val="15000"/>
                  <a:lumOff val="85000"/>
                </a:schemeClr>
              </a:solidFill>
              <a:round/>
            </a:ln>
            <a:effectLst/>
          </c:spPr>
        </c:majorGridlines>
        <c:title>
          <c:tx>
            <c:rich>
              <a:bodyPr rot="0" vert="wordArtVertRtl"/>
              <a:lstStyle/>
              <a:p>
                <a:pPr>
                  <a:defRPr/>
                </a:pPr>
                <a:r>
                  <a:rPr lang="ja-JP"/>
                  <a:t>件数（件）</a:t>
                </a:r>
              </a:p>
            </c:rich>
          </c:tx>
          <c:overlay val="0"/>
          <c:spPr>
            <a:noFill/>
            <a:ln w="25400">
              <a:noFill/>
            </a:ln>
          </c:spPr>
        </c:title>
        <c:numFmt formatCode="#,##0_);[Red]\(#,##0\)" sourceLinked="1"/>
        <c:majorTickMark val="none"/>
        <c:minorTickMark val="none"/>
        <c:tickLblPos val="nextTo"/>
        <c:spPr>
          <a:ln w="9525">
            <a:noFill/>
          </a:ln>
        </c:spPr>
        <c:txPr>
          <a:bodyPr rot="-60000000" vert="horz"/>
          <a:lstStyle/>
          <a:p>
            <a:pPr>
              <a:defRPr/>
            </a:pPr>
            <a:endParaRPr lang="ja-JP"/>
          </a:p>
        </c:txPr>
        <c:crossAx val="558700400"/>
        <c:crosses val="autoZero"/>
        <c:crossBetween val="between"/>
        <c:majorUnit val="500"/>
        <c:minorUnit val="200"/>
      </c:valAx>
      <c:catAx>
        <c:axId val="558702752"/>
        <c:scaling>
          <c:orientation val="minMax"/>
        </c:scaling>
        <c:delete val="1"/>
        <c:axPos val="b"/>
        <c:numFmt formatCode="General" sourceLinked="1"/>
        <c:majorTickMark val="out"/>
        <c:minorTickMark val="none"/>
        <c:tickLblPos val="nextTo"/>
        <c:crossAx val="558699224"/>
        <c:crosses val="autoZero"/>
        <c:auto val="1"/>
        <c:lblAlgn val="ctr"/>
        <c:lblOffset val="100"/>
        <c:noMultiLvlLbl val="0"/>
      </c:catAx>
      <c:valAx>
        <c:axId val="558699224"/>
        <c:scaling>
          <c:orientation val="minMax"/>
          <c:max val="250000"/>
          <c:min val="80000"/>
        </c:scaling>
        <c:delete val="0"/>
        <c:axPos val="r"/>
        <c:title>
          <c:tx>
            <c:rich>
              <a:bodyPr rot="0" vert="wordArtVertRtl"/>
              <a:lstStyle/>
              <a:p>
                <a:pPr>
                  <a:defRPr/>
                </a:pPr>
                <a:r>
                  <a:rPr lang="ja-JP"/>
                  <a:t>人数（人）</a:t>
                </a:r>
              </a:p>
            </c:rich>
          </c:tx>
          <c:overlay val="0"/>
          <c:spPr>
            <a:noFill/>
            <a:ln w="25400">
              <a:noFill/>
            </a:ln>
          </c:spPr>
        </c:title>
        <c:numFmt formatCode="#,##0_);[Red]\(#,##0\)" sourceLinked="1"/>
        <c:majorTickMark val="out"/>
        <c:minorTickMark val="none"/>
        <c:tickLblPos val="nextTo"/>
        <c:spPr>
          <a:ln w="9525">
            <a:noFill/>
          </a:ln>
        </c:spPr>
        <c:txPr>
          <a:bodyPr rot="-60000000" vert="horz"/>
          <a:lstStyle/>
          <a:p>
            <a:pPr>
              <a:defRPr/>
            </a:pPr>
            <a:endParaRPr lang="ja-JP"/>
          </a:p>
        </c:txPr>
        <c:crossAx val="558702752"/>
        <c:crosses val="max"/>
        <c:crossBetween val="between"/>
        <c:majorUnit val="20000"/>
      </c:valAx>
      <c:spPr>
        <a:noFill/>
        <a:ln w="25400">
          <a:noFill/>
        </a:ln>
      </c:spPr>
    </c:plotArea>
    <c:legend>
      <c:legendPos val="b"/>
      <c:legendEntry>
        <c:idx val="0"/>
        <c:txPr>
          <a:bodyPr rot="0" vert="horz"/>
          <a:lstStyle/>
          <a:p>
            <a:pPr>
              <a:defRPr/>
            </a:pPr>
            <a:endParaRPr lang="ja-JP"/>
          </a:p>
        </c:txPr>
      </c:legendEntry>
      <c:layout>
        <c:manualLayout>
          <c:xMode val="edge"/>
          <c:yMode val="edge"/>
          <c:x val="5.2335314477984472E-3"/>
          <c:y val="0.89638101391764935"/>
          <c:w val="0.98284172446920492"/>
          <c:h val="9.9099297670664097E-2"/>
        </c:manualLayout>
      </c:layout>
      <c:overlay val="0"/>
      <c:spPr>
        <a:noFill/>
        <a:ln>
          <a:solidFill>
            <a:schemeClr val="tx1"/>
          </a:solidFill>
        </a:ln>
        <a:effectLst/>
      </c:spPr>
      <c:txPr>
        <a:bodyPr rot="0" vert="horz"/>
        <a:lstStyle/>
        <a:p>
          <a:pPr>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ふれあいプラザ・市民研修センター利用状況</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表60!$B$3:$B$4</c:f>
              <c:strCache>
                <c:ptCount val="2"/>
                <c:pt idx="0">
                  <c:v>ふれあいプラザ</c:v>
                </c:pt>
                <c:pt idx="1">
                  <c:v>件数</c:v>
                </c:pt>
              </c:strCache>
            </c:strRef>
          </c:tx>
          <c:spPr>
            <a:solidFill>
              <a:schemeClr val="accent1"/>
            </a:solidFill>
            <a:ln>
              <a:noFill/>
            </a:ln>
            <a:effectLst/>
          </c:spPr>
          <c:invertIfNegative val="0"/>
          <c:cat>
            <c:strRef>
              <c:f>表60!$A$5:$A$18</c:f>
              <c:strCache>
                <c:ptCount val="14"/>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strCache>
            </c:strRef>
          </c:cat>
          <c:val>
            <c:numRef>
              <c:f>表60!$B$5:$B$18</c:f>
              <c:numCache>
                <c:formatCode>#,##0;[Red]#,##0</c:formatCode>
                <c:ptCount val="14"/>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numCache>
            </c:numRef>
          </c:val>
          <c:extLst>
            <c:ext xmlns:c16="http://schemas.microsoft.com/office/drawing/2014/chart" uri="{C3380CC4-5D6E-409C-BE32-E72D297353CC}">
              <c16:uniqueId val="{00000000-E316-4BC4-9105-AD08770651DB}"/>
            </c:ext>
          </c:extLst>
        </c:ser>
        <c:ser>
          <c:idx val="2"/>
          <c:order val="2"/>
          <c:tx>
            <c:strRef>
              <c:f>表60!$D$3:$D$4</c:f>
              <c:strCache>
                <c:ptCount val="2"/>
                <c:pt idx="0">
                  <c:v>市民研修センター</c:v>
                </c:pt>
                <c:pt idx="1">
                  <c:v>件数</c:v>
                </c:pt>
              </c:strCache>
            </c:strRef>
          </c:tx>
          <c:spPr>
            <a:solidFill>
              <a:schemeClr val="accent3"/>
            </a:solidFill>
            <a:ln>
              <a:noFill/>
            </a:ln>
            <a:effectLst/>
          </c:spPr>
          <c:invertIfNegative val="0"/>
          <c:cat>
            <c:strRef>
              <c:f>表60!$A$5:$A$18</c:f>
              <c:strCache>
                <c:ptCount val="14"/>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strCache>
            </c:strRef>
          </c:cat>
          <c:val>
            <c:numRef>
              <c:f>表60!$D$5:$D$18</c:f>
              <c:numCache>
                <c:formatCode>#,##0;[Red]#,##0</c:formatCode>
                <c:ptCount val="14"/>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numCache>
            </c:numRef>
          </c:val>
          <c:extLst>
            <c:ext xmlns:c16="http://schemas.microsoft.com/office/drawing/2014/chart" uri="{C3380CC4-5D6E-409C-BE32-E72D297353CC}">
              <c16:uniqueId val="{00000001-E316-4BC4-9105-AD08770651DB}"/>
            </c:ext>
          </c:extLst>
        </c:ser>
        <c:dLbls>
          <c:showLegendKey val="0"/>
          <c:showVal val="0"/>
          <c:showCatName val="0"/>
          <c:showSerName val="0"/>
          <c:showPercent val="0"/>
          <c:showBubbleSize val="0"/>
        </c:dLbls>
        <c:gapWidth val="219"/>
        <c:axId val="558703144"/>
        <c:axId val="558700008"/>
      </c:barChart>
      <c:lineChart>
        <c:grouping val="standard"/>
        <c:varyColors val="0"/>
        <c:ser>
          <c:idx val="1"/>
          <c:order val="1"/>
          <c:tx>
            <c:strRef>
              <c:f>表60!$C$3:$C$4</c:f>
              <c:strCache>
                <c:ptCount val="2"/>
                <c:pt idx="0">
                  <c:v>ふれあいプラザ</c:v>
                </c:pt>
                <c:pt idx="1">
                  <c:v>人数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表60!$C$5:$C$18</c:f>
              <c:numCache>
                <c:formatCode>#,##0;[Red]#,##0</c:formatCode>
                <c:ptCount val="14"/>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numCache>
            </c:numRef>
          </c:val>
          <c:smooth val="0"/>
          <c:extLst>
            <c:ext xmlns:c16="http://schemas.microsoft.com/office/drawing/2014/chart" uri="{C3380CC4-5D6E-409C-BE32-E72D297353CC}">
              <c16:uniqueId val="{00000002-E316-4BC4-9105-AD08770651DB}"/>
            </c:ext>
          </c:extLst>
        </c:ser>
        <c:ser>
          <c:idx val="3"/>
          <c:order val="3"/>
          <c:tx>
            <c:strRef>
              <c:f>表60!$E$3:$E$4</c:f>
              <c:strCache>
                <c:ptCount val="2"/>
                <c:pt idx="0">
                  <c:v>市民研修センター</c:v>
                </c:pt>
                <c:pt idx="1">
                  <c:v>人数</c:v>
                </c:pt>
              </c:strCache>
            </c:strRef>
          </c:tx>
          <c:spPr>
            <a:ln w="28575" cap="rnd">
              <a:solidFill>
                <a:schemeClr val="accent4"/>
              </a:solidFill>
              <a:round/>
            </a:ln>
            <a:effectLst/>
          </c:spPr>
          <c:marker>
            <c:symbol val="none"/>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表60!$E$5:$E$18</c:f>
              <c:numCache>
                <c:formatCode>#,##0;[Red]#,##0</c:formatCode>
                <c:ptCount val="14"/>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numCache>
            </c:numRef>
          </c:val>
          <c:smooth val="0"/>
          <c:extLst>
            <c:ext xmlns:c16="http://schemas.microsoft.com/office/drawing/2014/chart" uri="{C3380CC4-5D6E-409C-BE32-E72D297353CC}">
              <c16:uniqueId val="{00000003-E316-4BC4-9105-AD08770651DB}"/>
            </c:ext>
          </c:extLst>
        </c:ser>
        <c:dLbls>
          <c:showLegendKey val="0"/>
          <c:showVal val="0"/>
          <c:showCatName val="0"/>
          <c:showSerName val="0"/>
          <c:showPercent val="0"/>
          <c:showBubbleSize val="0"/>
        </c:dLbls>
        <c:marker val="1"/>
        <c:smooth val="0"/>
        <c:axId val="558705496"/>
        <c:axId val="558706672"/>
      </c:lineChart>
      <c:catAx>
        <c:axId val="55870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558700008"/>
        <c:crosses val="autoZero"/>
        <c:auto val="1"/>
        <c:lblAlgn val="ctr"/>
        <c:lblOffset val="100"/>
        <c:noMultiLvlLbl val="0"/>
      </c:catAx>
      <c:valAx>
        <c:axId val="558700008"/>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件数（件）</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8703144"/>
        <c:crosses val="autoZero"/>
        <c:crossBetween val="between"/>
      </c:valAx>
      <c:valAx>
        <c:axId val="558706672"/>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人数（人）</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en-US"/>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8705496"/>
        <c:crosses val="max"/>
        <c:crossBetween val="between"/>
      </c:valAx>
      <c:catAx>
        <c:axId val="558705496"/>
        <c:scaling>
          <c:orientation val="minMax"/>
        </c:scaling>
        <c:delete val="1"/>
        <c:axPos val="b"/>
        <c:numFmt formatCode="General" sourceLinked="1"/>
        <c:majorTickMark val="out"/>
        <c:minorTickMark val="none"/>
        <c:tickLblPos val="nextTo"/>
        <c:crossAx val="558706672"/>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strRef>
              <c:f>選挙_表62!$B$3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選挙_表62!$A$4:$A$26</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  </c:v>
                </c:pt>
                <c:pt idx="20">
                  <c:v>平成２９年</c:v>
                </c:pt>
                <c:pt idx="21">
                  <c:v>平成３０年</c:v>
                </c:pt>
                <c:pt idx="22">
                  <c:v>令和元年</c:v>
                </c:pt>
              </c:strCache>
            </c:strRef>
          </c:cat>
          <c:val>
            <c:numRef>
              <c:f>選挙_表62!$B$4:$B$26</c:f>
              <c:numCache>
                <c:formatCode>#,##0_);[Red]\(#,##0\)</c:formatCode>
                <c:ptCount val="23"/>
                <c:pt idx="0">
                  <c:v>135942</c:v>
                </c:pt>
                <c:pt idx="1">
                  <c:v>138104</c:v>
                </c:pt>
                <c:pt idx="2">
                  <c:v>140290</c:v>
                </c:pt>
                <c:pt idx="3">
                  <c:v>141832</c:v>
                </c:pt>
                <c:pt idx="4">
                  <c:v>143626</c:v>
                </c:pt>
                <c:pt idx="5">
                  <c:v>144952</c:v>
                </c:pt>
                <c:pt idx="6">
                  <c:v>146360</c:v>
                </c:pt>
                <c:pt idx="7">
                  <c:v>148271</c:v>
                </c:pt>
                <c:pt idx="8">
                  <c:v>150123</c:v>
                </c:pt>
                <c:pt idx="9">
                  <c:v>152992</c:v>
                </c:pt>
                <c:pt idx="10">
                  <c:v>156005</c:v>
                </c:pt>
                <c:pt idx="11">
                  <c:v>158024</c:v>
                </c:pt>
                <c:pt idx="12">
                  <c:v>160188</c:v>
                </c:pt>
                <c:pt idx="13">
                  <c:v>162147</c:v>
                </c:pt>
                <c:pt idx="14">
                  <c:v>164107</c:v>
                </c:pt>
                <c:pt idx="15">
                  <c:v>165380</c:v>
                </c:pt>
                <c:pt idx="16">
                  <c:v>167098</c:v>
                </c:pt>
                <c:pt idx="17">
                  <c:v>168497</c:v>
                </c:pt>
                <c:pt idx="18">
                  <c:v>170071</c:v>
                </c:pt>
                <c:pt idx="19">
                  <c:v>176851</c:v>
                </c:pt>
                <c:pt idx="20">
                  <c:v>178844</c:v>
                </c:pt>
                <c:pt idx="21">
                  <c:v>181454</c:v>
                </c:pt>
                <c:pt idx="22">
                  <c:v>184116</c:v>
                </c:pt>
              </c:numCache>
            </c:numRef>
          </c:val>
          <c:smooth val="0"/>
          <c:extLst>
            <c:ext xmlns:c16="http://schemas.microsoft.com/office/drawing/2014/chart" uri="{C3380CC4-5D6E-409C-BE32-E72D297353CC}">
              <c16:uniqueId val="{00000000-A7B5-455F-A2DE-5CBDDFFFD27C}"/>
            </c:ext>
          </c:extLst>
        </c:ser>
        <c:ser>
          <c:idx val="1"/>
          <c:order val="1"/>
          <c:tx>
            <c:strRef>
              <c:f>選挙_表62!$C$3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選挙_表62!$A$4:$A$26</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  </c:v>
                </c:pt>
                <c:pt idx="20">
                  <c:v>平成２９年</c:v>
                </c:pt>
                <c:pt idx="21">
                  <c:v>平成３０年</c:v>
                </c:pt>
                <c:pt idx="22">
                  <c:v>令和元年</c:v>
                </c:pt>
              </c:strCache>
            </c:strRef>
          </c:cat>
          <c:val>
            <c:numRef>
              <c:f>選挙_表62!$C$4:$C$26</c:f>
              <c:numCache>
                <c:formatCode>#,##0_);[Red]\(#,##0\)</c:formatCode>
                <c:ptCount val="23"/>
                <c:pt idx="0">
                  <c:v>70305</c:v>
                </c:pt>
                <c:pt idx="1">
                  <c:v>71174</c:v>
                </c:pt>
                <c:pt idx="2">
                  <c:v>72227</c:v>
                </c:pt>
                <c:pt idx="3">
                  <c:v>73037</c:v>
                </c:pt>
                <c:pt idx="4">
                  <c:v>73919</c:v>
                </c:pt>
                <c:pt idx="5">
                  <c:v>74387</c:v>
                </c:pt>
                <c:pt idx="6">
                  <c:v>75051</c:v>
                </c:pt>
                <c:pt idx="7">
                  <c:v>75940</c:v>
                </c:pt>
                <c:pt idx="8">
                  <c:v>76839</c:v>
                </c:pt>
                <c:pt idx="9">
                  <c:v>78175</c:v>
                </c:pt>
                <c:pt idx="10">
                  <c:v>79807</c:v>
                </c:pt>
                <c:pt idx="11">
                  <c:v>80672</c:v>
                </c:pt>
                <c:pt idx="12">
                  <c:v>81699</c:v>
                </c:pt>
                <c:pt idx="13">
                  <c:v>82698</c:v>
                </c:pt>
                <c:pt idx="14">
                  <c:v>83562</c:v>
                </c:pt>
                <c:pt idx="15">
                  <c:v>84009</c:v>
                </c:pt>
                <c:pt idx="16">
                  <c:v>84775</c:v>
                </c:pt>
                <c:pt idx="17">
                  <c:v>85401</c:v>
                </c:pt>
                <c:pt idx="18">
                  <c:v>86163</c:v>
                </c:pt>
                <c:pt idx="19">
                  <c:v>89533</c:v>
                </c:pt>
                <c:pt idx="20">
                  <c:v>90509</c:v>
                </c:pt>
                <c:pt idx="21">
                  <c:v>91700</c:v>
                </c:pt>
                <c:pt idx="22">
                  <c:v>92993</c:v>
                </c:pt>
              </c:numCache>
            </c:numRef>
          </c:val>
          <c:smooth val="0"/>
          <c:extLst>
            <c:ext xmlns:c16="http://schemas.microsoft.com/office/drawing/2014/chart" uri="{C3380CC4-5D6E-409C-BE32-E72D297353CC}">
              <c16:uniqueId val="{00000001-A7B5-455F-A2DE-5CBDDFFFD27C}"/>
            </c:ext>
          </c:extLst>
        </c:ser>
        <c:ser>
          <c:idx val="2"/>
          <c:order val="2"/>
          <c:tx>
            <c:strRef>
              <c:f>選挙_表62!$D$3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選挙_表62!$A$4:$A$26</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  </c:v>
                </c:pt>
                <c:pt idx="20">
                  <c:v>平成２９年</c:v>
                </c:pt>
                <c:pt idx="21">
                  <c:v>平成３０年</c:v>
                </c:pt>
                <c:pt idx="22">
                  <c:v>令和元年</c:v>
                </c:pt>
              </c:strCache>
            </c:strRef>
          </c:cat>
          <c:val>
            <c:numRef>
              <c:f>選挙_表62!$D$4:$D$26</c:f>
              <c:numCache>
                <c:formatCode>#,##0_);[Red]\(#,##0\)</c:formatCode>
                <c:ptCount val="23"/>
                <c:pt idx="0">
                  <c:v>65637</c:v>
                </c:pt>
                <c:pt idx="1">
                  <c:v>66930</c:v>
                </c:pt>
                <c:pt idx="2">
                  <c:v>68063</c:v>
                </c:pt>
                <c:pt idx="3">
                  <c:v>68795</c:v>
                </c:pt>
                <c:pt idx="4">
                  <c:v>69707</c:v>
                </c:pt>
                <c:pt idx="5">
                  <c:v>70565</c:v>
                </c:pt>
                <c:pt idx="6">
                  <c:v>71309</c:v>
                </c:pt>
                <c:pt idx="7">
                  <c:v>72331</c:v>
                </c:pt>
                <c:pt idx="8">
                  <c:v>73284</c:v>
                </c:pt>
                <c:pt idx="9">
                  <c:v>74217</c:v>
                </c:pt>
                <c:pt idx="10">
                  <c:v>76198</c:v>
                </c:pt>
                <c:pt idx="11">
                  <c:v>77352</c:v>
                </c:pt>
                <c:pt idx="12">
                  <c:v>78489</c:v>
                </c:pt>
                <c:pt idx="13">
                  <c:v>79449</c:v>
                </c:pt>
                <c:pt idx="14">
                  <c:v>80545</c:v>
                </c:pt>
                <c:pt idx="15">
                  <c:v>81371</c:v>
                </c:pt>
                <c:pt idx="16">
                  <c:v>82323</c:v>
                </c:pt>
                <c:pt idx="17">
                  <c:v>83096</c:v>
                </c:pt>
                <c:pt idx="18">
                  <c:v>83908</c:v>
                </c:pt>
                <c:pt idx="19">
                  <c:v>87318</c:v>
                </c:pt>
                <c:pt idx="20">
                  <c:v>88335</c:v>
                </c:pt>
                <c:pt idx="21">
                  <c:v>89754</c:v>
                </c:pt>
                <c:pt idx="22">
                  <c:v>91123</c:v>
                </c:pt>
              </c:numCache>
            </c:numRef>
          </c:val>
          <c:smooth val="0"/>
          <c:extLst>
            <c:ext xmlns:c16="http://schemas.microsoft.com/office/drawing/2014/chart" uri="{C3380CC4-5D6E-409C-BE32-E72D297353CC}">
              <c16:uniqueId val="{00000002-A7B5-455F-A2DE-5CBDDFFFD27C}"/>
            </c:ext>
          </c:extLst>
        </c:ser>
        <c:dLbls>
          <c:showLegendKey val="0"/>
          <c:showVal val="0"/>
          <c:showCatName val="0"/>
          <c:showSerName val="0"/>
          <c:showPercent val="0"/>
          <c:showBubbleSize val="0"/>
        </c:dLbls>
        <c:marker val="1"/>
        <c:smooth val="0"/>
        <c:axId val="558705888"/>
        <c:axId val="558696480"/>
      </c:lineChart>
      <c:catAx>
        <c:axId val="558705888"/>
        <c:scaling>
          <c:orientation val="minMax"/>
        </c:scaling>
        <c:delete val="0"/>
        <c:axPos val="b"/>
        <c:numFmt formatCode="\¥#,##0;\¥\-#,##0"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558696480"/>
        <c:crosses val="autoZero"/>
        <c:auto val="0"/>
        <c:lblAlgn val="ctr"/>
        <c:lblOffset val="100"/>
        <c:tickLblSkip val="1"/>
        <c:tickMarkSkip val="1"/>
        <c:noMultiLvlLbl val="0"/>
      </c:catAx>
      <c:valAx>
        <c:axId val="558696480"/>
        <c:scaling>
          <c:orientation val="minMax"/>
          <c:max val="19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58705888"/>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c:spPr>
    </c:title>
    <c:autoTitleDeleted val="0"/>
    <c:plotArea>
      <c:layout>
        <c:manualLayout>
          <c:layoutTarget val="inner"/>
          <c:xMode val="edge"/>
          <c:yMode val="edge"/>
          <c:x val="0.11504441349271394"/>
          <c:y val="0.23192019950124687"/>
          <c:w val="0.80531089444899762"/>
          <c:h val="0.4314214463840399"/>
        </c:manualLayout>
      </c:layout>
      <c:barChart>
        <c:barDir val="col"/>
        <c:grouping val="clustered"/>
        <c:varyColors val="0"/>
        <c:ser>
          <c:idx val="0"/>
          <c:order val="0"/>
          <c:tx>
            <c:v>歳入</c:v>
          </c:tx>
          <c:spPr>
            <a:solidFill>
              <a:schemeClr val="accent5"/>
            </a:solidFill>
            <a:ln w="12700">
              <a:solidFill>
                <a:srgbClr val="000000"/>
              </a:solidFill>
              <a:prstDash val="solid"/>
            </a:ln>
          </c:spPr>
          <c:invertIfNegative val="0"/>
          <c:cat>
            <c:strRef>
              <c:f>財政_表64!$A$5:$A$29</c:f>
              <c:strCache>
                <c:ptCount val="25"/>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strCache>
            </c:strRef>
          </c:cat>
          <c:val>
            <c:numRef>
              <c:f>財政_表64!$B$5:$B$29</c:f>
              <c:numCache>
                <c:formatCode>#,##0;[Red]#,##0</c:formatCode>
                <c:ptCount val="25"/>
                <c:pt idx="0">
                  <c:v>68017226</c:v>
                </c:pt>
                <c:pt idx="1">
                  <c:v>71927148</c:v>
                </c:pt>
                <c:pt idx="2">
                  <c:v>70555662</c:v>
                </c:pt>
                <c:pt idx="3">
                  <c:v>67579504</c:v>
                </c:pt>
                <c:pt idx="4">
                  <c:v>66942419</c:v>
                </c:pt>
                <c:pt idx="5">
                  <c:v>70968479</c:v>
                </c:pt>
                <c:pt idx="6">
                  <c:v>64479140</c:v>
                </c:pt>
                <c:pt idx="7">
                  <c:v>63272608</c:v>
                </c:pt>
                <c:pt idx="8">
                  <c:v>64760936</c:v>
                </c:pt>
                <c:pt idx="9">
                  <c:v>60919275</c:v>
                </c:pt>
                <c:pt idx="10">
                  <c:v>65241606</c:v>
                </c:pt>
                <c:pt idx="11">
                  <c:v>61769116</c:v>
                </c:pt>
                <c:pt idx="12">
                  <c:v>62201550</c:v>
                </c:pt>
                <c:pt idx="13">
                  <c:v>64794226</c:v>
                </c:pt>
                <c:pt idx="14">
                  <c:v>65271685</c:v>
                </c:pt>
                <c:pt idx="15">
                  <c:v>72855814</c:v>
                </c:pt>
                <c:pt idx="16">
                  <c:v>68930559</c:v>
                </c:pt>
                <c:pt idx="17">
                  <c:v>70267361</c:v>
                </c:pt>
                <c:pt idx="18">
                  <c:v>71403536</c:v>
                </c:pt>
                <c:pt idx="19">
                  <c:v>72732315</c:v>
                </c:pt>
                <c:pt idx="20">
                  <c:v>78660042</c:v>
                </c:pt>
                <c:pt idx="21">
                  <c:v>76646581</c:v>
                </c:pt>
                <c:pt idx="22">
                  <c:v>82278556</c:v>
                </c:pt>
                <c:pt idx="23">
                  <c:v>90956285</c:v>
                </c:pt>
                <c:pt idx="24">
                  <c:v>88053444</c:v>
                </c:pt>
              </c:numCache>
            </c:numRef>
          </c:val>
          <c:extLst>
            <c:ext xmlns:c16="http://schemas.microsoft.com/office/drawing/2014/chart" uri="{C3380CC4-5D6E-409C-BE32-E72D297353CC}">
              <c16:uniqueId val="{00000000-F03B-4EBC-A5A7-34D3862DE660}"/>
            </c:ext>
          </c:extLst>
        </c:ser>
        <c:ser>
          <c:idx val="1"/>
          <c:order val="1"/>
          <c:tx>
            <c:v>歳出</c:v>
          </c:tx>
          <c:spPr>
            <a:solidFill>
              <a:schemeClr val="accent2">
                <a:lumMod val="60000"/>
                <a:lumOff val="40000"/>
              </a:schemeClr>
            </a:solidFill>
            <a:ln w="12700">
              <a:solidFill>
                <a:srgbClr val="000000"/>
              </a:solidFill>
              <a:prstDash val="solid"/>
            </a:ln>
          </c:spPr>
          <c:invertIfNegative val="0"/>
          <c:cat>
            <c:strRef>
              <c:f>財政_表64!$A$5:$A$29</c:f>
              <c:strCache>
                <c:ptCount val="25"/>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strCache>
            </c:strRef>
          </c:cat>
          <c:val>
            <c:numRef>
              <c:f>財政_表64!$D$5:$D$29</c:f>
              <c:numCache>
                <c:formatCode>#,##0;[Red]#,##0</c:formatCode>
                <c:ptCount val="25"/>
                <c:pt idx="0">
                  <c:v>66109924</c:v>
                </c:pt>
                <c:pt idx="1">
                  <c:v>69364186</c:v>
                </c:pt>
                <c:pt idx="2">
                  <c:v>68345661</c:v>
                </c:pt>
                <c:pt idx="3">
                  <c:v>64443194</c:v>
                </c:pt>
                <c:pt idx="4">
                  <c:v>63657113</c:v>
                </c:pt>
                <c:pt idx="5">
                  <c:v>68892336</c:v>
                </c:pt>
                <c:pt idx="6">
                  <c:v>62301458</c:v>
                </c:pt>
                <c:pt idx="7">
                  <c:v>60796962</c:v>
                </c:pt>
                <c:pt idx="8">
                  <c:v>61587638</c:v>
                </c:pt>
                <c:pt idx="9">
                  <c:v>58539069</c:v>
                </c:pt>
                <c:pt idx="10">
                  <c:v>62342415</c:v>
                </c:pt>
                <c:pt idx="11">
                  <c:v>58844148</c:v>
                </c:pt>
                <c:pt idx="12">
                  <c:v>59470112</c:v>
                </c:pt>
                <c:pt idx="13">
                  <c:v>61579901</c:v>
                </c:pt>
                <c:pt idx="14">
                  <c:v>62940429</c:v>
                </c:pt>
                <c:pt idx="15">
                  <c:v>69258123</c:v>
                </c:pt>
                <c:pt idx="16">
                  <c:v>66320786</c:v>
                </c:pt>
                <c:pt idx="17">
                  <c:v>65208228</c:v>
                </c:pt>
                <c:pt idx="18">
                  <c:v>66779918</c:v>
                </c:pt>
                <c:pt idx="19">
                  <c:v>68525296</c:v>
                </c:pt>
                <c:pt idx="20">
                  <c:v>74969854</c:v>
                </c:pt>
                <c:pt idx="21">
                  <c:v>73122508</c:v>
                </c:pt>
                <c:pt idx="22">
                  <c:v>79637517</c:v>
                </c:pt>
                <c:pt idx="23">
                  <c:v>86124258</c:v>
                </c:pt>
                <c:pt idx="24">
                  <c:v>85132427</c:v>
                </c:pt>
              </c:numCache>
            </c:numRef>
          </c:val>
          <c:extLst>
            <c:ext xmlns:c16="http://schemas.microsoft.com/office/drawing/2014/chart" uri="{C3380CC4-5D6E-409C-BE32-E72D297353CC}">
              <c16:uniqueId val="{00000001-F03B-4EBC-A5A7-34D3862DE660}"/>
            </c:ext>
          </c:extLst>
        </c:ser>
        <c:dLbls>
          <c:showLegendKey val="0"/>
          <c:showVal val="0"/>
          <c:showCatName val="0"/>
          <c:showSerName val="0"/>
          <c:showPercent val="0"/>
          <c:showBubbleSize val="0"/>
        </c:dLbls>
        <c:gapWidth val="150"/>
        <c:axId val="558697656"/>
        <c:axId val="558701576"/>
      </c:barChart>
      <c:catAx>
        <c:axId val="5586976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8701576"/>
        <c:crosses val="autoZero"/>
        <c:auto val="1"/>
        <c:lblAlgn val="ctr"/>
        <c:lblOffset val="100"/>
        <c:tickLblSkip val="1"/>
        <c:tickMarkSkip val="1"/>
        <c:noMultiLvlLbl val="0"/>
      </c:catAx>
      <c:valAx>
        <c:axId val="558701576"/>
        <c:scaling>
          <c:orientation val="minMax"/>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c:spPr>
        </c:title>
        <c:numFmt formatCode="#,##0;[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58697656"/>
        <c:crosses val="autoZero"/>
        <c:crossBetween val="between"/>
        <c:dispUnits>
          <c:builtInUnit val="hundredThousands"/>
        </c:dispUnits>
      </c:valAx>
      <c:spPr>
        <a:noFill/>
        <a:ln w="12700">
          <a:solidFill>
            <a:srgbClr val="808080"/>
          </a:solidFill>
          <a:prstDash val="solid"/>
        </a:ln>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849009492474697"/>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職員_表68!$A$6:$A$29</c:f>
              <c:strCache>
                <c:ptCount val="24"/>
                <c:pt idx="0">
                  <c:v>平成８年</c:v>
                </c:pt>
                <c:pt idx="1">
                  <c:v>平成９年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strCache>
            </c:strRef>
          </c:cat>
          <c:val>
            <c:numRef>
              <c:f>職員_表68!$B$6:$B$29</c:f>
              <c:numCache>
                <c:formatCode>#,##0;[Red]#,##0</c:formatCode>
                <c:ptCount val="24"/>
                <c:pt idx="0">
                  <c:v>2150</c:v>
                </c:pt>
                <c:pt idx="1">
                  <c:v>2137</c:v>
                </c:pt>
                <c:pt idx="2">
                  <c:v>2096</c:v>
                </c:pt>
                <c:pt idx="3">
                  <c:v>2076</c:v>
                </c:pt>
                <c:pt idx="4">
                  <c:v>2064</c:v>
                </c:pt>
                <c:pt idx="5">
                  <c:v>2045</c:v>
                </c:pt>
                <c:pt idx="6">
                  <c:v>2028</c:v>
                </c:pt>
                <c:pt idx="7">
                  <c:v>1998</c:v>
                </c:pt>
                <c:pt idx="8">
                  <c:v>1968</c:v>
                </c:pt>
                <c:pt idx="9">
                  <c:v>1936</c:v>
                </c:pt>
                <c:pt idx="10">
                  <c:v>1913</c:v>
                </c:pt>
                <c:pt idx="11">
                  <c:v>1878</c:v>
                </c:pt>
                <c:pt idx="12">
                  <c:v>1842</c:v>
                </c:pt>
                <c:pt idx="13">
                  <c:v>1819</c:v>
                </c:pt>
                <c:pt idx="14">
                  <c:v>1782</c:v>
                </c:pt>
                <c:pt idx="15">
                  <c:v>1761</c:v>
                </c:pt>
                <c:pt idx="16">
                  <c:v>1748</c:v>
                </c:pt>
                <c:pt idx="17">
                  <c:v>1742</c:v>
                </c:pt>
                <c:pt idx="18">
                  <c:v>1737</c:v>
                </c:pt>
                <c:pt idx="19">
                  <c:v>1734</c:v>
                </c:pt>
                <c:pt idx="20">
                  <c:v>1731</c:v>
                </c:pt>
                <c:pt idx="21">
                  <c:v>1755</c:v>
                </c:pt>
                <c:pt idx="22">
                  <c:v>1861</c:v>
                </c:pt>
                <c:pt idx="23">
                  <c:v>1926</c:v>
                </c:pt>
              </c:numCache>
            </c:numRef>
          </c:val>
          <c:extLst>
            <c:ext xmlns:c16="http://schemas.microsoft.com/office/drawing/2014/chart" uri="{C3380CC4-5D6E-409C-BE32-E72D297353CC}">
              <c16:uniqueId val="{00000000-1583-4E83-ABE0-287BAB0BF00A}"/>
            </c:ext>
          </c:extLst>
        </c:ser>
        <c:dLbls>
          <c:showLegendKey val="0"/>
          <c:showVal val="0"/>
          <c:showCatName val="0"/>
          <c:showSerName val="0"/>
          <c:showPercent val="0"/>
          <c:showBubbleSize val="0"/>
        </c:dLbls>
        <c:gapWidth val="150"/>
        <c:axId val="558704712"/>
        <c:axId val="558695304"/>
      </c:barChart>
      <c:catAx>
        <c:axId val="558704712"/>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558695304"/>
        <c:crossesAt val="0"/>
        <c:auto val="1"/>
        <c:lblAlgn val="ctr"/>
        <c:lblOffset val="100"/>
        <c:tickLblSkip val="1"/>
        <c:tickMarkSkip val="1"/>
        <c:noMultiLvlLbl val="0"/>
      </c:catAx>
      <c:valAx>
        <c:axId val="558695304"/>
        <c:scaling>
          <c:orientation val="minMax"/>
          <c:max val="2300"/>
          <c:min val="1500"/>
        </c:scaling>
        <c:delete val="0"/>
        <c:axPos val="l"/>
        <c:majorGridlines>
          <c:spPr>
            <a:ln w="3175">
              <a:solidFill>
                <a:srgbClr val="000000"/>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558704712"/>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年齢</a:t>
            </a:r>
          </a:p>
        </c:rich>
      </c:tx>
      <c:layout>
        <c:manualLayout>
          <c:xMode val="edge"/>
          <c:yMode val="edge"/>
          <c:x val="3.9014373716632446E-2"/>
          <c:y val="7.5794621026894868E-2"/>
        </c:manualLayout>
      </c:layout>
      <c:overlay val="0"/>
      <c:spPr>
        <a:noFill/>
        <a:ln w="25400">
          <a:noFill/>
        </a:ln>
      </c:spPr>
    </c:title>
    <c:autoTitleDeleted val="0"/>
    <c:view3D>
      <c:rotX val="15"/>
      <c:hPercent val="129"/>
      <c:rotY val="20"/>
      <c:depthPercent val="100"/>
      <c:rAngAx val="1"/>
    </c:view3D>
    <c:floor>
      <c:thickness val="0"/>
      <c:spPr>
        <a:solidFill>
          <a:srgbClr val="C0C0C0"/>
        </a:solidFill>
        <a:ln w="3175">
          <a:solidFill>
            <a:srgbClr val="000000"/>
          </a:solidFill>
          <a:prstDash val="solid"/>
        </a:ln>
      </c:spPr>
    </c:floor>
    <c:sideWall>
      <c:thickness val="0"/>
      <c:spPr>
        <a:noFill/>
        <a:ln w="12700">
          <a:solidFill>
            <a:srgbClr val="808080"/>
          </a:solidFill>
          <a:prstDash val="solid"/>
        </a:ln>
      </c:spPr>
    </c:sideWall>
    <c:backWall>
      <c:thickness val="0"/>
      <c:spPr>
        <a:noFill/>
        <a:ln w="12700">
          <a:solidFill>
            <a:srgbClr val="808080"/>
          </a:solidFill>
          <a:prstDash val="solid"/>
        </a:ln>
      </c:spPr>
    </c:backWall>
    <c:plotArea>
      <c:layout>
        <c:manualLayout>
          <c:layoutTarget val="inner"/>
          <c:xMode val="edge"/>
          <c:yMode val="edge"/>
          <c:x val="0.1086884786073294"/>
          <c:y val="0.12828279429023198"/>
          <c:w val="0.81478230498355941"/>
          <c:h val="0.75305713374982541"/>
        </c:manualLayout>
      </c:layout>
      <c:bar3DChart>
        <c:barDir val="bar"/>
        <c:grouping val="stacked"/>
        <c:varyColors val="0"/>
        <c:ser>
          <c:idx val="0"/>
          <c:order val="0"/>
          <c:tx>
            <c:strRef>
              <c:f>表8グラフ!$B$1</c:f>
              <c:strCache>
                <c:ptCount val="1"/>
                <c:pt idx="0">
                  <c:v>男</c:v>
                </c:pt>
              </c:strCache>
            </c:strRef>
          </c:tx>
          <c:spPr>
            <a:pattFill prst="smConfetti">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表8グラフ!$B$2:$B$22</c:f>
              <c:numCache>
                <c:formatCode>#,##0_);[Red]\(#,##0\)</c:formatCode>
                <c:ptCount val="21"/>
                <c:pt idx="0">
                  <c:v>6158</c:v>
                </c:pt>
                <c:pt idx="1">
                  <c:v>5902</c:v>
                </c:pt>
                <c:pt idx="2">
                  <c:v>5767</c:v>
                </c:pt>
                <c:pt idx="3">
                  <c:v>5825</c:v>
                </c:pt>
                <c:pt idx="4">
                  <c:v>8972</c:v>
                </c:pt>
                <c:pt idx="5">
                  <c:v>7495</c:v>
                </c:pt>
                <c:pt idx="6">
                  <c:v>7385</c:v>
                </c:pt>
                <c:pt idx="7">
                  <c:v>8161</c:v>
                </c:pt>
                <c:pt idx="8">
                  <c:v>9012</c:v>
                </c:pt>
                <c:pt idx="9">
                  <c:v>9159</c:v>
                </c:pt>
                <c:pt idx="10">
                  <c:v>7548</c:v>
                </c:pt>
                <c:pt idx="11">
                  <c:v>6276</c:v>
                </c:pt>
                <c:pt idx="12">
                  <c:v>5711</c:v>
                </c:pt>
                <c:pt idx="13">
                  <c:v>5845</c:v>
                </c:pt>
                <c:pt idx="14">
                  <c:v>5835</c:v>
                </c:pt>
                <c:pt idx="15">
                  <c:v>4221</c:v>
                </c:pt>
                <c:pt idx="16">
                  <c:v>2552</c:v>
                </c:pt>
                <c:pt idx="17">
                  <c:v>1395</c:v>
                </c:pt>
                <c:pt idx="18">
                  <c:v>614</c:v>
                </c:pt>
                <c:pt idx="19">
                  <c:v>89</c:v>
                </c:pt>
                <c:pt idx="20">
                  <c:v>8</c:v>
                </c:pt>
              </c:numCache>
            </c:numRef>
          </c:val>
          <c:extLst>
            <c:ext xmlns:c16="http://schemas.microsoft.com/office/drawing/2014/chart" uri="{C3380CC4-5D6E-409C-BE32-E72D297353CC}">
              <c16:uniqueId val="{00000000-3466-408C-8D20-97B6B0BF12F3}"/>
            </c:ext>
          </c:extLst>
        </c:ser>
        <c:ser>
          <c:idx val="1"/>
          <c:order val="1"/>
          <c:tx>
            <c:strRef>
              <c:f>表8グラフ!$C$1</c:f>
              <c:strCache>
                <c:ptCount val="1"/>
                <c:pt idx="0">
                  <c:v>女</c:v>
                </c:pt>
              </c:strCache>
            </c:strRef>
          </c:tx>
          <c:spPr>
            <a:pattFill prst="ltUpDiag">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表8グラフ!$C$2:$C$22</c:f>
              <c:numCache>
                <c:formatCode>#,##0_);[Red]\(#,##0\)</c:formatCode>
                <c:ptCount val="21"/>
                <c:pt idx="0">
                  <c:v>5805</c:v>
                </c:pt>
                <c:pt idx="1">
                  <c:v>5567</c:v>
                </c:pt>
                <c:pt idx="2">
                  <c:v>5317</c:v>
                </c:pt>
                <c:pt idx="3">
                  <c:v>5354</c:v>
                </c:pt>
                <c:pt idx="4">
                  <c:v>7423</c:v>
                </c:pt>
                <c:pt idx="5">
                  <c:v>6349</c:v>
                </c:pt>
                <c:pt idx="6">
                  <c:v>7173</c:v>
                </c:pt>
                <c:pt idx="7">
                  <c:v>7943</c:v>
                </c:pt>
                <c:pt idx="8">
                  <c:v>8822</c:v>
                </c:pt>
                <c:pt idx="9">
                  <c:v>8883</c:v>
                </c:pt>
                <c:pt idx="10">
                  <c:v>6962</c:v>
                </c:pt>
                <c:pt idx="11">
                  <c:v>5964</c:v>
                </c:pt>
                <c:pt idx="12">
                  <c:v>5777</c:v>
                </c:pt>
                <c:pt idx="13">
                  <c:v>6377</c:v>
                </c:pt>
                <c:pt idx="14">
                  <c:v>5937</c:v>
                </c:pt>
                <c:pt idx="15">
                  <c:v>4577</c:v>
                </c:pt>
                <c:pt idx="16">
                  <c:v>3332</c:v>
                </c:pt>
                <c:pt idx="17">
                  <c:v>2482</c:v>
                </c:pt>
                <c:pt idx="18">
                  <c:v>1655</c:v>
                </c:pt>
                <c:pt idx="19">
                  <c:v>511</c:v>
                </c:pt>
                <c:pt idx="20">
                  <c:v>70</c:v>
                </c:pt>
              </c:numCache>
            </c:numRef>
          </c:val>
          <c:extLst>
            <c:ext xmlns:c16="http://schemas.microsoft.com/office/drawing/2014/chart" uri="{C3380CC4-5D6E-409C-BE32-E72D297353CC}">
              <c16:uniqueId val="{00000001-3466-408C-8D20-97B6B0BF12F3}"/>
            </c:ext>
          </c:extLst>
        </c:ser>
        <c:dLbls>
          <c:showLegendKey val="0"/>
          <c:showVal val="0"/>
          <c:showCatName val="0"/>
          <c:showSerName val="0"/>
          <c:showPercent val="0"/>
          <c:showBubbleSize val="0"/>
        </c:dLbls>
        <c:gapWidth val="150"/>
        <c:shape val="box"/>
        <c:axId val="389107080"/>
        <c:axId val="389108648"/>
        <c:axId val="0"/>
      </c:bar3DChart>
      <c:catAx>
        <c:axId val="389107080"/>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08648"/>
        <c:crosses val="autoZero"/>
        <c:auto val="1"/>
        <c:lblAlgn val="ctr"/>
        <c:lblOffset val="100"/>
        <c:tickLblSkip val="2"/>
        <c:tickMarkSkip val="1"/>
        <c:noMultiLvlLbl val="0"/>
      </c:catAx>
      <c:valAx>
        <c:axId val="389108648"/>
        <c:scaling>
          <c:orientation val="minMax"/>
        </c:scaling>
        <c:delete val="0"/>
        <c:axPos val="b"/>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91170517443019827"/>
              <c:y val="0.8166269436369353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07080"/>
        <c:crosses val="autoZero"/>
        <c:crossBetween val="between"/>
      </c:valAx>
      <c:spPr>
        <a:noFill/>
        <a:ln w="25400">
          <a:noFill/>
        </a:ln>
      </c:spPr>
    </c:plotArea>
    <c:legend>
      <c:legendPos val="r"/>
      <c:layout>
        <c:manualLayout>
          <c:xMode val="edge"/>
          <c:yMode val="edge"/>
          <c:x val="0.57289592394379862"/>
          <c:y val="0.24205404642268127"/>
          <c:w val="0.15400432235498285"/>
          <c:h val="5.623471882640587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年齢</a:t>
            </a:r>
          </a:p>
        </c:rich>
      </c:tx>
      <c:layout>
        <c:manualLayout>
          <c:xMode val="edge"/>
          <c:yMode val="edge"/>
          <c:x val="3.9014373716632446E-2"/>
          <c:y val="7.5794621026894868E-2"/>
        </c:manualLayout>
      </c:layout>
      <c:overlay val="0"/>
      <c:spPr>
        <a:noFill/>
        <a:ln w="25400">
          <a:noFill/>
        </a:ln>
      </c:spPr>
    </c:title>
    <c:autoTitleDeleted val="0"/>
    <c:view3D>
      <c:rotX val="15"/>
      <c:hPercent val="129"/>
      <c:rotY val="20"/>
      <c:depthPercent val="100"/>
      <c:rAngAx val="1"/>
    </c:view3D>
    <c:floor>
      <c:thickness val="0"/>
      <c:spPr>
        <a:solidFill>
          <a:srgbClr val="C0C0C0"/>
        </a:solidFill>
        <a:ln w="3175">
          <a:solidFill>
            <a:srgbClr val="000000"/>
          </a:solidFill>
          <a:prstDash val="solid"/>
        </a:ln>
      </c:spPr>
    </c:floor>
    <c:sideWall>
      <c:thickness val="0"/>
      <c:spPr>
        <a:noFill/>
        <a:ln w="12700">
          <a:solidFill>
            <a:srgbClr val="808080"/>
          </a:solidFill>
          <a:prstDash val="solid"/>
        </a:ln>
      </c:spPr>
    </c:sideWall>
    <c:backWall>
      <c:thickness val="0"/>
      <c:spPr>
        <a:noFill/>
        <a:ln w="12700">
          <a:solidFill>
            <a:srgbClr val="808080"/>
          </a:solidFill>
          <a:prstDash val="solid"/>
        </a:ln>
      </c:spPr>
    </c:backWall>
    <c:plotArea>
      <c:layout>
        <c:manualLayout>
          <c:layoutTarget val="inner"/>
          <c:xMode val="edge"/>
          <c:yMode val="edge"/>
          <c:x val="9.2402556711367337E-2"/>
          <c:y val="0.12224953469964699"/>
          <c:w val="0.83572979070058906"/>
          <c:h val="0.75305713374982541"/>
        </c:manualLayout>
      </c:layout>
      <c:bar3DChart>
        <c:barDir val="bar"/>
        <c:grouping val="stacked"/>
        <c:varyColors val="0"/>
        <c:ser>
          <c:idx val="0"/>
          <c:order val="0"/>
          <c:tx>
            <c:strRef>
              <c:f>表8グラフ!$B$1</c:f>
              <c:strCache>
                <c:ptCount val="1"/>
                <c:pt idx="0">
                  <c:v>男</c:v>
                </c:pt>
              </c:strCache>
            </c:strRef>
          </c:tx>
          <c:spPr>
            <a:pattFill prst="smConfetti">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表8グラフ!$B$2:$B$22</c:f>
              <c:numCache>
                <c:formatCode>#,##0_);[Red]\(#,##0\)</c:formatCode>
                <c:ptCount val="21"/>
                <c:pt idx="0">
                  <c:v>6158</c:v>
                </c:pt>
                <c:pt idx="1">
                  <c:v>5902</c:v>
                </c:pt>
                <c:pt idx="2">
                  <c:v>5767</c:v>
                </c:pt>
                <c:pt idx="3">
                  <c:v>5825</c:v>
                </c:pt>
                <c:pt idx="4">
                  <c:v>8972</c:v>
                </c:pt>
                <c:pt idx="5">
                  <c:v>7495</c:v>
                </c:pt>
                <c:pt idx="6">
                  <c:v>7385</c:v>
                </c:pt>
                <c:pt idx="7">
                  <c:v>8161</c:v>
                </c:pt>
                <c:pt idx="8">
                  <c:v>9012</c:v>
                </c:pt>
                <c:pt idx="9">
                  <c:v>9159</c:v>
                </c:pt>
                <c:pt idx="10">
                  <c:v>7548</c:v>
                </c:pt>
                <c:pt idx="11">
                  <c:v>6276</c:v>
                </c:pt>
                <c:pt idx="12">
                  <c:v>5711</c:v>
                </c:pt>
                <c:pt idx="13">
                  <c:v>5845</c:v>
                </c:pt>
                <c:pt idx="14">
                  <c:v>5835</c:v>
                </c:pt>
                <c:pt idx="15">
                  <c:v>4221</c:v>
                </c:pt>
                <c:pt idx="16">
                  <c:v>2552</c:v>
                </c:pt>
                <c:pt idx="17">
                  <c:v>1395</c:v>
                </c:pt>
                <c:pt idx="18">
                  <c:v>614</c:v>
                </c:pt>
                <c:pt idx="19">
                  <c:v>89</c:v>
                </c:pt>
                <c:pt idx="20">
                  <c:v>8</c:v>
                </c:pt>
              </c:numCache>
            </c:numRef>
          </c:val>
          <c:extLst>
            <c:ext xmlns:c16="http://schemas.microsoft.com/office/drawing/2014/chart" uri="{C3380CC4-5D6E-409C-BE32-E72D297353CC}">
              <c16:uniqueId val="{00000000-30CF-4262-ADC9-5507A8B3E947}"/>
            </c:ext>
          </c:extLst>
        </c:ser>
        <c:ser>
          <c:idx val="1"/>
          <c:order val="1"/>
          <c:tx>
            <c:strRef>
              <c:f>表8グラフ!$C$1</c:f>
              <c:strCache>
                <c:ptCount val="1"/>
                <c:pt idx="0">
                  <c:v>女</c:v>
                </c:pt>
              </c:strCache>
            </c:strRef>
          </c:tx>
          <c:spPr>
            <a:pattFill prst="ltUpDiag">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表8グラフ!$C$2:$C$22</c:f>
              <c:numCache>
                <c:formatCode>#,##0_);[Red]\(#,##0\)</c:formatCode>
                <c:ptCount val="21"/>
                <c:pt idx="0">
                  <c:v>5805</c:v>
                </c:pt>
                <c:pt idx="1">
                  <c:v>5567</c:v>
                </c:pt>
                <c:pt idx="2">
                  <c:v>5317</c:v>
                </c:pt>
                <c:pt idx="3">
                  <c:v>5354</c:v>
                </c:pt>
                <c:pt idx="4">
                  <c:v>7423</c:v>
                </c:pt>
                <c:pt idx="5">
                  <c:v>6349</c:v>
                </c:pt>
                <c:pt idx="6">
                  <c:v>7173</c:v>
                </c:pt>
                <c:pt idx="7">
                  <c:v>7943</c:v>
                </c:pt>
                <c:pt idx="8">
                  <c:v>8822</c:v>
                </c:pt>
                <c:pt idx="9">
                  <c:v>8883</c:v>
                </c:pt>
                <c:pt idx="10">
                  <c:v>6962</c:v>
                </c:pt>
                <c:pt idx="11">
                  <c:v>5964</c:v>
                </c:pt>
                <c:pt idx="12">
                  <c:v>5777</c:v>
                </c:pt>
                <c:pt idx="13">
                  <c:v>6377</c:v>
                </c:pt>
                <c:pt idx="14">
                  <c:v>5937</c:v>
                </c:pt>
                <c:pt idx="15">
                  <c:v>4577</c:v>
                </c:pt>
                <c:pt idx="16">
                  <c:v>3332</c:v>
                </c:pt>
                <c:pt idx="17">
                  <c:v>2482</c:v>
                </c:pt>
                <c:pt idx="18">
                  <c:v>1655</c:v>
                </c:pt>
                <c:pt idx="19">
                  <c:v>511</c:v>
                </c:pt>
                <c:pt idx="20">
                  <c:v>70</c:v>
                </c:pt>
              </c:numCache>
            </c:numRef>
          </c:val>
          <c:extLst>
            <c:ext xmlns:c16="http://schemas.microsoft.com/office/drawing/2014/chart" uri="{C3380CC4-5D6E-409C-BE32-E72D297353CC}">
              <c16:uniqueId val="{00000001-30CF-4262-ADC9-5507A8B3E947}"/>
            </c:ext>
          </c:extLst>
        </c:ser>
        <c:dLbls>
          <c:showLegendKey val="0"/>
          <c:showVal val="0"/>
          <c:showCatName val="0"/>
          <c:showSerName val="0"/>
          <c:showPercent val="0"/>
          <c:showBubbleSize val="0"/>
        </c:dLbls>
        <c:gapWidth val="150"/>
        <c:shape val="box"/>
        <c:axId val="389109432"/>
        <c:axId val="552987720"/>
        <c:axId val="0"/>
      </c:bar3DChart>
      <c:catAx>
        <c:axId val="389109432"/>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52987720"/>
        <c:crosses val="autoZero"/>
        <c:auto val="1"/>
        <c:lblAlgn val="ctr"/>
        <c:lblOffset val="100"/>
        <c:tickLblSkip val="2"/>
        <c:tickMarkSkip val="1"/>
        <c:noMultiLvlLbl val="0"/>
      </c:catAx>
      <c:valAx>
        <c:axId val="552987720"/>
        <c:scaling>
          <c:orientation val="minMax"/>
        </c:scaling>
        <c:delete val="0"/>
        <c:axPos val="b"/>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91170517443019827"/>
              <c:y val="0.8166269436369353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09432"/>
        <c:crosses val="autoZero"/>
        <c:crossBetween val="between"/>
      </c:valAx>
      <c:spPr>
        <a:noFill/>
        <a:ln w="25400">
          <a:noFill/>
        </a:ln>
      </c:spPr>
    </c:plotArea>
    <c:legend>
      <c:legendPos val="r"/>
      <c:layout>
        <c:manualLayout>
          <c:xMode val="edge"/>
          <c:yMode val="edge"/>
          <c:x val="0.57289592394379862"/>
          <c:y val="0.24205404642268127"/>
          <c:w val="0.15400432235498285"/>
          <c:h val="5.623471882640587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外国人住民数</a:t>
            </a:r>
            <a:r>
              <a:rPr lang="ja-JP"/>
              <a:t>上位</a:t>
            </a:r>
            <a:r>
              <a:rPr lang="en-US"/>
              <a:t>10</a:t>
            </a:r>
            <a:r>
              <a:rPr lang="ja-JP"/>
              <a:t>カ国</a:t>
            </a:r>
          </a:p>
        </c:rich>
      </c:tx>
      <c:layout>
        <c:manualLayout>
          <c:xMode val="edge"/>
          <c:yMode val="edge"/>
          <c:x val="0.36448614332719637"/>
          <c:y val="2.6893027965412951E-2"/>
        </c:manualLayout>
      </c:layout>
      <c:overlay val="0"/>
      <c:spPr>
        <a:noFill/>
        <a:ln w="25400">
          <a:noFill/>
        </a:ln>
      </c:spPr>
    </c:title>
    <c:autoTitleDeleted val="0"/>
    <c:plotArea>
      <c:layout>
        <c:manualLayout>
          <c:layoutTarget val="inner"/>
          <c:xMode val="edge"/>
          <c:yMode val="edge"/>
          <c:x val="8.9862965103875397E-2"/>
          <c:y val="0.10586622563703371"/>
          <c:w val="0.79790445051422332"/>
          <c:h val="0.71178661108901109"/>
        </c:manualLayout>
      </c:layout>
      <c:barChart>
        <c:barDir val="col"/>
        <c:grouping val="clustered"/>
        <c:varyColors val="0"/>
        <c:ser>
          <c:idx val="0"/>
          <c:order val="0"/>
          <c:spPr>
            <a:pattFill prst="pct50">
              <a:fgClr>
                <a:srgbClr val="000000"/>
              </a:fgClr>
              <a:bgClr>
                <a:srgbClr val="FFFFFF"/>
              </a:bgClr>
            </a:pattFill>
            <a:ln w="12700">
              <a:solidFill>
                <a:srgbClr val="000000"/>
              </a:solidFill>
              <a:prstDash val="soli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'表10,11'!$L$3:$L$12</c:f>
              <c:strCache>
                <c:ptCount val="10"/>
                <c:pt idx="0">
                  <c:v>中国</c:v>
                </c:pt>
                <c:pt idx="1">
                  <c:v>韓国・朝鮮</c:v>
                </c:pt>
                <c:pt idx="2">
                  <c:v>ベトナム</c:v>
                </c:pt>
                <c:pt idx="3">
                  <c:v>インド</c:v>
                </c:pt>
                <c:pt idx="4">
                  <c:v>フィリピン</c:v>
                </c:pt>
                <c:pt idx="5">
                  <c:v>ブラジル</c:v>
                </c:pt>
                <c:pt idx="6">
                  <c:v>インドネシア</c:v>
                </c:pt>
                <c:pt idx="7">
                  <c:v>スリランカ</c:v>
                </c:pt>
                <c:pt idx="8">
                  <c:v>台湾</c:v>
                </c:pt>
                <c:pt idx="9">
                  <c:v>タイ</c:v>
                </c:pt>
              </c:strCache>
            </c:strRef>
          </c:cat>
          <c:val>
            <c:numRef>
              <c:f>'表10,11'!$M$3:$M$12</c:f>
              <c:numCache>
                <c:formatCode>#,##0_);[Red]\(#,##0\)</c:formatCode>
                <c:ptCount val="10"/>
                <c:pt idx="0">
                  <c:v>3418</c:v>
                </c:pt>
                <c:pt idx="1">
                  <c:v>891</c:v>
                </c:pt>
                <c:pt idx="2">
                  <c:v>718</c:v>
                </c:pt>
                <c:pt idx="3">
                  <c:v>472</c:v>
                </c:pt>
                <c:pt idx="4">
                  <c:v>417</c:v>
                </c:pt>
                <c:pt idx="5">
                  <c:v>324</c:v>
                </c:pt>
                <c:pt idx="6">
                  <c:v>308</c:v>
                </c:pt>
                <c:pt idx="7">
                  <c:v>280</c:v>
                </c:pt>
                <c:pt idx="8">
                  <c:v>273</c:v>
                </c:pt>
                <c:pt idx="9">
                  <c:v>259</c:v>
                </c:pt>
              </c:numCache>
            </c:numRef>
          </c:val>
          <c:extLst>
            <c:ext xmlns:c16="http://schemas.microsoft.com/office/drawing/2014/chart" uri="{C3380CC4-5D6E-409C-BE32-E72D297353CC}">
              <c16:uniqueId val="{00000000-8C6A-4045-89E2-377C0A969D7B}"/>
            </c:ext>
          </c:extLst>
        </c:ser>
        <c:dLbls>
          <c:showLegendKey val="0"/>
          <c:showVal val="0"/>
          <c:showCatName val="0"/>
          <c:showSerName val="0"/>
          <c:showPercent val="0"/>
          <c:showBubbleSize val="0"/>
        </c:dLbls>
        <c:gapWidth val="150"/>
        <c:axId val="552986544"/>
        <c:axId val="552983408"/>
      </c:barChart>
      <c:catAx>
        <c:axId val="5529865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552983408"/>
        <c:crosses val="autoZero"/>
        <c:auto val="1"/>
        <c:lblAlgn val="ctr"/>
        <c:lblOffset val="100"/>
        <c:tickLblSkip val="1"/>
        <c:tickMarkSkip val="1"/>
        <c:noMultiLvlLbl val="0"/>
      </c:catAx>
      <c:valAx>
        <c:axId val="552983408"/>
        <c:scaling>
          <c:orientation val="minMax"/>
          <c:max val="3500"/>
        </c:scaling>
        <c:delete val="0"/>
        <c:axPos val="l"/>
        <c:majorGridlines>
          <c:spPr>
            <a:ln w="3175">
              <a:solidFill>
                <a:srgbClr val="000000"/>
              </a:solidFill>
              <a:prstDash val="solid"/>
            </a:ln>
          </c:spPr>
        </c:majorGridlines>
        <c:title>
          <c:tx>
            <c:rich>
              <a:bodyPr rot="0" vert="horz"/>
              <a:lstStyle/>
              <a:p>
                <a:pPr algn="ctr">
                  <a:defRPr/>
                </a:pPr>
                <a:r>
                  <a:rPr lang="ja-JP"/>
                  <a:t>（人）</a:t>
                </a:r>
              </a:p>
            </c:rich>
          </c:tx>
          <c:layout>
            <c:manualLayout>
              <c:xMode val="edge"/>
              <c:yMode val="edge"/>
              <c:x val="1.0681062489381693E-2"/>
              <c:y val="7.077021463687598E-3"/>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5529865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市内事業所数の推移</a:t>
            </a:r>
          </a:p>
        </c:rich>
      </c:tx>
      <c:layout>
        <c:manualLayout>
          <c:xMode val="edge"/>
          <c:yMode val="edge"/>
          <c:x val="0.38705037833290873"/>
          <c:y val="3.3994371837540928E-2"/>
        </c:manualLayout>
      </c:layout>
      <c:overlay val="0"/>
      <c:spPr>
        <a:noFill/>
        <a:ln w="25400">
          <a:noFill/>
        </a:ln>
      </c:spPr>
    </c:title>
    <c:autoTitleDeleted val="0"/>
    <c:plotArea>
      <c:layout>
        <c:manualLayout>
          <c:layoutTarget val="inner"/>
          <c:xMode val="edge"/>
          <c:yMode val="edge"/>
          <c:x val="8.2014388489208639E-2"/>
          <c:y val="0.14164305949008499"/>
          <c:w val="0.87913669064748201"/>
          <c:h val="0.59206798866855526"/>
        </c:manualLayout>
      </c:layout>
      <c:barChart>
        <c:barDir val="col"/>
        <c:grouping val="clustered"/>
        <c:varyColors val="0"/>
        <c:ser>
          <c:idx val="0"/>
          <c:order val="0"/>
          <c:spPr>
            <a:pattFill prst="pct5">
              <a:fgClr>
                <a:srgbClr val="000000"/>
              </a:fgClr>
              <a:bgClr>
                <a:srgbClr val="FFFFFF"/>
              </a:bgClr>
            </a:pattFill>
            <a:ln w="12700">
              <a:solidFill>
                <a:srgbClr val="000000"/>
              </a:solidFill>
              <a:prstDash val="solid"/>
            </a:ln>
          </c:spPr>
          <c:invertIfNegative val="0"/>
          <c:cat>
            <c:strRef>
              <c:f>産業_表12!$A$5:$A$19</c:f>
              <c:strCache>
                <c:ptCount val="15"/>
                <c:pt idx="0">
                  <c:v>昭和50年</c:v>
                </c:pt>
                <c:pt idx="1">
                  <c:v>昭和53年</c:v>
                </c:pt>
                <c:pt idx="2">
                  <c:v>昭和56年</c:v>
                </c:pt>
                <c:pt idx="3">
                  <c:v>昭和61年</c:v>
                </c:pt>
                <c:pt idx="4">
                  <c:v>平成３年</c:v>
                </c:pt>
                <c:pt idx="5">
                  <c:v>平成６年</c:v>
                </c:pt>
                <c:pt idx="6">
                  <c:v>平成８年</c:v>
                </c:pt>
                <c:pt idx="7">
                  <c:v>平成11年</c:v>
                </c:pt>
                <c:pt idx="8">
                  <c:v>平成13年</c:v>
                </c:pt>
                <c:pt idx="9">
                  <c:v>平成16年</c:v>
                </c:pt>
                <c:pt idx="10">
                  <c:v>平成18年</c:v>
                </c:pt>
                <c:pt idx="11">
                  <c:v>平成21年</c:v>
                </c:pt>
                <c:pt idx="12">
                  <c:v>平成24年</c:v>
                </c:pt>
                <c:pt idx="13">
                  <c:v>平成26年</c:v>
                </c:pt>
                <c:pt idx="14">
                  <c:v>平成28年</c:v>
                </c:pt>
              </c:strCache>
            </c:strRef>
          </c:cat>
          <c:val>
            <c:numRef>
              <c:f>産業_表12!$B$5:$B$19</c:f>
              <c:numCache>
                <c:formatCode>#,##0_);[Red]\(#,##0\)</c:formatCode>
                <c:ptCount val="15"/>
                <c:pt idx="0">
                  <c:v>3597</c:v>
                </c:pt>
                <c:pt idx="1">
                  <c:v>4015</c:v>
                </c:pt>
                <c:pt idx="2">
                  <c:v>4853</c:v>
                </c:pt>
                <c:pt idx="3">
                  <c:v>5854</c:v>
                </c:pt>
                <c:pt idx="4">
                  <c:v>6316</c:v>
                </c:pt>
                <c:pt idx="5">
                  <c:v>6522</c:v>
                </c:pt>
                <c:pt idx="6">
                  <c:v>7296</c:v>
                </c:pt>
                <c:pt idx="7">
                  <c:v>7051</c:v>
                </c:pt>
                <c:pt idx="8">
                  <c:v>7080</c:v>
                </c:pt>
                <c:pt idx="9" formatCode="###,###,##0;&quot;-&quot;##,###,##0">
                  <c:v>6953</c:v>
                </c:pt>
                <c:pt idx="10" formatCode="###,###,##0;&quot;-&quot;##,###,##0">
                  <c:v>7309</c:v>
                </c:pt>
                <c:pt idx="11" formatCode="###,###,##0;&quot;-&quot;##,###,##0">
                  <c:v>8302</c:v>
                </c:pt>
                <c:pt idx="12" formatCode="###,###,##0;&quot;-&quot;##,###,##0">
                  <c:v>7876</c:v>
                </c:pt>
                <c:pt idx="13" formatCode="###,###,##0;&quot;-&quot;##,###,##0">
                  <c:v>8463</c:v>
                </c:pt>
                <c:pt idx="14" formatCode="###,###,##0;&quot;-&quot;##,###,##0">
                  <c:v>8346</c:v>
                </c:pt>
              </c:numCache>
            </c:numRef>
          </c:val>
          <c:extLst>
            <c:ext xmlns:c16="http://schemas.microsoft.com/office/drawing/2014/chart" uri="{C3380CC4-5D6E-409C-BE32-E72D297353CC}">
              <c16:uniqueId val="{00000000-6073-4D42-8CCD-3C209BB5A828}"/>
            </c:ext>
          </c:extLst>
        </c:ser>
        <c:dLbls>
          <c:showLegendKey val="0"/>
          <c:showVal val="0"/>
          <c:showCatName val="0"/>
          <c:showSerName val="0"/>
          <c:showPercent val="0"/>
          <c:showBubbleSize val="0"/>
        </c:dLbls>
        <c:gapWidth val="150"/>
        <c:axId val="552984976"/>
        <c:axId val="552987328"/>
      </c:barChart>
      <c:catAx>
        <c:axId val="552984976"/>
        <c:scaling>
          <c:orientation val="minMax"/>
        </c:scaling>
        <c:delete val="0"/>
        <c:axPos val="b"/>
        <c:numFmt formatCode="@"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2987328"/>
        <c:crossesAt val="0"/>
        <c:auto val="1"/>
        <c:lblAlgn val="ctr"/>
        <c:lblOffset val="100"/>
        <c:tickLblSkip val="1"/>
        <c:tickMarkSkip val="1"/>
        <c:noMultiLvlLbl val="0"/>
      </c:catAx>
      <c:valAx>
        <c:axId val="552987328"/>
        <c:scaling>
          <c:orientation val="minMax"/>
          <c:min val="0"/>
        </c:scaling>
        <c:delete val="0"/>
        <c:axPos val="l"/>
        <c:majorGridlines>
          <c:spPr>
            <a:ln w="3175">
              <a:solidFill>
                <a:srgbClr val="000000"/>
              </a:solidFill>
              <a:prstDash val="solid"/>
            </a:ln>
          </c:spPr>
        </c:majorGridlines>
        <c:title>
          <c:tx>
            <c:rich>
              <a:bodyPr rot="0" vert="wordArtVertRtl"/>
              <a:lstStyle/>
              <a:p>
                <a:pPr algn="ctr">
                  <a:defRPr sz="1125" b="0" i="0" u="none" strike="noStrike"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3.1654756560668747E-2"/>
              <c:y val="3.6827123413697004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2984976"/>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104775</xdr:colOff>
      <xdr:row>3</xdr:row>
      <xdr:rowOff>161925</xdr:rowOff>
    </xdr:from>
    <xdr:to>
      <xdr:col>2</xdr:col>
      <xdr:colOff>628650</xdr:colOff>
      <xdr:row>6</xdr:row>
      <xdr:rowOff>9525</xdr:rowOff>
    </xdr:to>
    <xdr:sp macro="" textlink="">
      <xdr:nvSpPr>
        <xdr:cNvPr id="2" name="WordArt 1">
          <a:extLst>
            <a:ext uri="{FF2B5EF4-FFF2-40B4-BE49-F238E27FC236}">
              <a16:creationId xmlns:a16="http://schemas.microsoft.com/office/drawing/2014/main" id="{00000000-0008-0000-0000-000002000000}"/>
            </a:ext>
          </a:extLst>
        </xdr:cNvPr>
        <xdr:cNvSpPr>
          <a:spLocks noChangeArrowheads="1" noChangeShapeType="1" noTextEdit="1"/>
        </xdr:cNvSpPr>
      </xdr:nvSpPr>
      <xdr:spPr bwMode="auto">
        <a:xfrm>
          <a:off x="104775" y="733425"/>
          <a:ext cx="1952625" cy="419100"/>
        </a:xfrm>
        <a:prstGeom prst="rect">
          <a:avLst/>
        </a:prstGeom>
      </xdr:spPr>
      <xdr:txBody>
        <a:bodyPr wrap="none" fromWordArt="1">
          <a:prstTxWarp prst="textPlain">
            <a:avLst>
              <a:gd name="adj" fmla="val 50000"/>
            </a:avLst>
          </a:prstTxWarp>
        </a:bodyPr>
        <a:lstStyle/>
        <a:p>
          <a:pPr algn="ctr" rtl="0"/>
          <a:r>
            <a:rPr lang="ja-JP" altLang="en-US" sz="1400" b="1" i="1" kern="10" spc="0">
              <a:ln w="9525">
                <a:solidFill>
                  <a:srgbClr val="000000"/>
                </a:solidFill>
                <a:round/>
                <a:headEnd/>
                <a:tailEnd/>
              </a:ln>
              <a:solidFill>
                <a:srgbClr val="000000"/>
              </a:solidFill>
              <a:effectLst>
                <a:outerShdw dist="35921" dir="2700000" algn="ctr" rotWithShape="0">
                  <a:srgbClr val="C0C0C0"/>
                </a:outerShdw>
              </a:effectLst>
              <a:latin typeface="ＭＳ Ｐゴシック"/>
              <a:ea typeface="ＭＳ Ｐゴシック"/>
            </a:rPr>
            <a:t>ミニ・インフォメーション</a:t>
          </a:r>
        </a:p>
      </xdr:txBody>
    </xdr:sp>
    <xdr:clientData/>
  </xdr:twoCellAnchor>
  <xdr:twoCellAnchor>
    <xdr:from>
      <xdr:col>1</xdr:col>
      <xdr:colOff>114300</xdr:colOff>
      <xdr:row>94</xdr:row>
      <xdr:rowOff>0</xdr:rowOff>
    </xdr:from>
    <xdr:to>
      <xdr:col>2</xdr:col>
      <xdr:colOff>123825</xdr:colOff>
      <xdr:row>95</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7678400"/>
          <a:ext cx="723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495301</xdr:colOff>
      <xdr:row>1</xdr:row>
      <xdr:rowOff>28576</xdr:rowOff>
    </xdr:from>
    <xdr:to>
      <xdr:col>5</xdr:col>
      <xdr:colOff>133351</xdr:colOff>
      <xdr:row>6</xdr:row>
      <xdr:rowOff>142876</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8426" y="21907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600075</xdr:colOff>
      <xdr:row>1</xdr:row>
      <xdr:rowOff>47625</xdr:rowOff>
    </xdr:from>
    <xdr:to>
      <xdr:col>8</xdr:col>
      <xdr:colOff>228600</xdr:colOff>
      <xdr:row>6</xdr:row>
      <xdr:rowOff>152400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6325" y="23812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14</xdr:row>
      <xdr:rowOff>19050</xdr:rowOff>
    </xdr:from>
    <xdr:to>
      <xdr:col>2</xdr:col>
      <xdr:colOff>123825</xdr:colOff>
      <xdr:row>19</xdr:row>
      <xdr:rowOff>152400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 y="26479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542925</xdr:colOff>
      <xdr:row>14</xdr:row>
      <xdr:rowOff>38100</xdr:rowOff>
    </xdr:from>
    <xdr:to>
      <xdr:col>5</xdr:col>
      <xdr:colOff>152400</xdr:colOff>
      <xdr:row>19</xdr:row>
      <xdr:rowOff>123825</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86050" y="26670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657225</xdr:colOff>
      <xdr:row>14</xdr:row>
      <xdr:rowOff>9525</xdr:rowOff>
    </xdr:from>
    <xdr:to>
      <xdr:col>8</xdr:col>
      <xdr:colOff>333375</xdr:colOff>
      <xdr:row>19</xdr:row>
      <xdr:rowOff>161925</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43475" y="26384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485776</xdr:colOff>
      <xdr:row>27</xdr:row>
      <xdr:rowOff>28576</xdr:rowOff>
    </xdr:from>
    <xdr:to>
      <xdr:col>2</xdr:col>
      <xdr:colOff>123826</xdr:colOff>
      <xdr:row>32</xdr:row>
      <xdr:rowOff>142876</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5776" y="509587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476250</xdr:colOff>
      <xdr:row>27</xdr:row>
      <xdr:rowOff>9525</xdr:rowOff>
    </xdr:from>
    <xdr:to>
      <xdr:col>5</xdr:col>
      <xdr:colOff>114300</xdr:colOff>
      <xdr:row>32</xdr:row>
      <xdr:rowOff>123825</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19375" y="507682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609600</xdr:colOff>
      <xdr:row>27</xdr:row>
      <xdr:rowOff>0</xdr:rowOff>
    </xdr:from>
    <xdr:to>
      <xdr:col>8</xdr:col>
      <xdr:colOff>266700</xdr:colOff>
      <xdr:row>32</xdr:row>
      <xdr:rowOff>133350</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895850" y="506730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40</xdr:row>
      <xdr:rowOff>19050</xdr:rowOff>
    </xdr:from>
    <xdr:to>
      <xdr:col>2</xdr:col>
      <xdr:colOff>57150</xdr:colOff>
      <xdr:row>45</xdr:row>
      <xdr:rowOff>161925</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0525" y="7524750"/>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40</xdr:row>
      <xdr:rowOff>0</xdr:rowOff>
    </xdr:from>
    <xdr:to>
      <xdr:col>5</xdr:col>
      <xdr:colOff>485775</xdr:colOff>
      <xdr:row>44</xdr:row>
      <xdr:rowOff>180975</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114675" y="750570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39</xdr:row>
      <xdr:rowOff>180976</xdr:rowOff>
    </xdr:from>
    <xdr:to>
      <xdr:col>7</xdr:col>
      <xdr:colOff>447675</xdr:colOff>
      <xdr:row>45</xdr:row>
      <xdr:rowOff>9526</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76750" y="7496176"/>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53</xdr:row>
      <xdr:rowOff>19050</xdr:rowOff>
    </xdr:from>
    <xdr:to>
      <xdr:col>2</xdr:col>
      <xdr:colOff>19050</xdr:colOff>
      <xdr:row>58</xdr:row>
      <xdr:rowOff>123825</xdr:rowOff>
    </xdr:to>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0525" y="10001250"/>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552450</xdr:colOff>
      <xdr:row>53</xdr:row>
      <xdr:rowOff>47625</xdr:rowOff>
    </xdr:from>
    <xdr:to>
      <xdr:col>5</xdr:col>
      <xdr:colOff>142875</xdr:colOff>
      <xdr:row>58</xdr:row>
      <xdr:rowOff>114300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95575" y="1002982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647700</xdr:colOff>
      <xdr:row>53</xdr:row>
      <xdr:rowOff>28575</xdr:rowOff>
    </xdr:from>
    <xdr:to>
      <xdr:col>8</xdr:col>
      <xdr:colOff>257175</xdr:colOff>
      <xdr:row>58</xdr:row>
      <xdr:rowOff>114300</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933950" y="10010775"/>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66</xdr:row>
      <xdr:rowOff>9525</xdr:rowOff>
    </xdr:from>
    <xdr:to>
      <xdr:col>2</xdr:col>
      <xdr:colOff>95250</xdr:colOff>
      <xdr:row>71</xdr:row>
      <xdr:rowOff>152400</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625" y="1243012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504825</xdr:colOff>
      <xdr:row>66</xdr:row>
      <xdr:rowOff>28575</xdr:rowOff>
    </xdr:from>
    <xdr:to>
      <xdr:col>5</xdr:col>
      <xdr:colOff>104775</xdr:colOff>
      <xdr:row>71</xdr:row>
      <xdr:rowOff>104775</xdr:rowOff>
    </xdr:to>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47950" y="1244917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619125</xdr:colOff>
      <xdr:row>66</xdr:row>
      <xdr:rowOff>28575</xdr:rowOff>
    </xdr:from>
    <xdr:to>
      <xdr:col>8</xdr:col>
      <xdr:colOff>247650</xdr:colOff>
      <xdr:row>71</xdr:row>
      <xdr:rowOff>133350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905375" y="1244917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79</xdr:row>
      <xdr:rowOff>47625</xdr:rowOff>
    </xdr:from>
    <xdr:to>
      <xdr:col>2</xdr:col>
      <xdr:colOff>76200</xdr:colOff>
      <xdr:row>84</xdr:row>
      <xdr:rowOff>114300</xdr:rowOff>
    </xdr:to>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775" y="1490662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552450</xdr:colOff>
      <xdr:row>79</xdr:row>
      <xdr:rowOff>76200</xdr:rowOff>
    </xdr:from>
    <xdr:to>
      <xdr:col>5</xdr:col>
      <xdr:colOff>114299</xdr:colOff>
      <xdr:row>84</xdr:row>
      <xdr:rowOff>114299</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95575" y="14935200"/>
          <a:ext cx="990599" cy="99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628650</xdr:colOff>
      <xdr:row>79</xdr:row>
      <xdr:rowOff>47625</xdr:rowOff>
    </xdr:from>
    <xdr:to>
      <xdr:col>8</xdr:col>
      <xdr:colOff>228600</xdr:colOff>
      <xdr:row>84</xdr:row>
      <xdr:rowOff>123825</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914900" y="1490662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92</xdr:row>
      <xdr:rowOff>57150</xdr:rowOff>
    </xdr:from>
    <xdr:to>
      <xdr:col>2</xdr:col>
      <xdr:colOff>47625</xdr:colOff>
      <xdr:row>97</xdr:row>
      <xdr:rowOff>104775</xdr:rowOff>
    </xdr:to>
    <xdr:pic>
      <xdr:nvPicPr>
        <xdr:cNvPr id="24" name="図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6250" y="17354550"/>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92</xdr:row>
      <xdr:rowOff>66675</xdr:rowOff>
    </xdr:from>
    <xdr:to>
      <xdr:col>5</xdr:col>
      <xdr:colOff>95250</xdr:colOff>
      <xdr:row>97</xdr:row>
      <xdr:rowOff>114300</xdr:rowOff>
    </xdr:to>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667000" y="17364075"/>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638175</xdr:colOff>
      <xdr:row>92</xdr:row>
      <xdr:rowOff>38100</xdr:rowOff>
    </xdr:from>
    <xdr:to>
      <xdr:col>8</xdr:col>
      <xdr:colOff>228600</xdr:colOff>
      <xdr:row>97</xdr:row>
      <xdr:rowOff>104775</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924425" y="1733550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0.31995</cdr:x>
      <cdr:y>0.03746</cdr:y>
    </cdr:from>
    <cdr:to>
      <cdr:x>0.72722</cdr:x>
      <cdr:y>0.09709</cdr:y>
    </cdr:to>
    <cdr:sp macro="" textlink="">
      <cdr:nvSpPr>
        <cdr:cNvPr id="2" name="テキスト ボックス 2"/>
        <cdr:cNvSpPr txBox="1"/>
      </cdr:nvSpPr>
      <cdr:spPr>
        <a:xfrm xmlns:a="http://schemas.openxmlformats.org/drawingml/2006/main">
          <a:off x="1593850" y="155575"/>
          <a:ext cx="2028827" cy="247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200"/>
            <a:t>年齢別人口（５歳きざみ）</a:t>
          </a:r>
        </a:p>
      </cdr:txBody>
    </cdr:sp>
  </cdr:relSizeAnchor>
</c:userShapes>
</file>

<file path=xl/drawings/drawing11.xml><?xml version="1.0" encoding="utf-8"?>
<xdr:wsDr xmlns:xdr="http://schemas.openxmlformats.org/drawingml/2006/spreadsheetDrawing" xmlns:a="http://schemas.openxmlformats.org/drawingml/2006/main">
  <xdr:twoCellAnchor>
    <xdr:from>
      <xdr:col>4</xdr:col>
      <xdr:colOff>514350</xdr:colOff>
      <xdr:row>1</xdr:row>
      <xdr:rowOff>9525</xdr:rowOff>
    </xdr:from>
    <xdr:to>
      <xdr:col>11</xdr:col>
      <xdr:colOff>352425</xdr:colOff>
      <xdr:row>23</xdr:row>
      <xdr:rowOff>133350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56030</xdr:colOff>
      <xdr:row>59</xdr:row>
      <xdr:rowOff>69476</xdr:rowOff>
    </xdr:from>
    <xdr:to>
      <xdr:col>8</xdr:col>
      <xdr:colOff>280147</xdr:colOff>
      <xdr:row>97</xdr:row>
      <xdr:rowOff>78441</xdr:rowOff>
    </xdr:to>
    <xdr:graphicFrame macro="">
      <xdr:nvGraphicFramePr>
        <xdr:cNvPr id="2" name="Chart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144556</xdr:colOff>
      <xdr:row>103</xdr:row>
      <xdr:rowOff>74519</xdr:rowOff>
    </xdr:from>
    <xdr:ext cx="2091578" cy="1776693"/>
    <xdr:pic>
      <xdr:nvPicPr>
        <xdr:cNvPr id="3" name="図 3" descr="GUM13_CL13002.jp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3556" y="17733869"/>
          <a:ext cx="2091578" cy="1776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19050</xdr:colOff>
      <xdr:row>2</xdr:row>
      <xdr:rowOff>0</xdr:rowOff>
    </xdr:from>
    <xdr:to>
      <xdr:col>0</xdr:col>
      <xdr:colOff>971550</xdr:colOff>
      <xdr:row>3</xdr:row>
      <xdr:rowOff>238125</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a:off x="19050" y="342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22</xdr:row>
      <xdr:rowOff>152400</xdr:rowOff>
    </xdr:from>
    <xdr:to>
      <xdr:col>8</xdr:col>
      <xdr:colOff>638175</xdr:colOff>
      <xdr:row>44</xdr:row>
      <xdr:rowOff>76200</xdr:rowOff>
    </xdr:to>
    <xdr:graphicFrame macro="">
      <xdr:nvGraphicFramePr>
        <xdr:cNvPr id="3" name="Chart 3">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6</xdr:col>
      <xdr:colOff>333375</xdr:colOff>
      <xdr:row>48</xdr:row>
      <xdr:rowOff>209550</xdr:rowOff>
    </xdr:from>
    <xdr:ext cx="704056" cy="680508"/>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8275" y="8401050"/>
          <a:ext cx="704056" cy="680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638175</xdr:colOff>
      <xdr:row>52</xdr:row>
      <xdr:rowOff>238125</xdr:rowOff>
    </xdr:from>
    <xdr:ext cx="769937" cy="661458"/>
    <xdr:pic>
      <xdr:nvPicPr>
        <xdr:cNvPr id="3" name="Picture 4">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3075" y="9086850"/>
          <a:ext cx="769937" cy="661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609600</xdr:colOff>
      <xdr:row>58</xdr:row>
      <xdr:rowOff>38100</xdr:rowOff>
    </xdr:from>
    <xdr:ext cx="808037" cy="684212"/>
    <xdr:pic>
      <xdr:nvPicPr>
        <xdr:cNvPr id="4" name="Picture 5">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9982200"/>
          <a:ext cx="808037" cy="684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15</xdr:row>
      <xdr:rowOff>1</xdr:rowOff>
    </xdr:from>
    <xdr:to>
      <xdr:col>9</xdr:col>
      <xdr:colOff>676275</xdr:colOff>
      <xdr:row>45</xdr:row>
      <xdr:rowOff>66675</xdr:rowOff>
    </xdr:to>
    <xdr:graphicFrame macro="">
      <xdr:nvGraphicFramePr>
        <xdr:cNvPr id="5" name="Chart 7">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025">
          <a:extLst>
            <a:ext uri="{FF2B5EF4-FFF2-40B4-BE49-F238E27FC236}">
              <a16:creationId xmlns:a16="http://schemas.microsoft.com/office/drawing/2014/main" id="{00000000-0008-0000-1300-000002000000}"/>
            </a:ext>
          </a:extLst>
        </xdr:cNvPr>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2215365</xdr:colOff>
      <xdr:row>3</xdr:row>
      <xdr:rowOff>0</xdr:rowOff>
    </xdr:to>
    <xdr:sp macro="" textlink="">
      <xdr:nvSpPr>
        <xdr:cNvPr id="3" name="Line 1026">
          <a:extLst>
            <a:ext uri="{FF2B5EF4-FFF2-40B4-BE49-F238E27FC236}">
              <a16:creationId xmlns:a16="http://schemas.microsoft.com/office/drawing/2014/main" id="{00000000-0008-0000-1300-000003000000}"/>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1027">
          <a:extLst>
            <a:ext uri="{FF2B5EF4-FFF2-40B4-BE49-F238E27FC236}">
              <a16:creationId xmlns:a16="http://schemas.microsoft.com/office/drawing/2014/main" id="{00000000-0008-0000-1300-000004000000}"/>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5" name="Line 1029">
          <a:extLst>
            <a:ext uri="{FF2B5EF4-FFF2-40B4-BE49-F238E27FC236}">
              <a16:creationId xmlns:a16="http://schemas.microsoft.com/office/drawing/2014/main" id="{00000000-0008-0000-1300-000005000000}"/>
            </a:ext>
          </a:extLst>
        </xdr:cNvPr>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28</xdr:row>
      <xdr:rowOff>0</xdr:rowOff>
    </xdr:from>
    <xdr:to>
      <xdr:col>0</xdr:col>
      <xdr:colOff>2212114</xdr:colOff>
      <xdr:row>28</xdr:row>
      <xdr:rowOff>0</xdr:rowOff>
    </xdr:to>
    <xdr:sp macro="" textlink="">
      <xdr:nvSpPr>
        <xdr:cNvPr id="6" name="Line 1030">
          <a:extLst>
            <a:ext uri="{FF2B5EF4-FFF2-40B4-BE49-F238E27FC236}">
              <a16:creationId xmlns:a16="http://schemas.microsoft.com/office/drawing/2014/main" id="{00000000-0008-0000-1300-000006000000}"/>
            </a:ext>
          </a:extLst>
        </xdr:cNvPr>
        <xdr:cNvSpPr>
          <a:spLocks noChangeShapeType="1"/>
        </xdr:cNvSpPr>
      </xdr:nvSpPr>
      <xdr:spPr bwMode="auto">
        <a:xfrm flipV="1">
          <a:off x="684732" y="4800600"/>
          <a:ext cx="338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7" name="Line 1031">
          <a:extLst>
            <a:ext uri="{FF2B5EF4-FFF2-40B4-BE49-F238E27FC236}">
              <a16:creationId xmlns:a16="http://schemas.microsoft.com/office/drawing/2014/main" id="{00000000-0008-0000-1300-000007000000}"/>
            </a:ext>
          </a:extLst>
        </xdr:cNvPr>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
          <a:extLst>
            <a:ext uri="{FF2B5EF4-FFF2-40B4-BE49-F238E27FC236}">
              <a16:creationId xmlns:a16="http://schemas.microsoft.com/office/drawing/2014/main" id="{00000000-0008-0000-1400-000002000000}"/>
            </a:ext>
          </a:extLst>
        </xdr:cNvPr>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2047875</xdr:colOff>
      <xdr:row>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3</xdr:row>
      <xdr:rowOff>0</xdr:rowOff>
    </xdr:from>
    <xdr:to>
      <xdr:col>1</xdr:col>
      <xdr:colOff>0</xdr:colOff>
      <xdr:row>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28</xdr:row>
      <xdr:rowOff>0</xdr:rowOff>
    </xdr:from>
    <xdr:to>
      <xdr:col>0</xdr:col>
      <xdr:colOff>2047875</xdr:colOff>
      <xdr:row>28</xdr:row>
      <xdr:rowOff>0</xdr:rowOff>
    </xdr:to>
    <xdr:sp macro="" textlink="">
      <xdr:nvSpPr>
        <xdr:cNvPr id="7" name="Line 6">
          <a:extLst>
            <a:ext uri="{FF2B5EF4-FFF2-40B4-BE49-F238E27FC236}">
              <a16:creationId xmlns:a16="http://schemas.microsoft.com/office/drawing/2014/main" id="{00000000-0008-0000-1400-000007000000}"/>
            </a:ext>
          </a:extLst>
        </xdr:cNvPr>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8" name="Line 7">
          <a:extLst>
            <a:ext uri="{FF2B5EF4-FFF2-40B4-BE49-F238E27FC236}">
              <a16:creationId xmlns:a16="http://schemas.microsoft.com/office/drawing/2014/main" id="{00000000-0008-0000-1400-000008000000}"/>
            </a:ext>
          </a:extLst>
        </xdr:cNvPr>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28</xdr:row>
      <xdr:rowOff>0</xdr:rowOff>
    </xdr:from>
    <xdr:to>
      <xdr:col>1</xdr:col>
      <xdr:colOff>0</xdr:colOff>
      <xdr:row>28</xdr:row>
      <xdr:rowOff>0</xdr:rowOff>
    </xdr:to>
    <xdr:sp macro="" textlink="">
      <xdr:nvSpPr>
        <xdr:cNvPr id="9" name="Line 8">
          <a:extLst>
            <a:ext uri="{FF2B5EF4-FFF2-40B4-BE49-F238E27FC236}">
              <a16:creationId xmlns:a16="http://schemas.microsoft.com/office/drawing/2014/main" id="{00000000-0008-0000-1400-000009000000}"/>
            </a:ext>
          </a:extLst>
        </xdr:cNvPr>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42</xdr:row>
      <xdr:rowOff>9525</xdr:rowOff>
    </xdr:from>
    <xdr:to>
      <xdr:col>3</xdr:col>
      <xdr:colOff>514350</xdr:colOff>
      <xdr:row>50</xdr:row>
      <xdr:rowOff>152400</xdr:rowOff>
    </xdr:to>
    <xdr:graphicFrame macro="">
      <xdr:nvGraphicFramePr>
        <xdr:cNvPr id="4" name="Chart 6">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628650</xdr:colOff>
      <xdr:row>42</xdr:row>
      <xdr:rowOff>0</xdr:rowOff>
    </xdr:from>
    <xdr:to>
      <xdr:col>6</xdr:col>
      <xdr:colOff>762000</xdr:colOff>
      <xdr:row>50</xdr:row>
      <xdr:rowOff>133350</xdr:rowOff>
    </xdr:to>
    <xdr:graphicFrame macro="">
      <xdr:nvGraphicFramePr>
        <xdr:cNvPr id="5" name="Chart 11">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50</xdr:row>
      <xdr:rowOff>171450</xdr:rowOff>
    </xdr:from>
    <xdr:to>
      <xdr:col>3</xdr:col>
      <xdr:colOff>504825</xdr:colOff>
      <xdr:row>60</xdr:row>
      <xdr:rowOff>95250</xdr:rowOff>
    </xdr:to>
    <xdr:graphicFrame macro="">
      <xdr:nvGraphicFramePr>
        <xdr:cNvPr id="6" name="Chart 12">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628650</xdr:colOff>
      <xdr:row>51</xdr:row>
      <xdr:rowOff>0</xdr:rowOff>
    </xdr:from>
    <xdr:to>
      <xdr:col>6</xdr:col>
      <xdr:colOff>752475</xdr:colOff>
      <xdr:row>60</xdr:row>
      <xdr:rowOff>66675</xdr:rowOff>
    </xdr:to>
    <xdr:graphicFrame macro="">
      <xdr:nvGraphicFramePr>
        <xdr:cNvPr id="7" name="グラフ 8">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790575</xdr:colOff>
      <xdr:row>51</xdr:row>
      <xdr:rowOff>161926</xdr:rowOff>
    </xdr:from>
    <xdr:ext cx="333375" cy="123824"/>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2743200" y="8905876"/>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600" baseline="0"/>
            <a:t>（万円）</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85725</xdr:colOff>
      <xdr:row>22</xdr:row>
      <xdr:rowOff>19050</xdr:rowOff>
    </xdr:from>
    <xdr:to>
      <xdr:col>6</xdr:col>
      <xdr:colOff>952500</xdr:colOff>
      <xdr:row>35</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36</xdr:row>
      <xdr:rowOff>76200</xdr:rowOff>
    </xdr:from>
    <xdr:to>
      <xdr:col>6</xdr:col>
      <xdr:colOff>952500</xdr:colOff>
      <xdr:row>48</xdr:row>
      <xdr:rowOff>104775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619125</xdr:colOff>
      <xdr:row>1</xdr:row>
      <xdr:rowOff>66675</xdr:rowOff>
    </xdr:from>
    <xdr:to>
      <xdr:col>12</xdr:col>
      <xdr:colOff>381000</xdr:colOff>
      <xdr:row>23</xdr:row>
      <xdr:rowOff>104775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609600</xdr:colOff>
      <xdr:row>24</xdr:row>
      <xdr:rowOff>38100</xdr:rowOff>
    </xdr:from>
    <xdr:to>
      <xdr:col>12</xdr:col>
      <xdr:colOff>390525</xdr:colOff>
      <xdr:row>39</xdr:row>
      <xdr:rowOff>152400</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flipH="1" flipV="1">
          <a:off x="0" y="638175"/>
          <a:ext cx="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a:extLst>
            <a:ext uri="{FF2B5EF4-FFF2-40B4-BE49-F238E27FC236}">
              <a16:creationId xmlns:a16="http://schemas.microsoft.com/office/drawing/2014/main" id="{00000000-0008-0000-1A00-000002000000}"/>
            </a:ext>
          </a:extLst>
        </xdr:cNvPr>
        <xdr:cNvSpPr>
          <a:spLocks noChangeShapeType="1"/>
        </xdr:cNvSpPr>
      </xdr:nvSpPr>
      <xdr:spPr bwMode="auto">
        <a:xfrm>
          <a:off x="9525" y="6858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a:extLst>
            <a:ext uri="{FF2B5EF4-FFF2-40B4-BE49-F238E27FC236}">
              <a16:creationId xmlns:a16="http://schemas.microsoft.com/office/drawing/2014/main" id="{00000000-0008-0000-1A00-000003000000}"/>
            </a:ext>
          </a:extLst>
        </xdr:cNvPr>
        <xdr:cNvSpPr>
          <a:spLocks noChangeShapeType="1"/>
        </xdr:cNvSpPr>
      </xdr:nvSpPr>
      <xdr:spPr bwMode="auto">
        <a:xfrm>
          <a:off x="9525" y="222885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a:off x="9525" y="37719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37</xdr:row>
      <xdr:rowOff>95250</xdr:rowOff>
    </xdr:from>
    <xdr:to>
      <xdr:col>5</xdr:col>
      <xdr:colOff>123825</xdr:colOff>
      <xdr:row>53</xdr:row>
      <xdr:rowOff>66675</xdr:rowOff>
    </xdr:to>
    <xdr:graphicFrame macro="">
      <xdr:nvGraphicFramePr>
        <xdr:cNvPr id="2" name="Chart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19050</xdr:rowOff>
    </xdr:from>
    <xdr:to>
      <xdr:col>6</xdr:col>
      <xdr:colOff>1028700</xdr:colOff>
      <xdr:row>36</xdr:row>
      <xdr:rowOff>161925</xdr:rowOff>
    </xdr:to>
    <xdr:graphicFrame macro="">
      <xdr:nvGraphicFramePr>
        <xdr:cNvPr id="3" name="Chart 4">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xdr:row>
      <xdr:rowOff>9525</xdr:rowOff>
    </xdr:from>
    <xdr:to>
      <xdr:col>0</xdr:col>
      <xdr:colOff>828675</xdr:colOff>
      <xdr:row>5</xdr:row>
      <xdr:rowOff>0</xdr:rowOff>
    </xdr:to>
    <xdr:sp macro="" textlink="">
      <xdr:nvSpPr>
        <xdr:cNvPr id="4" name="Line 7">
          <a:extLst>
            <a:ext uri="{FF2B5EF4-FFF2-40B4-BE49-F238E27FC236}">
              <a16:creationId xmlns:a16="http://schemas.microsoft.com/office/drawing/2014/main" id="{00000000-0008-0000-1B00-000004000000}"/>
            </a:ext>
          </a:extLst>
        </xdr:cNvPr>
        <xdr:cNvSpPr>
          <a:spLocks noChangeShapeType="1"/>
        </xdr:cNvSpPr>
      </xdr:nvSpPr>
      <xdr:spPr bwMode="auto">
        <a:xfrm>
          <a:off x="9525" y="352425"/>
          <a:ext cx="676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xdr:colOff>
      <xdr:row>18</xdr:row>
      <xdr:rowOff>38100</xdr:rowOff>
    </xdr:from>
    <xdr:to>
      <xdr:col>11</xdr:col>
      <xdr:colOff>0</xdr:colOff>
      <xdr:row>48</xdr:row>
      <xdr:rowOff>47625</xdr:rowOff>
    </xdr:to>
    <xdr:graphicFrame macro="">
      <xdr:nvGraphicFramePr>
        <xdr:cNvPr id="2" name="Chart 1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00000000-0008-0000-2100-000003000000}"/>
            </a:ext>
          </a:extLst>
        </xdr:cNvPr>
        <xdr:cNvSpPr>
          <a:spLocks noChangeShapeType="1"/>
        </xdr:cNvSpPr>
      </xdr:nvSpPr>
      <xdr:spPr bwMode="auto">
        <a:xfrm>
          <a:off x="9525" y="514350"/>
          <a:ext cx="6762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00000000-0008-0000-2300-000002000000}"/>
            </a:ext>
          </a:extLst>
        </xdr:cNvPr>
        <xdr:cNvSpPr>
          <a:spLocks noChangeShapeType="1"/>
        </xdr:cNvSpPr>
      </xdr:nvSpPr>
      <xdr:spPr bwMode="auto">
        <a:xfrm flipH="1" flipV="1">
          <a:off x="0" y="342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xdr:rowOff>
    </xdr:from>
    <xdr:to>
      <xdr:col>2</xdr:col>
      <xdr:colOff>2173941</xdr:colOff>
      <xdr:row>49</xdr:row>
      <xdr:rowOff>123266</xdr:rowOff>
    </xdr:to>
    <xdr:graphicFrame macro="">
      <xdr:nvGraphicFramePr>
        <xdr:cNvPr id="3" name="Chart 1026">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295275</xdr:colOff>
      <xdr:row>26</xdr:row>
      <xdr:rowOff>57150</xdr:rowOff>
    </xdr:from>
    <xdr:to>
      <xdr:col>8</xdr:col>
      <xdr:colOff>95250</xdr:colOff>
      <xdr:row>47</xdr:row>
      <xdr:rowOff>142875</xdr:rowOff>
    </xdr:to>
    <xdr:graphicFrame macro="">
      <xdr:nvGraphicFramePr>
        <xdr:cNvPr id="2" name="Chart 1026">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96</xdr:row>
      <xdr:rowOff>9525</xdr:rowOff>
    </xdr:from>
    <xdr:to>
      <xdr:col>6</xdr:col>
      <xdr:colOff>676276</xdr:colOff>
      <xdr:row>109</xdr:row>
      <xdr:rowOff>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127</xdr:row>
      <xdr:rowOff>9525</xdr:rowOff>
    </xdr:from>
    <xdr:to>
      <xdr:col>6</xdr:col>
      <xdr:colOff>685800</xdr:colOff>
      <xdr:row>139</xdr:row>
      <xdr:rowOff>228601</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647700</xdr:colOff>
      <xdr:row>50</xdr:row>
      <xdr:rowOff>104776</xdr:rowOff>
    </xdr:from>
    <xdr:to>
      <xdr:col>12</xdr:col>
      <xdr:colOff>561975</xdr:colOff>
      <xdr:row>68</xdr:row>
      <xdr:rowOff>85725</xdr:rowOff>
    </xdr:to>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7505700" y="8677276"/>
          <a:ext cx="1285875" cy="30670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駐車可能台数</a:t>
          </a:r>
          <a:endParaRPr kumimoji="1" lang="en-US" altLang="ja-JP" sz="1100"/>
        </a:p>
        <a:p>
          <a:r>
            <a:rPr kumimoji="1" lang="ja-JP" altLang="en-US" sz="1100"/>
            <a:t>第１駐車場</a:t>
          </a:r>
          <a:endParaRPr kumimoji="1" lang="en-US" altLang="ja-JP" sz="1100"/>
        </a:p>
        <a:p>
          <a:r>
            <a:rPr kumimoji="1" lang="ja-JP" altLang="en-US" sz="1100"/>
            <a:t>・</a:t>
          </a:r>
          <a:r>
            <a:rPr kumimoji="1" lang="ja-JP" altLang="en-US" sz="1100">
              <a:solidFill>
                <a:sysClr val="windowText" lastClr="000000"/>
              </a:solidFill>
            </a:rPr>
            <a:t>普　　　２１０台</a:t>
          </a:r>
          <a:endParaRPr kumimoji="1" lang="en-US" altLang="ja-JP" sz="1100">
            <a:solidFill>
              <a:sysClr val="windowText" lastClr="000000"/>
            </a:solidFill>
          </a:endParaRPr>
        </a:p>
        <a:p>
          <a:r>
            <a:rPr kumimoji="1" lang="ja-JP" altLang="en-US" sz="1100">
              <a:solidFill>
                <a:sysClr val="windowText" lastClr="000000"/>
              </a:solidFill>
            </a:rPr>
            <a:t>・大型　　　 ５台</a:t>
          </a:r>
          <a:endParaRPr kumimoji="1" lang="en-US" altLang="ja-JP" sz="1100">
            <a:solidFill>
              <a:sysClr val="windowText" lastClr="000000"/>
            </a:solidFill>
          </a:endParaRPr>
        </a:p>
        <a:p>
          <a:r>
            <a:rPr kumimoji="1" lang="ja-JP" altLang="en-US" sz="1100">
              <a:solidFill>
                <a:sysClr val="windowText" lastClr="000000"/>
              </a:solidFill>
            </a:rPr>
            <a:t>・身障　　　 ６台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第２駐車場</a:t>
          </a:r>
          <a:endParaRPr kumimoji="1" lang="en-US" altLang="ja-JP" sz="1100">
            <a:solidFill>
              <a:sysClr val="windowText" lastClr="000000"/>
            </a:solidFill>
          </a:endParaRPr>
        </a:p>
        <a:p>
          <a:r>
            <a:rPr kumimoji="1" lang="ja-JP" altLang="en-US" sz="1100">
              <a:solidFill>
                <a:sysClr val="windowText" lastClr="000000"/>
              </a:solidFill>
            </a:rPr>
            <a:t>・普　　 　　 ８台</a:t>
          </a:r>
          <a:endParaRPr kumimoji="1" lang="en-US" altLang="ja-JP" sz="1100">
            <a:solidFill>
              <a:sysClr val="windowText" lastClr="000000"/>
            </a:solidFill>
          </a:endParaRPr>
        </a:p>
        <a:p>
          <a:r>
            <a:rPr kumimoji="1" lang="ja-JP" altLang="en-US" sz="1100">
              <a:solidFill>
                <a:sysClr val="windowText" lastClr="000000"/>
              </a:solidFill>
            </a:rPr>
            <a:t>・大型　　　４台</a:t>
          </a:r>
          <a:endParaRPr kumimoji="1" lang="en-US" altLang="ja-JP" sz="1100">
            <a:solidFill>
              <a:sysClr val="windowText" lastClr="000000"/>
            </a:solidFill>
          </a:endParaRPr>
        </a:p>
        <a:p>
          <a:r>
            <a:rPr kumimoji="1" lang="ja-JP" altLang="en-US" sz="1100">
              <a:solidFill>
                <a:sysClr val="windowText" lastClr="000000"/>
              </a:solidFill>
            </a:rPr>
            <a:t>・二輪　　　８台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第３駐車場</a:t>
          </a:r>
          <a:endParaRPr kumimoji="1" lang="en-US" altLang="ja-JP" sz="1100">
            <a:solidFill>
              <a:sysClr val="windowText" lastClr="000000"/>
            </a:solidFill>
          </a:endParaRPr>
        </a:p>
        <a:p>
          <a:r>
            <a:rPr kumimoji="1" lang="ja-JP" altLang="en-US" sz="1100">
              <a:solidFill>
                <a:sysClr val="windowText" lastClr="000000"/>
              </a:solidFill>
            </a:rPr>
            <a:t>・普　　　１３８台</a:t>
          </a:r>
          <a:endParaRPr kumimoji="1" lang="en-US" altLang="ja-JP" sz="1100">
            <a:solidFill>
              <a:sysClr val="windowText" lastClr="000000"/>
            </a:solidFill>
          </a:endParaRPr>
        </a:p>
        <a:p>
          <a:r>
            <a:rPr kumimoji="1" lang="ja-JP" altLang="en-US" sz="1100">
              <a:solidFill>
                <a:sysClr val="windowText" lastClr="000000"/>
              </a:solidFill>
            </a:rPr>
            <a:t>・大型　　</a:t>
          </a:r>
          <a:r>
            <a:rPr kumimoji="1" lang="ja-JP" altLang="en-US" sz="1100" baseline="0">
              <a:solidFill>
                <a:sysClr val="windowText" lastClr="000000"/>
              </a:solidFill>
            </a:rPr>
            <a:t> </a:t>
          </a:r>
          <a:r>
            <a:rPr kumimoji="1" lang="ja-JP" altLang="en-US" sz="1100">
              <a:solidFill>
                <a:sysClr val="windowText" lastClr="000000"/>
              </a:solidFill>
            </a:rPr>
            <a:t>１０台</a:t>
          </a:r>
          <a:endParaRPr kumimoji="1" lang="en-US" altLang="ja-JP" sz="1100">
            <a:solidFill>
              <a:sysClr val="windowText" lastClr="000000"/>
            </a:solidFill>
          </a:endParaRPr>
        </a:p>
        <a:p>
          <a:r>
            <a:rPr kumimoji="1" lang="ja-JP" altLang="en-US" sz="1100">
              <a:solidFill>
                <a:sysClr val="windowText" lastClr="000000"/>
              </a:solidFill>
            </a:rPr>
            <a:t>・身障　　　 ２台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第４駐車場</a:t>
          </a:r>
          <a:endParaRPr kumimoji="1" lang="en-US" altLang="ja-JP" sz="1100">
            <a:solidFill>
              <a:sysClr val="windowText" lastClr="000000"/>
            </a:solidFill>
          </a:endParaRPr>
        </a:p>
        <a:p>
          <a:r>
            <a:rPr kumimoji="1" lang="ja-JP" altLang="en-US" sz="1100">
              <a:solidFill>
                <a:sysClr val="windowText" lastClr="000000"/>
              </a:solidFill>
            </a:rPr>
            <a:t>・普　　</a:t>
          </a:r>
          <a:r>
            <a:rPr kumimoji="1" lang="ja-JP" altLang="en-US" sz="1100" baseline="0">
              <a:solidFill>
                <a:sysClr val="windowText" lastClr="000000"/>
              </a:solidFill>
            </a:rPr>
            <a:t>  ９７台</a:t>
          </a:r>
          <a:endParaRPr kumimoji="1" lang="en-US" altLang="ja-JP" sz="1100">
            <a:solidFill>
              <a:sysClr val="windowText" lastClr="000000"/>
            </a:solidFill>
          </a:endParaRPr>
        </a:p>
      </xdr:txBody>
    </xdr:sp>
    <xdr:clientData/>
  </xdr:twoCellAnchor>
  <xdr:twoCellAnchor>
    <xdr:from>
      <xdr:col>0</xdr:col>
      <xdr:colOff>9524</xdr:colOff>
      <xdr:row>65</xdr:row>
      <xdr:rowOff>9524</xdr:rowOff>
    </xdr:from>
    <xdr:to>
      <xdr:col>10</xdr:col>
      <xdr:colOff>9525</xdr:colOff>
      <xdr:row>79</xdr:row>
      <xdr:rowOff>66675</xdr:rowOff>
    </xdr:to>
    <xdr:graphicFrame macro="">
      <xdr:nvGraphicFramePr>
        <xdr:cNvPr id="5" name="グラフ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200025</xdr:colOff>
      <xdr:row>51</xdr:row>
      <xdr:rowOff>28575</xdr:rowOff>
    </xdr:from>
    <xdr:to>
      <xdr:col>8</xdr:col>
      <xdr:colOff>825500</xdr:colOff>
      <xdr:row>66</xdr:row>
      <xdr:rowOff>137583</xdr:rowOff>
    </xdr:to>
    <xdr:graphicFrame macro="">
      <xdr:nvGraphicFramePr>
        <xdr:cNvPr id="2" name="Chart 3">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0.6545</cdr:x>
      <cdr:y>0.23636</cdr:y>
    </cdr:from>
    <cdr:to>
      <cdr:x>0.75426</cdr:x>
      <cdr:y>0.31688</cdr:y>
    </cdr:to>
    <cdr:sp macro="" textlink="">
      <cdr:nvSpPr>
        <cdr:cNvPr id="2" name="テキスト ボックス 1"/>
        <cdr:cNvSpPr txBox="1"/>
      </cdr:nvSpPr>
      <cdr:spPr>
        <a:xfrm xmlns:a="http://schemas.openxmlformats.org/drawingml/2006/main">
          <a:off x="5124451" y="866775"/>
          <a:ext cx="781050" cy="2952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田</a:t>
          </a:r>
        </a:p>
      </cdr:txBody>
    </cdr:sp>
  </cdr:relSizeAnchor>
  <cdr:relSizeAnchor xmlns:cdr="http://schemas.openxmlformats.org/drawingml/2006/chartDrawing">
    <cdr:from>
      <cdr:x>0.76399</cdr:x>
      <cdr:y>0.51429</cdr:y>
    </cdr:from>
    <cdr:to>
      <cdr:x>0.84063</cdr:x>
      <cdr:y>0.5974</cdr:y>
    </cdr:to>
    <cdr:sp macro="" textlink="">
      <cdr:nvSpPr>
        <cdr:cNvPr id="3" name="テキスト ボックス 2"/>
        <cdr:cNvSpPr txBox="1"/>
      </cdr:nvSpPr>
      <cdr:spPr>
        <a:xfrm xmlns:a="http://schemas.openxmlformats.org/drawingml/2006/main">
          <a:off x="5981700" y="1885950"/>
          <a:ext cx="600075" cy="3048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cdr:x>
      <cdr:y>0.55844</cdr:y>
    </cdr:from>
    <cdr:to>
      <cdr:x>0.93066</cdr:x>
      <cdr:y>0.66494</cdr:y>
    </cdr:to>
    <cdr:sp macro="" textlink="">
      <cdr:nvSpPr>
        <cdr:cNvPr id="4" name="テキスト ボックス 3"/>
        <cdr:cNvSpPr txBox="1"/>
      </cdr:nvSpPr>
      <cdr:spPr>
        <a:xfrm xmlns:a="http://schemas.openxmlformats.org/drawingml/2006/main">
          <a:off x="6677025" y="2047875"/>
          <a:ext cx="609600" cy="3905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0.77129</cdr:x>
      <cdr:y>0.53506</cdr:y>
    </cdr:from>
    <cdr:to>
      <cdr:x>0.88808</cdr:x>
      <cdr:y>0.78442</cdr:y>
    </cdr:to>
    <cdr:sp macro="" textlink="">
      <cdr:nvSpPr>
        <cdr:cNvPr id="5" name="テキスト ボックス 4"/>
        <cdr:cNvSpPr txBox="1"/>
      </cdr:nvSpPr>
      <cdr:spPr>
        <a:xfrm xmlns:a="http://schemas.openxmlformats.org/drawingml/2006/main">
          <a:off x="6038850" y="1962150"/>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畑</a:t>
          </a:r>
        </a:p>
      </cdr:txBody>
    </cdr:sp>
  </cdr:relSizeAnchor>
  <cdr:relSizeAnchor xmlns:cdr="http://schemas.openxmlformats.org/drawingml/2006/chartDrawing">
    <cdr:from>
      <cdr:x>0.39538</cdr:x>
      <cdr:y>0.76623</cdr:y>
    </cdr:from>
    <cdr:to>
      <cdr:x>0.48662</cdr:x>
      <cdr:y>0.94545</cdr:y>
    </cdr:to>
    <cdr:sp macro="" textlink="">
      <cdr:nvSpPr>
        <cdr:cNvPr id="6" name="テキスト ボックス 5"/>
        <cdr:cNvSpPr txBox="1"/>
      </cdr:nvSpPr>
      <cdr:spPr>
        <a:xfrm xmlns:a="http://schemas.openxmlformats.org/drawingml/2006/main">
          <a:off x="3095625" y="2809875"/>
          <a:ext cx="714375" cy="6572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宅地</a:t>
          </a:r>
          <a:endParaRPr lang="ja-JP" altLang="en-US" sz="1200">
            <a:solidFill>
              <a:srgbClr val="FF0000"/>
            </a:solidFill>
          </a:endParaRPr>
        </a:p>
      </cdr:txBody>
    </cdr:sp>
  </cdr:relSizeAnchor>
  <cdr:relSizeAnchor xmlns:cdr="http://schemas.openxmlformats.org/drawingml/2006/chartDrawing">
    <cdr:from>
      <cdr:x>0.14355</cdr:x>
      <cdr:y>0.56883</cdr:y>
    </cdr:from>
    <cdr:to>
      <cdr:x>0.24696</cdr:x>
      <cdr:y>0.66494</cdr:y>
    </cdr:to>
    <cdr:sp macro="" textlink="">
      <cdr:nvSpPr>
        <cdr:cNvPr id="7" name="テキスト ボックス 6"/>
        <cdr:cNvSpPr txBox="1"/>
      </cdr:nvSpPr>
      <cdr:spPr>
        <a:xfrm xmlns:a="http://schemas.openxmlformats.org/drawingml/2006/main">
          <a:off x="1123950" y="2085975"/>
          <a:ext cx="809625" cy="3524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山林</a:t>
          </a:r>
        </a:p>
      </cdr:txBody>
    </cdr:sp>
  </cdr:relSizeAnchor>
  <cdr:relSizeAnchor xmlns:cdr="http://schemas.openxmlformats.org/drawingml/2006/chartDrawing">
    <cdr:from>
      <cdr:x>0.15085</cdr:x>
      <cdr:y>0.34805</cdr:y>
    </cdr:from>
    <cdr:to>
      <cdr:x>0.24331</cdr:x>
      <cdr:y>0.47273</cdr:y>
    </cdr:to>
    <cdr:sp macro="" textlink="">
      <cdr:nvSpPr>
        <cdr:cNvPr id="8" name="テキスト ボックス 7"/>
        <cdr:cNvSpPr txBox="1"/>
      </cdr:nvSpPr>
      <cdr:spPr>
        <a:xfrm xmlns:a="http://schemas.openxmlformats.org/drawingml/2006/main">
          <a:off x="1181100" y="1276350"/>
          <a:ext cx="723900" cy="4572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原野</a:t>
          </a:r>
        </a:p>
      </cdr:txBody>
    </cdr:sp>
  </cdr:relSizeAnchor>
  <cdr:relSizeAnchor xmlns:cdr="http://schemas.openxmlformats.org/drawingml/2006/chartDrawing">
    <cdr:from>
      <cdr:x>0.20803</cdr:x>
      <cdr:y>0.21299</cdr:y>
    </cdr:from>
    <cdr:to>
      <cdr:x>0.32117</cdr:x>
      <cdr:y>0.33766</cdr:y>
    </cdr:to>
    <cdr:sp macro="" textlink="">
      <cdr:nvSpPr>
        <cdr:cNvPr id="9" name="テキスト ボックス 8"/>
        <cdr:cNvSpPr txBox="1"/>
      </cdr:nvSpPr>
      <cdr:spPr>
        <a:xfrm xmlns:a="http://schemas.openxmlformats.org/drawingml/2006/main">
          <a:off x="1628775" y="781050"/>
          <a:ext cx="885825" cy="4572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雑種地</a:t>
          </a:r>
        </a:p>
      </cdr:txBody>
    </cdr:sp>
  </cdr:relSizeAnchor>
  <cdr:relSizeAnchor xmlns:cdr="http://schemas.openxmlformats.org/drawingml/2006/chartDrawing">
    <cdr:from>
      <cdr:x>0.36496</cdr:x>
      <cdr:y>0.19221</cdr:y>
    </cdr:from>
    <cdr:to>
      <cdr:x>0.4781</cdr:x>
      <cdr:y>0.28571</cdr:y>
    </cdr:to>
    <cdr:sp macro="" textlink="">
      <cdr:nvSpPr>
        <cdr:cNvPr id="10" name="テキスト ボックス 9"/>
        <cdr:cNvSpPr txBox="1"/>
      </cdr:nvSpPr>
      <cdr:spPr>
        <a:xfrm xmlns:a="http://schemas.openxmlformats.org/drawingml/2006/main">
          <a:off x="2857500" y="704850"/>
          <a:ext cx="885825" cy="3429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その他</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704850" y="35242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35</xdr:row>
      <xdr:rowOff>9525</xdr:rowOff>
    </xdr:from>
    <xdr:to>
      <xdr:col>2</xdr:col>
      <xdr:colOff>0</xdr:colOff>
      <xdr:row>37</xdr:row>
      <xdr:rowOff>0</xdr:rowOff>
    </xdr:to>
    <xdr:sp macro="" textlink="">
      <xdr:nvSpPr>
        <xdr:cNvPr id="3" name="Line 4">
          <a:extLst>
            <a:ext uri="{FF2B5EF4-FFF2-40B4-BE49-F238E27FC236}">
              <a16:creationId xmlns:a16="http://schemas.microsoft.com/office/drawing/2014/main" id="{00000000-0008-0000-2700-000003000000}"/>
            </a:ext>
          </a:extLst>
        </xdr:cNvPr>
        <xdr:cNvSpPr>
          <a:spLocks noChangeShapeType="1"/>
        </xdr:cNvSpPr>
      </xdr:nvSpPr>
      <xdr:spPr bwMode="auto">
        <a:xfrm>
          <a:off x="704850" y="601027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205740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857250" y="0"/>
          <a:ext cx="11430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57150</xdr:rowOff>
    </xdr:from>
    <xdr:to>
      <xdr:col>4</xdr:col>
      <xdr:colOff>1533525</xdr:colOff>
      <xdr:row>51</xdr:row>
      <xdr:rowOff>161925</xdr:rowOff>
    </xdr:to>
    <xdr:graphicFrame macro="">
      <xdr:nvGraphicFramePr>
        <xdr:cNvPr id="2" name="Chart 2050">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57150</xdr:colOff>
      <xdr:row>34</xdr:row>
      <xdr:rowOff>38100</xdr:rowOff>
    </xdr:from>
    <xdr:to>
      <xdr:col>6</xdr:col>
      <xdr:colOff>838200</xdr:colOff>
      <xdr:row>52</xdr:row>
      <xdr:rowOff>142875</xdr:rowOff>
    </xdr:to>
    <xdr:graphicFrame macro="">
      <xdr:nvGraphicFramePr>
        <xdr:cNvPr id="2" name="Chart 2">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32</xdr:row>
      <xdr:rowOff>9525</xdr:rowOff>
    </xdr:from>
    <xdr:to>
      <xdr:col>10</xdr:col>
      <xdr:colOff>590550</xdr:colOff>
      <xdr:row>52</xdr:row>
      <xdr:rowOff>133350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117475</xdr:colOff>
      <xdr:row>36</xdr:row>
      <xdr:rowOff>111125</xdr:rowOff>
    </xdr:from>
    <xdr:to>
      <xdr:col>12</xdr:col>
      <xdr:colOff>860425</xdr:colOff>
      <xdr:row>63</xdr:row>
      <xdr:rowOff>133350</xdr:rowOff>
    </xdr:to>
    <xdr:graphicFrame macro="">
      <xdr:nvGraphicFramePr>
        <xdr:cNvPr id="2" name="Chart 6">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00000000-0008-0000-2D00-000002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219075</xdr:rowOff>
    </xdr:from>
    <xdr:to>
      <xdr:col>0</xdr:col>
      <xdr:colOff>857250</xdr:colOff>
      <xdr:row>3</xdr:row>
      <xdr:rowOff>495300</xdr:rowOff>
    </xdr:to>
    <xdr:sp macro="" textlink="">
      <xdr:nvSpPr>
        <xdr:cNvPr id="3" name="Line 8">
          <a:extLst>
            <a:ext uri="{FF2B5EF4-FFF2-40B4-BE49-F238E27FC236}">
              <a16:creationId xmlns:a16="http://schemas.microsoft.com/office/drawing/2014/main" id="{00000000-0008-0000-2D00-000003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4" name="Line 9">
          <a:extLst>
            <a:ext uri="{FF2B5EF4-FFF2-40B4-BE49-F238E27FC236}">
              <a16:creationId xmlns:a16="http://schemas.microsoft.com/office/drawing/2014/main" id="{00000000-0008-0000-2D00-000004000000}"/>
            </a:ext>
          </a:extLst>
        </xdr:cNvPr>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5" name="Line 10">
          <a:extLst>
            <a:ext uri="{FF2B5EF4-FFF2-40B4-BE49-F238E27FC236}">
              <a16:creationId xmlns:a16="http://schemas.microsoft.com/office/drawing/2014/main" id="{00000000-0008-0000-2D00-000005000000}"/>
            </a:ext>
          </a:extLst>
        </xdr:cNvPr>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1047750</xdr:colOff>
      <xdr:row>3</xdr:row>
      <xdr:rowOff>219075</xdr:rowOff>
    </xdr:to>
    <xdr:sp macro="" textlink="">
      <xdr:nvSpPr>
        <xdr:cNvPr id="2" name="Line 3">
          <a:extLst>
            <a:ext uri="{FF2B5EF4-FFF2-40B4-BE49-F238E27FC236}">
              <a16:creationId xmlns:a16="http://schemas.microsoft.com/office/drawing/2014/main" id="{00000000-0008-0000-2E00-000002000000}"/>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9524</xdr:colOff>
      <xdr:row>33</xdr:row>
      <xdr:rowOff>152400</xdr:rowOff>
    </xdr:from>
    <xdr:to>
      <xdr:col>8</xdr:col>
      <xdr:colOff>590549</xdr:colOff>
      <xdr:row>59</xdr:row>
      <xdr:rowOff>95250</xdr:rowOff>
    </xdr:to>
    <xdr:graphicFrame macro="">
      <xdr:nvGraphicFramePr>
        <xdr:cNvPr id="3" name="Chart 4">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00000000-0008-0000-2F00-000002000000}"/>
            </a:ext>
          </a:extLst>
        </xdr:cNvPr>
        <xdr:cNvSpPr>
          <a:spLocks noChangeShapeType="1"/>
        </xdr:cNvSpPr>
      </xdr:nvSpPr>
      <xdr:spPr bwMode="auto">
        <a:xfrm>
          <a:off x="9525" y="342900"/>
          <a:ext cx="8191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27</xdr:row>
      <xdr:rowOff>85726</xdr:rowOff>
    </xdr:from>
    <xdr:to>
      <xdr:col>4</xdr:col>
      <xdr:colOff>1222375</xdr:colOff>
      <xdr:row>49</xdr:row>
      <xdr:rowOff>127000</xdr:rowOff>
    </xdr:to>
    <xdr:graphicFrame macro="">
      <xdr:nvGraphicFramePr>
        <xdr:cNvPr id="3" name="Chart 1026">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19050" y="352425"/>
          <a:ext cx="7905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xdr:colOff>
      <xdr:row>30</xdr:row>
      <xdr:rowOff>148248</xdr:rowOff>
    </xdr:from>
    <xdr:to>
      <xdr:col>9</xdr:col>
      <xdr:colOff>581025</xdr:colOff>
      <xdr:row>49</xdr:row>
      <xdr:rowOff>20515</xdr:rowOff>
    </xdr:to>
    <xdr:graphicFrame macro="">
      <xdr:nvGraphicFramePr>
        <xdr:cNvPr id="3" name="Chart 4">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59531</xdr:colOff>
      <xdr:row>30</xdr:row>
      <xdr:rowOff>154781</xdr:rowOff>
    </xdr:from>
    <xdr:to>
      <xdr:col>16</xdr:col>
      <xdr:colOff>785813</xdr:colOff>
      <xdr:row>49</xdr:row>
      <xdr:rowOff>11906</xdr:rowOff>
    </xdr:to>
    <xdr:graphicFrame macro="">
      <xdr:nvGraphicFramePr>
        <xdr:cNvPr id="4" name="グラフ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269751</xdr:colOff>
      <xdr:row>31</xdr:row>
      <xdr:rowOff>100745</xdr:rowOff>
    </xdr:from>
    <xdr:to>
      <xdr:col>11</xdr:col>
      <xdr:colOff>98302</xdr:colOff>
      <xdr:row>32</xdr:row>
      <xdr:rowOff>131580</xdr:rowOff>
    </xdr:to>
    <xdr:sp macro="" textlink="">
      <xdr:nvSpPr>
        <xdr:cNvPr id="5" name="テキスト ボックス 4">
          <a:extLst>
            <a:ext uri="{FF2B5EF4-FFF2-40B4-BE49-F238E27FC236}">
              <a16:creationId xmlns:a16="http://schemas.microsoft.com/office/drawing/2014/main" id="{00000000-0008-0000-3000-000005000000}"/>
            </a:ext>
          </a:extLst>
        </xdr:cNvPr>
        <xdr:cNvSpPr txBox="1"/>
      </xdr:nvSpPr>
      <xdr:spPr>
        <a:xfrm rot="10800000" flipV="1">
          <a:off x="8461251" y="5415695"/>
          <a:ext cx="647701" cy="202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t>(</a:t>
          </a:r>
          <a:r>
            <a:rPr kumimoji="1" lang="ja-JP" altLang="en-US" sz="900"/>
            <a:t>件</a:t>
          </a:r>
          <a:r>
            <a:rPr kumimoji="1" lang="en-US" altLang="ja-JP" sz="900"/>
            <a:t>)</a:t>
          </a:r>
          <a:endParaRPr kumimoji="1" lang="ja-JP" altLang="en-US" sz="900"/>
        </a:p>
      </xdr:txBody>
    </xdr:sp>
    <xdr:clientData/>
  </xdr:twoCellAnchor>
</xdr:wsDr>
</file>

<file path=xl/drawings/drawing37.xml><?xml version="1.0" encoding="utf-8"?>
<c:userShapes xmlns:c="http://schemas.openxmlformats.org/drawingml/2006/chart">
  <cdr:relSizeAnchor xmlns:cdr="http://schemas.openxmlformats.org/drawingml/2006/chartDrawing">
    <cdr:from>
      <cdr:x>0.43546</cdr:x>
      <cdr:y>0.55623</cdr:y>
    </cdr:from>
    <cdr:to>
      <cdr:x>0.52892</cdr:x>
      <cdr:y>0.71244</cdr:y>
    </cdr:to>
    <cdr:pic>
      <cdr:nvPicPr>
        <cdr:cNvPr id="5122" name="Picture 1026">
          <a:extLst xmlns:a="http://schemas.openxmlformats.org/drawingml/2006/main">
            <a:ext uri="{FF2B5EF4-FFF2-40B4-BE49-F238E27FC236}">
              <a16:creationId xmlns:a16="http://schemas.microsoft.com/office/drawing/2014/main" id="{25CE4A00-4F29-9184-324B-7DF0D4F9411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987356" y="2397903"/>
          <a:ext cx="696649" cy="672555"/>
        </a:xfrm>
        <a:prstGeom xmlns:a="http://schemas.openxmlformats.org/drawingml/2006/main" prst="rect">
          <a:avLst/>
        </a:prstGeom>
        <a:noFill xmlns:a="http://schemas.openxmlformats.org/drawingml/2006/main"/>
      </cdr:spPr>
    </cdr:pic>
  </cdr:relSizeAnchor>
</c:userShapes>
</file>

<file path=xl/drawings/drawing38.xml><?xml version="1.0" encoding="utf-8"?>
<xdr:wsDr xmlns:xdr="http://schemas.openxmlformats.org/drawingml/2006/spreadsheetDrawing" xmlns:a="http://schemas.openxmlformats.org/drawingml/2006/main">
  <xdr:twoCellAnchor>
    <xdr:from>
      <xdr:col>2</xdr:col>
      <xdr:colOff>647700</xdr:colOff>
      <xdr:row>0</xdr:row>
      <xdr:rowOff>9525</xdr:rowOff>
    </xdr:from>
    <xdr:to>
      <xdr:col>9</xdr:col>
      <xdr:colOff>542925</xdr:colOff>
      <xdr:row>13</xdr:row>
      <xdr:rowOff>114300</xdr:rowOff>
    </xdr:to>
    <xdr:graphicFrame macro="">
      <xdr:nvGraphicFramePr>
        <xdr:cNvPr id="2" name="グラフ 3">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47624</xdr:colOff>
      <xdr:row>31</xdr:row>
      <xdr:rowOff>142880</xdr:rowOff>
    </xdr:from>
    <xdr:to>
      <xdr:col>16</xdr:col>
      <xdr:colOff>419099</xdr:colOff>
      <xdr:row>48</xdr:row>
      <xdr:rowOff>133350</xdr:rowOff>
    </xdr:to>
    <xdr:graphicFrame macro="">
      <xdr:nvGraphicFramePr>
        <xdr:cNvPr id="2" name="グラフ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35</xdr:row>
      <xdr:rowOff>152400</xdr:rowOff>
    </xdr:from>
    <xdr:to>
      <xdr:col>6</xdr:col>
      <xdr:colOff>847725</xdr:colOff>
      <xdr:row>52</xdr:row>
      <xdr:rowOff>85725</xdr:rowOff>
    </xdr:to>
    <xdr:graphicFrame macro="">
      <xdr:nvGraphicFramePr>
        <xdr:cNvPr id="2" name="Chart 14">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9</xdr:col>
      <xdr:colOff>9525</xdr:colOff>
      <xdr:row>149</xdr:row>
      <xdr:rowOff>171450</xdr:rowOff>
    </xdr:from>
    <xdr:ext cx="1933575" cy="1990725"/>
    <xdr:pic>
      <xdr:nvPicPr>
        <xdr:cNvPr id="2" name="図 9" descr="つくバスマーク.jpg">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633" t="9924" r="21898" b="9325"/>
        <a:stretch>
          <a:fillRect/>
        </a:stretch>
      </xdr:blipFill>
      <xdr:spPr bwMode="auto">
        <a:xfrm>
          <a:off x="6181725" y="25717500"/>
          <a:ext cx="193357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28</xdr:row>
      <xdr:rowOff>0</xdr:rowOff>
    </xdr:from>
    <xdr:to>
      <xdr:col>1</xdr:col>
      <xdr:colOff>9525</xdr:colOff>
      <xdr:row>30</xdr:row>
      <xdr:rowOff>0</xdr:rowOff>
    </xdr:to>
    <xdr:sp macro="" textlink="">
      <xdr:nvSpPr>
        <xdr:cNvPr id="3" name="Line 1">
          <a:extLst>
            <a:ext uri="{FF2B5EF4-FFF2-40B4-BE49-F238E27FC236}">
              <a16:creationId xmlns:a16="http://schemas.microsoft.com/office/drawing/2014/main" id="{00000000-0008-0000-3300-000003000000}"/>
            </a:ext>
          </a:extLst>
        </xdr:cNvPr>
        <xdr:cNvSpPr>
          <a:spLocks noChangeShapeType="1"/>
        </xdr:cNvSpPr>
      </xdr:nvSpPr>
      <xdr:spPr bwMode="auto">
        <a:xfrm flipH="1" flipV="1">
          <a:off x="0" y="48006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0</xdr:rowOff>
    </xdr:from>
    <xdr:to>
      <xdr:col>1</xdr:col>
      <xdr:colOff>9525</xdr:colOff>
      <xdr:row>41</xdr:row>
      <xdr:rowOff>0</xdr:rowOff>
    </xdr:to>
    <xdr:sp macro="" textlink="">
      <xdr:nvSpPr>
        <xdr:cNvPr id="4" name="Line 1">
          <a:extLst>
            <a:ext uri="{FF2B5EF4-FFF2-40B4-BE49-F238E27FC236}">
              <a16:creationId xmlns:a16="http://schemas.microsoft.com/office/drawing/2014/main" id="{00000000-0008-0000-3300-000004000000}"/>
            </a:ext>
          </a:extLst>
        </xdr:cNvPr>
        <xdr:cNvSpPr>
          <a:spLocks noChangeShapeType="1"/>
        </xdr:cNvSpPr>
      </xdr:nvSpPr>
      <xdr:spPr bwMode="auto">
        <a:xfrm flipH="1" flipV="1">
          <a:off x="0" y="6686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9</xdr:col>
      <xdr:colOff>28575</xdr:colOff>
      <xdr:row>167</xdr:row>
      <xdr:rowOff>161925</xdr:rowOff>
    </xdr:from>
    <xdr:ext cx="1781175" cy="1762125"/>
    <xdr:pic>
      <xdr:nvPicPr>
        <xdr:cNvPr id="5" name="図 8" descr="つくタクマーク.JPG">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28794075"/>
          <a:ext cx="17811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0</xdr:rowOff>
    </xdr:from>
    <xdr:to>
      <xdr:col>1</xdr:col>
      <xdr:colOff>9525</xdr:colOff>
      <xdr:row>6</xdr:row>
      <xdr:rowOff>0</xdr:rowOff>
    </xdr:to>
    <xdr:sp macro="" textlink="">
      <xdr:nvSpPr>
        <xdr:cNvPr id="6" name="Line 1">
          <a:extLst>
            <a:ext uri="{FF2B5EF4-FFF2-40B4-BE49-F238E27FC236}">
              <a16:creationId xmlns:a16="http://schemas.microsoft.com/office/drawing/2014/main" id="{00000000-0008-0000-3300-000006000000}"/>
            </a:ext>
          </a:extLst>
        </xdr:cNvPr>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7" name="Line 1">
          <a:extLst>
            <a:ext uri="{FF2B5EF4-FFF2-40B4-BE49-F238E27FC236}">
              <a16:creationId xmlns:a16="http://schemas.microsoft.com/office/drawing/2014/main" id="{00000000-0008-0000-3300-000007000000}"/>
            </a:ext>
          </a:extLst>
        </xdr:cNvPr>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149</xdr:row>
      <xdr:rowOff>0</xdr:rowOff>
    </xdr:from>
    <xdr:to>
      <xdr:col>1</xdr:col>
      <xdr:colOff>9525</xdr:colOff>
      <xdr:row>151</xdr:row>
      <xdr:rowOff>0</xdr:rowOff>
    </xdr:to>
    <xdr:sp macro="" textlink="">
      <xdr:nvSpPr>
        <xdr:cNvPr id="8" name="Line 1">
          <a:extLst>
            <a:ext uri="{FF2B5EF4-FFF2-40B4-BE49-F238E27FC236}">
              <a16:creationId xmlns:a16="http://schemas.microsoft.com/office/drawing/2014/main" id="{00000000-0008-0000-3300-000008000000}"/>
            </a:ext>
          </a:extLst>
        </xdr:cNvPr>
        <xdr:cNvSpPr>
          <a:spLocks noChangeShapeType="1"/>
        </xdr:cNvSpPr>
      </xdr:nvSpPr>
      <xdr:spPr bwMode="auto">
        <a:xfrm flipH="1" flipV="1">
          <a:off x="0" y="255460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0</xdr:rowOff>
    </xdr:from>
    <xdr:to>
      <xdr:col>1</xdr:col>
      <xdr:colOff>9525</xdr:colOff>
      <xdr:row>169</xdr:row>
      <xdr:rowOff>0</xdr:rowOff>
    </xdr:to>
    <xdr:sp macro="" textlink="">
      <xdr:nvSpPr>
        <xdr:cNvPr id="9" name="Line 1">
          <a:extLst>
            <a:ext uri="{FF2B5EF4-FFF2-40B4-BE49-F238E27FC236}">
              <a16:creationId xmlns:a16="http://schemas.microsoft.com/office/drawing/2014/main" id="{00000000-0008-0000-3300-000009000000}"/>
            </a:ext>
          </a:extLst>
        </xdr:cNvPr>
        <xdr:cNvSpPr>
          <a:spLocks noChangeShapeType="1"/>
        </xdr:cNvSpPr>
      </xdr:nvSpPr>
      <xdr:spPr bwMode="auto">
        <a:xfrm flipH="1" flipV="1">
          <a:off x="0" y="28632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1</xdr:col>
      <xdr:colOff>9525</xdr:colOff>
      <xdr:row>53</xdr:row>
      <xdr:rowOff>0</xdr:rowOff>
    </xdr:to>
    <xdr:sp macro="" textlink="">
      <xdr:nvSpPr>
        <xdr:cNvPr id="10" name="Line 1">
          <a:extLst>
            <a:ext uri="{FF2B5EF4-FFF2-40B4-BE49-F238E27FC236}">
              <a16:creationId xmlns:a16="http://schemas.microsoft.com/office/drawing/2014/main" id="{00000000-0008-0000-3300-00000A000000}"/>
            </a:ext>
          </a:extLst>
        </xdr:cNvPr>
        <xdr:cNvSpPr>
          <a:spLocks noChangeShapeType="1"/>
        </xdr:cNvSpPr>
      </xdr:nvSpPr>
      <xdr:spPr bwMode="auto">
        <a:xfrm flipH="1" flipV="1">
          <a:off x="0" y="8743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1</xdr:col>
      <xdr:colOff>9525</xdr:colOff>
      <xdr:row>64</xdr:row>
      <xdr:rowOff>0</xdr:rowOff>
    </xdr:to>
    <xdr:sp macro="" textlink="">
      <xdr:nvSpPr>
        <xdr:cNvPr id="11" name="Line 1">
          <a:extLst>
            <a:ext uri="{FF2B5EF4-FFF2-40B4-BE49-F238E27FC236}">
              <a16:creationId xmlns:a16="http://schemas.microsoft.com/office/drawing/2014/main" id="{00000000-0008-0000-3300-00000B000000}"/>
            </a:ext>
          </a:extLst>
        </xdr:cNvPr>
        <xdr:cNvSpPr>
          <a:spLocks noChangeShapeType="1"/>
        </xdr:cNvSpPr>
      </xdr:nvSpPr>
      <xdr:spPr bwMode="auto">
        <a:xfrm flipH="1" flipV="1">
          <a:off x="0" y="10629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1</xdr:col>
      <xdr:colOff>9525</xdr:colOff>
      <xdr:row>76</xdr:row>
      <xdr:rowOff>0</xdr:rowOff>
    </xdr:to>
    <xdr:sp macro="" textlink="">
      <xdr:nvSpPr>
        <xdr:cNvPr id="12" name="Line 1">
          <a:extLst>
            <a:ext uri="{FF2B5EF4-FFF2-40B4-BE49-F238E27FC236}">
              <a16:creationId xmlns:a16="http://schemas.microsoft.com/office/drawing/2014/main" id="{00000000-0008-0000-3300-00000C000000}"/>
            </a:ext>
          </a:extLst>
        </xdr:cNvPr>
        <xdr:cNvSpPr>
          <a:spLocks noChangeShapeType="1"/>
        </xdr:cNvSpPr>
      </xdr:nvSpPr>
      <xdr:spPr bwMode="auto">
        <a:xfrm flipH="1" flipV="1">
          <a:off x="0" y="126873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13" name="Line 1">
          <a:extLst>
            <a:ext uri="{FF2B5EF4-FFF2-40B4-BE49-F238E27FC236}">
              <a16:creationId xmlns:a16="http://schemas.microsoft.com/office/drawing/2014/main" id="{00000000-0008-0000-3300-00000D000000}"/>
            </a:ext>
          </a:extLst>
        </xdr:cNvPr>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14" name="Line 1">
          <a:extLst>
            <a:ext uri="{FF2B5EF4-FFF2-40B4-BE49-F238E27FC236}">
              <a16:creationId xmlns:a16="http://schemas.microsoft.com/office/drawing/2014/main" id="{00000000-0008-0000-3300-00000E000000}"/>
            </a:ext>
          </a:extLst>
        </xdr:cNvPr>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0</xdr:rowOff>
    </xdr:from>
    <xdr:to>
      <xdr:col>1</xdr:col>
      <xdr:colOff>9525</xdr:colOff>
      <xdr:row>113</xdr:row>
      <xdr:rowOff>0</xdr:rowOff>
    </xdr:to>
    <xdr:sp macro="" textlink="">
      <xdr:nvSpPr>
        <xdr:cNvPr id="15" name="Line 1">
          <a:extLst>
            <a:ext uri="{FF2B5EF4-FFF2-40B4-BE49-F238E27FC236}">
              <a16:creationId xmlns:a16="http://schemas.microsoft.com/office/drawing/2014/main" id="{00000000-0008-0000-3300-00000F000000}"/>
            </a:ext>
          </a:extLst>
        </xdr:cNvPr>
        <xdr:cNvSpPr>
          <a:spLocks noChangeShapeType="1"/>
        </xdr:cNvSpPr>
      </xdr:nvSpPr>
      <xdr:spPr bwMode="auto">
        <a:xfrm flipH="1" flipV="1">
          <a:off x="0" y="19030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16" name="Line 1">
          <a:extLst>
            <a:ext uri="{FF2B5EF4-FFF2-40B4-BE49-F238E27FC236}">
              <a16:creationId xmlns:a16="http://schemas.microsoft.com/office/drawing/2014/main" id="{00000000-0008-0000-3300-000010000000}"/>
            </a:ext>
          </a:extLst>
        </xdr:cNvPr>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17" name="Line 1">
          <a:extLst>
            <a:ext uri="{FF2B5EF4-FFF2-40B4-BE49-F238E27FC236}">
              <a16:creationId xmlns:a16="http://schemas.microsoft.com/office/drawing/2014/main" id="{00000000-0008-0000-3300-000011000000}"/>
            </a:ext>
          </a:extLst>
        </xdr:cNvPr>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1</xdr:col>
      <xdr:colOff>9525</xdr:colOff>
      <xdr:row>30</xdr:row>
      <xdr:rowOff>0</xdr:rowOff>
    </xdr:to>
    <xdr:sp macro="" textlink="">
      <xdr:nvSpPr>
        <xdr:cNvPr id="18" name="Line 1">
          <a:extLst>
            <a:ext uri="{FF2B5EF4-FFF2-40B4-BE49-F238E27FC236}">
              <a16:creationId xmlns:a16="http://schemas.microsoft.com/office/drawing/2014/main" id="{00000000-0008-0000-3300-000012000000}"/>
            </a:ext>
          </a:extLst>
        </xdr:cNvPr>
        <xdr:cNvSpPr>
          <a:spLocks noChangeShapeType="1"/>
        </xdr:cNvSpPr>
      </xdr:nvSpPr>
      <xdr:spPr bwMode="auto">
        <a:xfrm flipH="1" flipV="1">
          <a:off x="0" y="48006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1</xdr:col>
      <xdr:colOff>9525</xdr:colOff>
      <xdr:row>53</xdr:row>
      <xdr:rowOff>0</xdr:rowOff>
    </xdr:to>
    <xdr:sp macro="" textlink="">
      <xdr:nvSpPr>
        <xdr:cNvPr id="19" name="Line 1">
          <a:extLst>
            <a:ext uri="{FF2B5EF4-FFF2-40B4-BE49-F238E27FC236}">
              <a16:creationId xmlns:a16="http://schemas.microsoft.com/office/drawing/2014/main" id="{00000000-0008-0000-3300-000013000000}"/>
            </a:ext>
          </a:extLst>
        </xdr:cNvPr>
        <xdr:cNvSpPr>
          <a:spLocks noChangeShapeType="1"/>
        </xdr:cNvSpPr>
      </xdr:nvSpPr>
      <xdr:spPr bwMode="auto">
        <a:xfrm flipH="1" flipV="1">
          <a:off x="0" y="8743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1</xdr:col>
      <xdr:colOff>9525</xdr:colOff>
      <xdr:row>76</xdr:row>
      <xdr:rowOff>0</xdr:rowOff>
    </xdr:to>
    <xdr:sp macro="" textlink="">
      <xdr:nvSpPr>
        <xdr:cNvPr id="20" name="Line 1">
          <a:extLst>
            <a:ext uri="{FF2B5EF4-FFF2-40B4-BE49-F238E27FC236}">
              <a16:creationId xmlns:a16="http://schemas.microsoft.com/office/drawing/2014/main" id="{00000000-0008-0000-3300-000014000000}"/>
            </a:ext>
          </a:extLst>
        </xdr:cNvPr>
        <xdr:cNvSpPr>
          <a:spLocks noChangeShapeType="1"/>
        </xdr:cNvSpPr>
      </xdr:nvSpPr>
      <xdr:spPr bwMode="auto">
        <a:xfrm flipH="1" flipV="1">
          <a:off x="0" y="126873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21" name="Line 1">
          <a:extLst>
            <a:ext uri="{FF2B5EF4-FFF2-40B4-BE49-F238E27FC236}">
              <a16:creationId xmlns:a16="http://schemas.microsoft.com/office/drawing/2014/main" id="{00000000-0008-0000-3300-000015000000}"/>
            </a:ext>
          </a:extLst>
        </xdr:cNvPr>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0</xdr:rowOff>
    </xdr:from>
    <xdr:to>
      <xdr:col>1</xdr:col>
      <xdr:colOff>9525</xdr:colOff>
      <xdr:row>41</xdr:row>
      <xdr:rowOff>0</xdr:rowOff>
    </xdr:to>
    <xdr:sp macro="" textlink="">
      <xdr:nvSpPr>
        <xdr:cNvPr id="22" name="Line 1">
          <a:extLst>
            <a:ext uri="{FF2B5EF4-FFF2-40B4-BE49-F238E27FC236}">
              <a16:creationId xmlns:a16="http://schemas.microsoft.com/office/drawing/2014/main" id="{00000000-0008-0000-3300-000016000000}"/>
            </a:ext>
          </a:extLst>
        </xdr:cNvPr>
        <xdr:cNvSpPr>
          <a:spLocks noChangeShapeType="1"/>
        </xdr:cNvSpPr>
      </xdr:nvSpPr>
      <xdr:spPr bwMode="auto">
        <a:xfrm flipH="1" flipV="1">
          <a:off x="0" y="6686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1</xdr:col>
      <xdr:colOff>9525</xdr:colOff>
      <xdr:row>64</xdr:row>
      <xdr:rowOff>0</xdr:rowOff>
    </xdr:to>
    <xdr:sp macro="" textlink="">
      <xdr:nvSpPr>
        <xdr:cNvPr id="23" name="Line 1">
          <a:extLst>
            <a:ext uri="{FF2B5EF4-FFF2-40B4-BE49-F238E27FC236}">
              <a16:creationId xmlns:a16="http://schemas.microsoft.com/office/drawing/2014/main" id="{00000000-0008-0000-3300-000017000000}"/>
            </a:ext>
          </a:extLst>
        </xdr:cNvPr>
        <xdr:cNvSpPr>
          <a:spLocks noChangeShapeType="1"/>
        </xdr:cNvSpPr>
      </xdr:nvSpPr>
      <xdr:spPr bwMode="auto">
        <a:xfrm flipH="1" flipV="1">
          <a:off x="0" y="10629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24" name="Line 1">
          <a:extLst>
            <a:ext uri="{FF2B5EF4-FFF2-40B4-BE49-F238E27FC236}">
              <a16:creationId xmlns:a16="http://schemas.microsoft.com/office/drawing/2014/main" id="{00000000-0008-0000-3300-000018000000}"/>
            </a:ext>
          </a:extLst>
        </xdr:cNvPr>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0</xdr:rowOff>
    </xdr:from>
    <xdr:to>
      <xdr:col>1</xdr:col>
      <xdr:colOff>9525</xdr:colOff>
      <xdr:row>113</xdr:row>
      <xdr:rowOff>0</xdr:rowOff>
    </xdr:to>
    <xdr:sp macro="" textlink="">
      <xdr:nvSpPr>
        <xdr:cNvPr id="25" name="Line 1">
          <a:extLst>
            <a:ext uri="{FF2B5EF4-FFF2-40B4-BE49-F238E27FC236}">
              <a16:creationId xmlns:a16="http://schemas.microsoft.com/office/drawing/2014/main" id="{00000000-0008-0000-3300-000019000000}"/>
            </a:ext>
          </a:extLst>
        </xdr:cNvPr>
        <xdr:cNvSpPr>
          <a:spLocks noChangeShapeType="1"/>
        </xdr:cNvSpPr>
      </xdr:nvSpPr>
      <xdr:spPr bwMode="auto">
        <a:xfrm flipH="1" flipV="1">
          <a:off x="0" y="19030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6" name="Line 1">
          <a:extLst>
            <a:ext uri="{FF2B5EF4-FFF2-40B4-BE49-F238E27FC236}">
              <a16:creationId xmlns:a16="http://schemas.microsoft.com/office/drawing/2014/main" id="{00000000-0008-0000-3300-00001A000000}"/>
            </a:ext>
          </a:extLst>
        </xdr:cNvPr>
        <xdr:cNvSpPr>
          <a:spLocks noChangeShapeType="1"/>
        </xdr:cNvSpPr>
      </xdr:nvSpPr>
      <xdr:spPr bwMode="auto">
        <a:xfrm flipH="1" flipV="1">
          <a:off x="0" y="21088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7" name="Line 1">
          <a:extLst>
            <a:ext uri="{FF2B5EF4-FFF2-40B4-BE49-F238E27FC236}">
              <a16:creationId xmlns:a16="http://schemas.microsoft.com/office/drawing/2014/main" id="{00000000-0008-0000-3300-00001B000000}"/>
            </a:ext>
          </a:extLst>
        </xdr:cNvPr>
        <xdr:cNvSpPr>
          <a:spLocks noChangeShapeType="1"/>
        </xdr:cNvSpPr>
      </xdr:nvSpPr>
      <xdr:spPr bwMode="auto">
        <a:xfrm flipH="1" flipV="1">
          <a:off x="0" y="233172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8" name="Line 1">
          <a:extLst>
            <a:ext uri="{FF2B5EF4-FFF2-40B4-BE49-F238E27FC236}">
              <a16:creationId xmlns:a16="http://schemas.microsoft.com/office/drawing/2014/main" id="{00000000-0008-0000-3300-00001C000000}"/>
            </a:ext>
          </a:extLst>
        </xdr:cNvPr>
        <xdr:cNvSpPr>
          <a:spLocks noChangeShapeType="1"/>
        </xdr:cNvSpPr>
      </xdr:nvSpPr>
      <xdr:spPr bwMode="auto">
        <a:xfrm flipH="1" flipV="1">
          <a:off x="0" y="21088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9" name="Line 1">
          <a:extLst>
            <a:ext uri="{FF2B5EF4-FFF2-40B4-BE49-F238E27FC236}">
              <a16:creationId xmlns:a16="http://schemas.microsoft.com/office/drawing/2014/main" id="{00000000-0008-0000-3300-00001D000000}"/>
            </a:ext>
          </a:extLst>
        </xdr:cNvPr>
        <xdr:cNvSpPr>
          <a:spLocks noChangeShapeType="1"/>
        </xdr:cNvSpPr>
      </xdr:nvSpPr>
      <xdr:spPr bwMode="auto">
        <a:xfrm flipH="1" flipV="1">
          <a:off x="0" y="233172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00000000-0008-0000-3400-000002000000}"/>
            </a:ext>
          </a:extLst>
        </xdr:cNvPr>
        <xdr:cNvSpPr>
          <a:spLocks noChangeShapeType="1"/>
        </xdr:cNvSpPr>
      </xdr:nvSpPr>
      <xdr:spPr bwMode="auto">
        <a:xfrm flipH="1" flipV="1">
          <a:off x="0" y="342900"/>
          <a:ext cx="6858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23</xdr:row>
      <xdr:rowOff>95251</xdr:rowOff>
    </xdr:from>
    <xdr:to>
      <xdr:col>5</xdr:col>
      <xdr:colOff>333375</xdr:colOff>
      <xdr:row>47</xdr:row>
      <xdr:rowOff>133351</xdr:rowOff>
    </xdr:to>
    <xdr:graphicFrame macro="">
      <xdr:nvGraphicFramePr>
        <xdr:cNvPr id="2" name="Chart 2">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6</xdr:row>
      <xdr:rowOff>0</xdr:rowOff>
    </xdr:to>
    <xdr:sp macro="" textlink="">
      <xdr:nvSpPr>
        <xdr:cNvPr id="2" name="Line 2">
          <a:extLst>
            <a:ext uri="{FF2B5EF4-FFF2-40B4-BE49-F238E27FC236}">
              <a16:creationId xmlns:a16="http://schemas.microsoft.com/office/drawing/2014/main" id="{00000000-0008-0000-3600-000002000000}"/>
            </a:ext>
          </a:extLst>
        </xdr:cNvPr>
        <xdr:cNvSpPr>
          <a:spLocks noChangeShapeType="1"/>
        </xdr:cNvSpPr>
      </xdr:nvSpPr>
      <xdr:spPr bwMode="auto">
        <a:xfrm>
          <a:off x="9525" y="685800"/>
          <a:ext cx="676275" cy="342900"/>
        </a:xfrm>
        <a:prstGeom prst="line">
          <a:avLst/>
        </a:prstGeom>
        <a:noFill/>
        <a:ln w="9525">
          <a:solidFill>
            <a:srgbClr val="000000"/>
          </a:solidFill>
          <a:round/>
          <a:headEnd/>
          <a:tailEnd/>
        </a:ln>
      </xdr:spPr>
    </xdr:sp>
    <xdr:clientData/>
  </xdr:twoCellAnchor>
  <xdr:twoCellAnchor>
    <xdr:from>
      <xdr:col>0</xdr:col>
      <xdr:colOff>196271</xdr:colOff>
      <xdr:row>31</xdr:row>
      <xdr:rowOff>152400</xdr:rowOff>
    </xdr:from>
    <xdr:to>
      <xdr:col>16</xdr:col>
      <xdr:colOff>342900</xdr:colOff>
      <xdr:row>46</xdr:row>
      <xdr:rowOff>4505</xdr:rowOff>
    </xdr:to>
    <xdr:graphicFrame macro="">
      <xdr:nvGraphicFramePr>
        <xdr:cNvPr id="3" name="Chart 5">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876300</xdr:colOff>
      <xdr:row>4</xdr:row>
      <xdr:rowOff>0</xdr:rowOff>
    </xdr:to>
    <xdr:sp macro="" textlink="">
      <xdr:nvSpPr>
        <xdr:cNvPr id="2" name="Line 2">
          <a:extLst>
            <a:ext uri="{FF2B5EF4-FFF2-40B4-BE49-F238E27FC236}">
              <a16:creationId xmlns:a16="http://schemas.microsoft.com/office/drawing/2014/main" id="{00000000-0008-0000-3700-000002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xdr:spPr>
    </xdr:sp>
    <xdr:clientData/>
  </xdr:twoCellAnchor>
  <xdr:twoCellAnchor>
    <xdr:from>
      <xdr:col>0</xdr:col>
      <xdr:colOff>9525</xdr:colOff>
      <xdr:row>27</xdr:row>
      <xdr:rowOff>0</xdr:rowOff>
    </xdr:from>
    <xdr:to>
      <xdr:col>1</xdr:col>
      <xdr:colOff>0</xdr:colOff>
      <xdr:row>29</xdr:row>
      <xdr:rowOff>0</xdr:rowOff>
    </xdr:to>
    <xdr:sp macro="" textlink="">
      <xdr:nvSpPr>
        <xdr:cNvPr id="3" name="Line 4">
          <a:extLst>
            <a:ext uri="{FF2B5EF4-FFF2-40B4-BE49-F238E27FC236}">
              <a16:creationId xmlns:a16="http://schemas.microsoft.com/office/drawing/2014/main" id="{00000000-0008-0000-3700-000003000000}"/>
            </a:ext>
          </a:extLst>
        </xdr:cNvPr>
        <xdr:cNvSpPr>
          <a:spLocks noChangeShapeType="1"/>
        </xdr:cNvSpPr>
      </xdr:nvSpPr>
      <xdr:spPr bwMode="auto">
        <a:xfrm>
          <a:off x="9525" y="4629150"/>
          <a:ext cx="676275" cy="342900"/>
        </a:xfrm>
        <a:prstGeom prst="line">
          <a:avLst/>
        </a:prstGeom>
        <a:noFill/>
        <a:ln w="9525">
          <a:solidFill>
            <a:srgbClr val="000000"/>
          </a:solidFill>
          <a:round/>
          <a:headEnd/>
          <a:tailEnd/>
        </a:ln>
      </xdr:spPr>
    </xdr:sp>
    <xdr:clientData/>
  </xdr:twoCellAnchor>
  <xdr:twoCellAnchor>
    <xdr:from>
      <xdr:col>0</xdr:col>
      <xdr:colOff>28575</xdr:colOff>
      <xdr:row>52</xdr:row>
      <xdr:rowOff>28575</xdr:rowOff>
    </xdr:from>
    <xdr:to>
      <xdr:col>8</xdr:col>
      <xdr:colOff>647700</xdr:colOff>
      <xdr:row>70</xdr:row>
      <xdr:rowOff>28575</xdr:rowOff>
    </xdr:to>
    <xdr:graphicFrame macro="">
      <xdr:nvGraphicFramePr>
        <xdr:cNvPr id="4" name="Chart 5">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00000000-0008-0000-3800-000002000000}"/>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xdr:spPr>
    </xdr:sp>
    <xdr:clientData/>
  </xdr:twoCellAnchor>
  <xdr:twoCellAnchor>
    <xdr:from>
      <xdr:col>0</xdr:col>
      <xdr:colOff>0</xdr:colOff>
      <xdr:row>28</xdr:row>
      <xdr:rowOff>95250</xdr:rowOff>
    </xdr:from>
    <xdr:to>
      <xdr:col>3</xdr:col>
      <xdr:colOff>1409700</xdr:colOff>
      <xdr:row>50</xdr:row>
      <xdr:rowOff>133350</xdr:rowOff>
    </xdr:to>
    <xdr:graphicFrame macro="">
      <xdr:nvGraphicFramePr>
        <xdr:cNvPr id="3" name="Chart 6">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238125</xdr:rowOff>
    </xdr:to>
    <xdr:sp macro="" textlink="">
      <xdr:nvSpPr>
        <xdr:cNvPr id="2" name="Line 1">
          <a:extLst>
            <a:ext uri="{FF2B5EF4-FFF2-40B4-BE49-F238E27FC236}">
              <a16:creationId xmlns:a16="http://schemas.microsoft.com/office/drawing/2014/main" id="{00000000-0008-0000-3900-000002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26</xdr:row>
      <xdr:rowOff>238125</xdr:rowOff>
    </xdr:to>
    <xdr:sp macro="" textlink="">
      <xdr:nvSpPr>
        <xdr:cNvPr id="3" name="Line 2">
          <a:extLst>
            <a:ext uri="{FF2B5EF4-FFF2-40B4-BE49-F238E27FC236}">
              <a16:creationId xmlns:a16="http://schemas.microsoft.com/office/drawing/2014/main" id="{00000000-0008-0000-3900-000003000000}"/>
            </a:ext>
          </a:extLst>
        </xdr:cNvPr>
        <xdr:cNvSpPr>
          <a:spLocks noChangeShapeType="1"/>
        </xdr:cNvSpPr>
      </xdr:nvSpPr>
      <xdr:spPr bwMode="auto">
        <a:xfrm>
          <a:off x="9525" y="428625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200025</xdr:colOff>
      <xdr:row>30</xdr:row>
      <xdr:rowOff>57150</xdr:rowOff>
    </xdr:from>
    <xdr:to>
      <xdr:col>1</xdr:col>
      <xdr:colOff>1514475</xdr:colOff>
      <xdr:row>30</xdr:row>
      <xdr:rowOff>57150</xdr:rowOff>
    </xdr:to>
    <xdr:sp macro="" textlink="">
      <xdr:nvSpPr>
        <xdr:cNvPr id="2" name="Line 1">
          <a:extLst>
            <a:ext uri="{FF2B5EF4-FFF2-40B4-BE49-F238E27FC236}">
              <a16:creationId xmlns:a16="http://schemas.microsoft.com/office/drawing/2014/main" id="{00000000-0008-0000-3A00-000002000000}"/>
            </a:ext>
          </a:extLst>
        </xdr:cNvPr>
        <xdr:cNvSpPr>
          <a:spLocks noChangeShapeType="1"/>
        </xdr:cNvSpPr>
      </xdr:nvSpPr>
      <xdr:spPr bwMode="auto">
        <a:xfrm>
          <a:off x="885825" y="5200650"/>
          <a:ext cx="485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32</xdr:row>
      <xdr:rowOff>57150</xdr:rowOff>
    </xdr:from>
    <xdr:to>
      <xdr:col>3</xdr:col>
      <xdr:colOff>1609725</xdr:colOff>
      <xdr:row>50</xdr:row>
      <xdr:rowOff>133350</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xdr:row>
      <xdr:rowOff>19050</xdr:rowOff>
    </xdr:from>
    <xdr:to>
      <xdr:col>1</xdr:col>
      <xdr:colOff>0</xdr:colOff>
      <xdr:row>3</xdr:row>
      <xdr:rowOff>180975</xdr:rowOff>
    </xdr:to>
    <xdr:sp macro="" textlink="">
      <xdr:nvSpPr>
        <xdr:cNvPr id="4" name="Line 5">
          <a:extLst>
            <a:ext uri="{FF2B5EF4-FFF2-40B4-BE49-F238E27FC236}">
              <a16:creationId xmlns:a16="http://schemas.microsoft.com/office/drawing/2014/main" id="{00000000-0008-0000-3A00-000004000000}"/>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00000000-0008-0000-3B00-000002000000}"/>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3C00-000002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11</xdr:row>
      <xdr:rowOff>28575</xdr:rowOff>
    </xdr:from>
    <xdr:to>
      <xdr:col>8</xdr:col>
      <xdr:colOff>571500</xdr:colOff>
      <xdr:row>45</xdr:row>
      <xdr:rowOff>161925</xdr:rowOff>
    </xdr:to>
    <xdr:graphicFrame macro="">
      <xdr:nvGraphicFramePr>
        <xdr:cNvPr id="2" name="Chart 4">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800100</xdr:colOff>
      <xdr:row>3</xdr:row>
      <xdr:rowOff>276225</xdr:rowOff>
    </xdr:to>
    <xdr:sp macro="" textlink="">
      <xdr:nvSpPr>
        <xdr:cNvPr id="2" name="Line 1">
          <a:extLst>
            <a:ext uri="{FF2B5EF4-FFF2-40B4-BE49-F238E27FC236}">
              <a16:creationId xmlns:a16="http://schemas.microsoft.com/office/drawing/2014/main" id="{00000000-0008-0000-3D00-000002000000}"/>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66675</xdr:rowOff>
    </xdr:from>
    <xdr:to>
      <xdr:col>7</xdr:col>
      <xdr:colOff>19050</xdr:colOff>
      <xdr:row>57</xdr:row>
      <xdr:rowOff>142875</xdr:rowOff>
    </xdr:to>
    <xdr:graphicFrame macro="">
      <xdr:nvGraphicFramePr>
        <xdr:cNvPr id="3" name="Chart 1025">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419100</xdr:colOff>
      <xdr:row>1</xdr:row>
      <xdr:rowOff>47625</xdr:rowOff>
    </xdr:from>
    <xdr:to>
      <xdr:col>10</xdr:col>
      <xdr:colOff>409575</xdr:colOff>
      <xdr:row>24</xdr:row>
      <xdr:rowOff>95250</xdr:rowOff>
    </xdr:to>
    <xdr:graphicFrame macro="">
      <xdr:nvGraphicFramePr>
        <xdr:cNvPr id="2" name="Chart 1025">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19050</xdr:rowOff>
    </xdr:from>
    <xdr:to>
      <xdr:col>0</xdr:col>
      <xdr:colOff>742950</xdr:colOff>
      <xdr:row>3</xdr:row>
      <xdr:rowOff>219075</xdr:rowOff>
    </xdr:to>
    <xdr:sp macro="" textlink="">
      <xdr:nvSpPr>
        <xdr:cNvPr id="2" name="Line 1">
          <a:extLst>
            <a:ext uri="{FF2B5EF4-FFF2-40B4-BE49-F238E27FC236}">
              <a16:creationId xmlns:a16="http://schemas.microsoft.com/office/drawing/2014/main" id="{00000000-0008-0000-3F00-000002000000}"/>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152400</xdr:rowOff>
    </xdr:from>
    <xdr:to>
      <xdr:col>9</xdr:col>
      <xdr:colOff>762000</xdr:colOff>
      <xdr:row>55</xdr:row>
      <xdr:rowOff>133350</xdr:rowOff>
    </xdr:to>
    <xdr:graphicFrame macro="">
      <xdr:nvGraphicFramePr>
        <xdr:cNvPr id="3" name="Chart 6">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19050</xdr:rowOff>
    </xdr:from>
    <xdr:to>
      <xdr:col>1</xdr:col>
      <xdr:colOff>742950</xdr:colOff>
      <xdr:row>3</xdr:row>
      <xdr:rowOff>219075</xdr:rowOff>
    </xdr:to>
    <xdr:sp macro="" textlink="">
      <xdr:nvSpPr>
        <xdr:cNvPr id="2" name="Line 1">
          <a:extLst>
            <a:ext uri="{FF2B5EF4-FFF2-40B4-BE49-F238E27FC236}">
              <a16:creationId xmlns:a16="http://schemas.microsoft.com/office/drawing/2014/main" id="{00000000-0008-0000-4000-000002000000}"/>
            </a:ext>
          </a:extLst>
        </xdr:cNvPr>
        <xdr:cNvSpPr>
          <a:spLocks noChangeShapeType="1"/>
        </xdr:cNvSpPr>
      </xdr:nvSpPr>
      <xdr:spPr bwMode="auto">
        <a:xfrm>
          <a:off x="68580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25</xdr:row>
      <xdr:rowOff>206375</xdr:rowOff>
    </xdr:from>
    <xdr:to>
      <xdr:col>10</xdr:col>
      <xdr:colOff>676275</xdr:colOff>
      <xdr:row>51</xdr:row>
      <xdr:rowOff>101600</xdr:rowOff>
    </xdr:to>
    <xdr:graphicFrame macro="">
      <xdr:nvGraphicFramePr>
        <xdr:cNvPr id="3" name="Chart 6">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224117</xdr:colOff>
      <xdr:row>27</xdr:row>
      <xdr:rowOff>168088</xdr:rowOff>
    </xdr:from>
    <xdr:to>
      <xdr:col>3</xdr:col>
      <xdr:colOff>425823</xdr:colOff>
      <xdr:row>29</xdr:row>
      <xdr:rowOff>100853</xdr:rowOff>
    </xdr:to>
    <xdr:sp macro="" textlink="">
      <xdr:nvSpPr>
        <xdr:cNvPr id="4" name="テキスト ボックス 3">
          <a:extLst>
            <a:ext uri="{FF2B5EF4-FFF2-40B4-BE49-F238E27FC236}">
              <a16:creationId xmlns:a16="http://schemas.microsoft.com/office/drawing/2014/main" id="{00000000-0008-0000-4000-000004000000}"/>
            </a:ext>
          </a:extLst>
        </xdr:cNvPr>
        <xdr:cNvSpPr txBox="1"/>
      </xdr:nvSpPr>
      <xdr:spPr>
        <a:xfrm>
          <a:off x="1595717" y="4797238"/>
          <a:ext cx="887506" cy="2756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幼保連携型</a:t>
          </a:r>
        </a:p>
      </xdr:txBody>
    </xdr:sp>
    <xdr:clientData/>
  </xdr:twoCellAnchor>
  <xdr:twoCellAnchor>
    <xdr:from>
      <xdr:col>5</xdr:col>
      <xdr:colOff>224118</xdr:colOff>
      <xdr:row>34</xdr:row>
      <xdr:rowOff>33619</xdr:rowOff>
    </xdr:from>
    <xdr:to>
      <xdr:col>6</xdr:col>
      <xdr:colOff>369794</xdr:colOff>
      <xdr:row>36</xdr:row>
      <xdr:rowOff>44824</xdr:rowOff>
    </xdr:to>
    <xdr:sp macro="" textlink="">
      <xdr:nvSpPr>
        <xdr:cNvPr id="5" name="テキスト ボックス 4">
          <a:extLst>
            <a:ext uri="{FF2B5EF4-FFF2-40B4-BE49-F238E27FC236}">
              <a16:creationId xmlns:a16="http://schemas.microsoft.com/office/drawing/2014/main" id="{00000000-0008-0000-4000-000005000000}"/>
            </a:ext>
          </a:extLst>
        </xdr:cNvPr>
        <xdr:cNvSpPr txBox="1"/>
      </xdr:nvSpPr>
      <xdr:spPr>
        <a:xfrm>
          <a:off x="3653118" y="5862919"/>
          <a:ext cx="831476" cy="354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幼稚園型</a:t>
          </a:r>
        </a:p>
      </xdr:txBody>
    </xdr:sp>
    <xdr:clientData/>
  </xdr:twoCellAnchor>
  <xdr:twoCellAnchor>
    <xdr:from>
      <xdr:col>8</xdr:col>
      <xdr:colOff>280149</xdr:colOff>
      <xdr:row>39</xdr:row>
      <xdr:rowOff>100853</xdr:rowOff>
    </xdr:from>
    <xdr:to>
      <xdr:col>9</xdr:col>
      <xdr:colOff>448235</xdr:colOff>
      <xdr:row>42</xdr:row>
      <xdr:rowOff>22413</xdr:rowOff>
    </xdr:to>
    <xdr:sp macro="" textlink="">
      <xdr:nvSpPr>
        <xdr:cNvPr id="6" name="テキスト ボックス 5">
          <a:extLst>
            <a:ext uri="{FF2B5EF4-FFF2-40B4-BE49-F238E27FC236}">
              <a16:creationId xmlns:a16="http://schemas.microsoft.com/office/drawing/2014/main" id="{00000000-0008-0000-4000-000006000000}"/>
            </a:ext>
          </a:extLst>
        </xdr:cNvPr>
        <xdr:cNvSpPr txBox="1"/>
      </xdr:nvSpPr>
      <xdr:spPr>
        <a:xfrm>
          <a:off x="5766549" y="6787403"/>
          <a:ext cx="853886" cy="43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保育所型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29</xdr:row>
      <xdr:rowOff>57150</xdr:rowOff>
    </xdr:from>
    <xdr:to>
      <xdr:col>4</xdr:col>
      <xdr:colOff>1285875</xdr:colOff>
      <xdr:row>44</xdr:row>
      <xdr:rowOff>133350</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00000000-0008-0000-4100-000003000000}"/>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00000000-0008-0000-4200-000002000000}"/>
            </a:ext>
          </a:extLst>
        </xdr:cNvPr>
        <xdr:cNvSpPr>
          <a:spLocks noChangeShapeType="1"/>
        </xdr:cNvSpPr>
      </xdr:nvSpPr>
      <xdr:spPr bwMode="auto">
        <a:xfrm>
          <a:off x="19050" y="53340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19050</xdr:rowOff>
    </xdr:from>
    <xdr:to>
      <xdr:col>0</xdr:col>
      <xdr:colOff>800100</xdr:colOff>
      <xdr:row>58</xdr:row>
      <xdr:rowOff>247650</xdr:rowOff>
    </xdr:to>
    <xdr:sp macro="" textlink="">
      <xdr:nvSpPr>
        <xdr:cNvPr id="3" name="Line 2">
          <a:extLst>
            <a:ext uri="{FF2B5EF4-FFF2-40B4-BE49-F238E27FC236}">
              <a16:creationId xmlns:a16="http://schemas.microsoft.com/office/drawing/2014/main" id="{00000000-0008-0000-4200-000003000000}"/>
            </a:ext>
          </a:extLst>
        </xdr:cNvPr>
        <xdr:cNvSpPr>
          <a:spLocks noChangeShapeType="1"/>
        </xdr:cNvSpPr>
      </xdr:nvSpPr>
      <xdr:spPr bwMode="auto">
        <a:xfrm>
          <a:off x="19050" y="96202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333375</xdr:colOff>
      <xdr:row>35</xdr:row>
      <xdr:rowOff>133350</xdr:rowOff>
    </xdr:from>
    <xdr:to>
      <xdr:col>11</xdr:col>
      <xdr:colOff>247651</xdr:colOff>
      <xdr:row>52</xdr:row>
      <xdr:rowOff>247650</xdr:rowOff>
    </xdr:to>
    <xdr:graphicFrame macro="">
      <xdr:nvGraphicFramePr>
        <xdr:cNvPr id="4" name="グラフ 3">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88</xdr:row>
      <xdr:rowOff>152400</xdr:rowOff>
    </xdr:from>
    <xdr:to>
      <xdr:col>11</xdr:col>
      <xdr:colOff>266700</xdr:colOff>
      <xdr:row>105</xdr:row>
      <xdr:rowOff>257175</xdr:rowOff>
    </xdr:to>
    <xdr:graphicFrame macro="">
      <xdr:nvGraphicFramePr>
        <xdr:cNvPr id="5" name="グラフ 4">
          <a:extLst>
            <a:ext uri="{FF2B5EF4-FFF2-40B4-BE49-F238E27FC236}">
              <a16:creationId xmlns:a16="http://schemas.microsoft.com/office/drawing/2014/main" id="{00000000-0008-0000-4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0.06562</cdr:x>
      <cdr:y>0.0263</cdr:y>
    </cdr:from>
    <cdr:to>
      <cdr:x>0.14646</cdr:x>
      <cdr:y>0.09358</cdr:y>
    </cdr:to>
    <cdr:sp macro="" textlink="">
      <cdr:nvSpPr>
        <cdr:cNvPr id="2" name="テキスト ボックス 4"/>
        <cdr:cNvSpPr txBox="1"/>
      </cdr:nvSpPr>
      <cdr:spPr>
        <a:xfrm xmlns:a="http://schemas.openxmlformats.org/drawingml/2006/main">
          <a:off x="479425" y="107950"/>
          <a:ext cx="590550" cy="276225"/>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公立</a:t>
          </a:r>
        </a:p>
      </cdr:txBody>
    </cdr:sp>
  </cdr:relSizeAnchor>
</c:userShapes>
</file>

<file path=xl/drawings/drawing57.xml><?xml version="1.0" encoding="utf-8"?>
<c:userShapes xmlns:c="http://schemas.openxmlformats.org/drawingml/2006/chart">
  <cdr:relSizeAnchor xmlns:cdr="http://schemas.openxmlformats.org/drawingml/2006/chartDrawing">
    <cdr:from>
      <cdr:x>0.06804</cdr:x>
      <cdr:y>0.02333</cdr:y>
    </cdr:from>
    <cdr:to>
      <cdr:x>0.14805</cdr:x>
      <cdr:y>0.08463</cdr:y>
    </cdr:to>
    <cdr:sp macro="" textlink="">
      <cdr:nvSpPr>
        <cdr:cNvPr id="2" name="テキスト ボックス 4"/>
        <cdr:cNvSpPr txBox="1"/>
      </cdr:nvSpPr>
      <cdr:spPr>
        <a:xfrm xmlns:a="http://schemas.openxmlformats.org/drawingml/2006/main">
          <a:off x="499008" y="103331"/>
          <a:ext cx="586813" cy="271506"/>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私立</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128308</xdr:colOff>
      <xdr:row>31</xdr:row>
      <xdr:rowOff>91888</xdr:rowOff>
    </xdr:from>
    <xdr:to>
      <xdr:col>9</xdr:col>
      <xdr:colOff>585508</xdr:colOff>
      <xdr:row>55</xdr:row>
      <xdr:rowOff>72838</xdr:rowOff>
    </xdr:to>
    <xdr:graphicFrame macro="">
      <xdr:nvGraphicFramePr>
        <xdr:cNvPr id="2" name="Chart 4">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123825</xdr:colOff>
      <xdr:row>36</xdr:row>
      <xdr:rowOff>104775</xdr:rowOff>
    </xdr:from>
    <xdr:to>
      <xdr:col>9</xdr:col>
      <xdr:colOff>571500</xdr:colOff>
      <xdr:row>60</xdr:row>
      <xdr:rowOff>95250</xdr:rowOff>
    </xdr:to>
    <xdr:graphicFrame macro="">
      <xdr:nvGraphicFramePr>
        <xdr:cNvPr id="2" name="Chart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28575</xdr:colOff>
      <xdr:row>4</xdr:row>
      <xdr:rowOff>0</xdr:rowOff>
    </xdr:to>
    <xdr:sp macro="" textlink="">
      <xdr:nvSpPr>
        <xdr:cNvPr id="2" name="Line 3">
          <a:extLst>
            <a:ext uri="{FF2B5EF4-FFF2-40B4-BE49-F238E27FC236}">
              <a16:creationId xmlns:a16="http://schemas.microsoft.com/office/drawing/2014/main" id="{00000000-0008-0000-0900-000002000000}"/>
            </a:ext>
          </a:extLst>
        </xdr:cNvPr>
        <xdr:cNvSpPr>
          <a:spLocks noChangeShapeType="1"/>
        </xdr:cNvSpPr>
      </xdr:nvSpPr>
      <xdr:spPr bwMode="auto">
        <a:xfrm flipH="1" flipV="1">
          <a:off x="0"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9525</xdr:colOff>
      <xdr:row>2</xdr:row>
      <xdr:rowOff>0</xdr:rowOff>
    </xdr:from>
    <xdr:to>
      <xdr:col>16</xdr:col>
      <xdr:colOff>9525</xdr:colOff>
      <xdr:row>3</xdr:row>
      <xdr:rowOff>228600</xdr:rowOff>
    </xdr:to>
    <xdr:sp macro="" textlink="">
      <xdr:nvSpPr>
        <xdr:cNvPr id="3" name="Line 5">
          <a:extLst>
            <a:ext uri="{FF2B5EF4-FFF2-40B4-BE49-F238E27FC236}">
              <a16:creationId xmlns:a16="http://schemas.microsoft.com/office/drawing/2014/main" id="{00000000-0008-0000-0900-000003000000}"/>
            </a:ext>
          </a:extLst>
        </xdr:cNvPr>
        <xdr:cNvSpPr>
          <a:spLocks noChangeShapeType="1"/>
        </xdr:cNvSpPr>
      </xdr:nvSpPr>
      <xdr:spPr bwMode="auto">
        <a:xfrm flipV="1">
          <a:off x="9725025" y="342900"/>
          <a:ext cx="6477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19050</xdr:colOff>
      <xdr:row>4</xdr:row>
      <xdr:rowOff>19050</xdr:rowOff>
    </xdr:from>
    <xdr:to>
      <xdr:col>0</xdr:col>
      <xdr:colOff>800100</xdr:colOff>
      <xdr:row>6</xdr:row>
      <xdr:rowOff>247650</xdr:rowOff>
    </xdr:to>
    <xdr:sp macro="" textlink="">
      <xdr:nvSpPr>
        <xdr:cNvPr id="2" name="Line 1">
          <a:extLst>
            <a:ext uri="{FF2B5EF4-FFF2-40B4-BE49-F238E27FC236}">
              <a16:creationId xmlns:a16="http://schemas.microsoft.com/office/drawing/2014/main" id="{00000000-0008-0000-4500-000002000000}"/>
            </a:ext>
          </a:extLst>
        </xdr:cNvPr>
        <xdr:cNvSpPr>
          <a:spLocks noChangeShapeType="1"/>
        </xdr:cNvSpPr>
      </xdr:nvSpPr>
      <xdr:spPr bwMode="auto">
        <a:xfrm>
          <a:off x="19050" y="7048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9525</xdr:rowOff>
    </xdr:from>
    <xdr:to>
      <xdr:col>9</xdr:col>
      <xdr:colOff>9525</xdr:colOff>
      <xdr:row>32</xdr:row>
      <xdr:rowOff>200026</xdr:rowOff>
    </xdr:to>
    <xdr:graphicFrame macro="">
      <xdr:nvGraphicFramePr>
        <xdr:cNvPr id="3" name="グラフ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38100</xdr:colOff>
      <xdr:row>25</xdr:row>
      <xdr:rowOff>66675</xdr:rowOff>
    </xdr:from>
    <xdr:to>
      <xdr:col>5</xdr:col>
      <xdr:colOff>1619250</xdr:colOff>
      <xdr:row>47</xdr:row>
      <xdr:rowOff>123825</xdr:rowOff>
    </xdr:to>
    <xdr:graphicFrame macro="">
      <xdr:nvGraphicFramePr>
        <xdr:cNvPr id="2" name="Chart 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00000000-0008-0000-4700-000002000000}"/>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00000000-0008-0000-4800-000002000000}"/>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85725</xdr:colOff>
      <xdr:row>18</xdr:row>
      <xdr:rowOff>266699</xdr:rowOff>
    </xdr:from>
    <xdr:to>
      <xdr:col>8</xdr:col>
      <xdr:colOff>466725</xdr:colOff>
      <xdr:row>36</xdr:row>
      <xdr:rowOff>228600</xdr:rowOff>
    </xdr:to>
    <xdr:graphicFrame macro="">
      <xdr:nvGraphicFramePr>
        <xdr:cNvPr id="3" name="グラフ 1">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00000000-0008-0000-4900-000002000000}"/>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209550</xdr:colOff>
      <xdr:row>21</xdr:row>
      <xdr:rowOff>9531</xdr:rowOff>
    </xdr:from>
    <xdr:to>
      <xdr:col>6</xdr:col>
      <xdr:colOff>447675</xdr:colOff>
      <xdr:row>35</xdr:row>
      <xdr:rowOff>142875</xdr:rowOff>
    </xdr:to>
    <xdr:graphicFrame macro="">
      <xdr:nvGraphicFramePr>
        <xdr:cNvPr id="3" name="グラフ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9525</xdr:colOff>
      <xdr:row>2</xdr:row>
      <xdr:rowOff>247650</xdr:rowOff>
    </xdr:from>
    <xdr:to>
      <xdr:col>1</xdr:col>
      <xdr:colOff>28575</xdr:colOff>
      <xdr:row>5</xdr:row>
      <xdr:rowOff>9525</xdr:rowOff>
    </xdr:to>
    <xdr:sp macro="" textlink="">
      <xdr:nvSpPr>
        <xdr:cNvPr id="2" name="Line 1">
          <a:extLst>
            <a:ext uri="{FF2B5EF4-FFF2-40B4-BE49-F238E27FC236}">
              <a16:creationId xmlns:a16="http://schemas.microsoft.com/office/drawing/2014/main" id="{00000000-0008-0000-4A00-000002000000}"/>
            </a:ext>
          </a:extLst>
        </xdr:cNvPr>
        <xdr:cNvSpPr>
          <a:spLocks noChangeShapeType="1"/>
        </xdr:cNvSpPr>
      </xdr:nvSpPr>
      <xdr:spPr bwMode="auto">
        <a:xfrm flipH="1" flipV="1">
          <a:off x="9525" y="514350"/>
          <a:ext cx="5429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28</xdr:row>
      <xdr:rowOff>0</xdr:rowOff>
    </xdr:from>
    <xdr:to>
      <xdr:col>0</xdr:col>
      <xdr:colOff>1171575</xdr:colOff>
      <xdr:row>30</xdr:row>
      <xdr:rowOff>0</xdr:rowOff>
    </xdr:to>
    <xdr:sp macro="" textlink="">
      <xdr:nvSpPr>
        <xdr:cNvPr id="3" name="Line 2">
          <a:extLst>
            <a:ext uri="{FF2B5EF4-FFF2-40B4-BE49-F238E27FC236}">
              <a16:creationId xmlns:a16="http://schemas.microsoft.com/office/drawing/2014/main" id="{00000000-0008-0000-4A00-000003000000}"/>
            </a:ext>
          </a:extLst>
        </xdr:cNvPr>
        <xdr:cNvSpPr>
          <a:spLocks noChangeShapeType="1"/>
        </xdr:cNvSpPr>
      </xdr:nvSpPr>
      <xdr:spPr bwMode="auto">
        <a:xfrm flipH="1" flipV="1">
          <a:off x="9525" y="480060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52</xdr:row>
      <xdr:rowOff>247650</xdr:rowOff>
    </xdr:from>
    <xdr:to>
      <xdr:col>1</xdr:col>
      <xdr:colOff>19050</xdr:colOff>
      <xdr:row>55</xdr:row>
      <xdr:rowOff>9525</xdr:rowOff>
    </xdr:to>
    <xdr:sp macro="" textlink="">
      <xdr:nvSpPr>
        <xdr:cNvPr id="4" name="Line 3">
          <a:extLst>
            <a:ext uri="{FF2B5EF4-FFF2-40B4-BE49-F238E27FC236}">
              <a16:creationId xmlns:a16="http://schemas.microsoft.com/office/drawing/2014/main" id="{00000000-0008-0000-4A00-000004000000}"/>
            </a:ext>
          </a:extLst>
        </xdr:cNvPr>
        <xdr:cNvSpPr>
          <a:spLocks noChangeShapeType="1"/>
        </xdr:cNvSpPr>
      </xdr:nvSpPr>
      <xdr:spPr bwMode="auto">
        <a:xfrm flipH="1" flipV="1">
          <a:off x="9525" y="9086850"/>
          <a:ext cx="5334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78</xdr:row>
      <xdr:rowOff>247650</xdr:rowOff>
    </xdr:from>
    <xdr:to>
      <xdr:col>1</xdr:col>
      <xdr:colOff>19050</xdr:colOff>
      <xdr:row>80</xdr:row>
      <xdr:rowOff>238125</xdr:rowOff>
    </xdr:to>
    <xdr:sp macro="" textlink="">
      <xdr:nvSpPr>
        <xdr:cNvPr id="5" name="Line 4">
          <a:extLst>
            <a:ext uri="{FF2B5EF4-FFF2-40B4-BE49-F238E27FC236}">
              <a16:creationId xmlns:a16="http://schemas.microsoft.com/office/drawing/2014/main" id="{00000000-0008-0000-4A00-000005000000}"/>
            </a:ext>
          </a:extLst>
        </xdr:cNvPr>
        <xdr:cNvSpPr>
          <a:spLocks noChangeShapeType="1"/>
        </xdr:cNvSpPr>
      </xdr:nvSpPr>
      <xdr:spPr bwMode="auto">
        <a:xfrm flipH="1" flipV="1">
          <a:off x="9525" y="13544550"/>
          <a:ext cx="5334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104</xdr:row>
      <xdr:rowOff>0</xdr:rowOff>
    </xdr:from>
    <xdr:to>
      <xdr:col>1</xdr:col>
      <xdr:colOff>28575</xdr:colOff>
      <xdr:row>106</xdr:row>
      <xdr:rowOff>0</xdr:rowOff>
    </xdr:to>
    <xdr:sp macro="" textlink="">
      <xdr:nvSpPr>
        <xdr:cNvPr id="6" name="Line 5">
          <a:extLst>
            <a:ext uri="{FF2B5EF4-FFF2-40B4-BE49-F238E27FC236}">
              <a16:creationId xmlns:a16="http://schemas.microsoft.com/office/drawing/2014/main" id="{00000000-0008-0000-4A00-000006000000}"/>
            </a:ext>
          </a:extLst>
        </xdr:cNvPr>
        <xdr:cNvSpPr>
          <a:spLocks noChangeShapeType="1"/>
        </xdr:cNvSpPr>
      </xdr:nvSpPr>
      <xdr:spPr bwMode="auto">
        <a:xfrm flipH="1" flipV="1">
          <a:off x="9525" y="17830800"/>
          <a:ext cx="542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129</xdr:row>
      <xdr:rowOff>0</xdr:rowOff>
    </xdr:from>
    <xdr:to>
      <xdr:col>1</xdr:col>
      <xdr:colOff>0</xdr:colOff>
      <xdr:row>130</xdr:row>
      <xdr:rowOff>238125</xdr:rowOff>
    </xdr:to>
    <xdr:sp macro="" textlink="">
      <xdr:nvSpPr>
        <xdr:cNvPr id="7" name="Line 6">
          <a:extLst>
            <a:ext uri="{FF2B5EF4-FFF2-40B4-BE49-F238E27FC236}">
              <a16:creationId xmlns:a16="http://schemas.microsoft.com/office/drawing/2014/main" id="{00000000-0008-0000-4A00-000007000000}"/>
            </a:ext>
          </a:extLst>
        </xdr:cNvPr>
        <xdr:cNvSpPr>
          <a:spLocks noChangeShapeType="1"/>
        </xdr:cNvSpPr>
      </xdr:nvSpPr>
      <xdr:spPr bwMode="auto">
        <a:xfrm flipH="1" flipV="1">
          <a:off x="9525" y="2211705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47625</xdr:colOff>
      <xdr:row>27</xdr:row>
      <xdr:rowOff>219075</xdr:rowOff>
    </xdr:from>
    <xdr:to>
      <xdr:col>3</xdr:col>
      <xdr:colOff>1552575</xdr:colOff>
      <xdr:row>48</xdr:row>
      <xdr:rowOff>171450</xdr:rowOff>
    </xdr:to>
    <xdr:graphicFrame macro="">
      <xdr:nvGraphicFramePr>
        <xdr:cNvPr id="2" name="Chart 3">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9525</xdr:colOff>
      <xdr:row>5</xdr:row>
      <xdr:rowOff>9525</xdr:rowOff>
    </xdr:from>
    <xdr:to>
      <xdr:col>1</xdr:col>
      <xdr:colOff>0</xdr:colOff>
      <xdr:row>6</xdr:row>
      <xdr:rowOff>171450</xdr:rowOff>
    </xdr:to>
    <xdr:sp macro="" textlink="">
      <xdr:nvSpPr>
        <xdr:cNvPr id="2" name="Line 1">
          <a:extLst>
            <a:ext uri="{FF2B5EF4-FFF2-40B4-BE49-F238E27FC236}">
              <a16:creationId xmlns:a16="http://schemas.microsoft.com/office/drawing/2014/main" id="{00000000-0008-0000-4C00-000002000000}"/>
            </a:ext>
          </a:extLst>
        </xdr:cNvPr>
        <xdr:cNvSpPr>
          <a:spLocks noChangeShapeType="1"/>
        </xdr:cNvSpPr>
      </xdr:nvSpPr>
      <xdr:spPr bwMode="auto">
        <a:xfrm flipH="1" flipV="1">
          <a:off x="9525" y="8667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0</xdr:rowOff>
    </xdr:from>
    <xdr:to>
      <xdr:col>0</xdr:col>
      <xdr:colOff>857250</xdr:colOff>
      <xdr:row>22</xdr:row>
      <xdr:rowOff>0</xdr:rowOff>
    </xdr:to>
    <xdr:sp macro="" textlink="">
      <xdr:nvSpPr>
        <xdr:cNvPr id="3" name="Line 2">
          <a:extLst>
            <a:ext uri="{FF2B5EF4-FFF2-40B4-BE49-F238E27FC236}">
              <a16:creationId xmlns:a16="http://schemas.microsoft.com/office/drawing/2014/main" id="{00000000-0008-0000-4C00-000003000000}"/>
            </a:ext>
          </a:extLst>
        </xdr:cNvPr>
        <xdr:cNvSpPr>
          <a:spLocks noChangeShapeType="1"/>
        </xdr:cNvSpPr>
      </xdr:nvSpPr>
      <xdr:spPr bwMode="auto">
        <a:xfrm flipH="1" flipV="1">
          <a:off x="0" y="34290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0</xdr:rowOff>
    </xdr:from>
    <xdr:to>
      <xdr:col>0</xdr:col>
      <xdr:colOff>857250</xdr:colOff>
      <xdr:row>37</xdr:row>
      <xdr:rowOff>0</xdr:rowOff>
    </xdr:to>
    <xdr:sp macro="" textlink="">
      <xdr:nvSpPr>
        <xdr:cNvPr id="4" name="Line 3">
          <a:extLst>
            <a:ext uri="{FF2B5EF4-FFF2-40B4-BE49-F238E27FC236}">
              <a16:creationId xmlns:a16="http://schemas.microsoft.com/office/drawing/2014/main" id="{00000000-0008-0000-4C00-000004000000}"/>
            </a:ext>
          </a:extLst>
        </xdr:cNvPr>
        <xdr:cNvSpPr>
          <a:spLocks noChangeShapeType="1"/>
        </xdr:cNvSpPr>
      </xdr:nvSpPr>
      <xdr:spPr bwMode="auto">
        <a:xfrm flipH="1" flipV="1">
          <a:off x="0" y="60007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857250</xdr:colOff>
      <xdr:row>54</xdr:row>
      <xdr:rowOff>0</xdr:rowOff>
    </xdr:to>
    <xdr:sp macro="" textlink="">
      <xdr:nvSpPr>
        <xdr:cNvPr id="5" name="Line 4">
          <a:extLst>
            <a:ext uri="{FF2B5EF4-FFF2-40B4-BE49-F238E27FC236}">
              <a16:creationId xmlns:a16="http://schemas.microsoft.com/office/drawing/2014/main" id="{00000000-0008-0000-4C00-000005000000}"/>
            </a:ext>
          </a:extLst>
        </xdr:cNvPr>
        <xdr:cNvSpPr>
          <a:spLocks noChangeShapeType="1"/>
        </xdr:cNvSpPr>
      </xdr:nvSpPr>
      <xdr:spPr bwMode="auto">
        <a:xfrm flipH="1" flipV="1">
          <a:off x="0" y="89154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857250</xdr:colOff>
      <xdr:row>70</xdr:row>
      <xdr:rowOff>0</xdr:rowOff>
    </xdr:to>
    <xdr:sp macro="" textlink="">
      <xdr:nvSpPr>
        <xdr:cNvPr id="6" name="Line 5">
          <a:extLst>
            <a:ext uri="{FF2B5EF4-FFF2-40B4-BE49-F238E27FC236}">
              <a16:creationId xmlns:a16="http://schemas.microsoft.com/office/drawing/2014/main" id="{00000000-0008-0000-4C00-000006000000}"/>
            </a:ext>
          </a:extLst>
        </xdr:cNvPr>
        <xdr:cNvSpPr>
          <a:spLocks noChangeShapeType="1"/>
        </xdr:cNvSpPr>
      </xdr:nvSpPr>
      <xdr:spPr bwMode="auto">
        <a:xfrm flipH="1" flipV="1">
          <a:off x="0" y="116586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0</xdr:rowOff>
    </xdr:from>
    <xdr:to>
      <xdr:col>0</xdr:col>
      <xdr:colOff>857250</xdr:colOff>
      <xdr:row>88</xdr:row>
      <xdr:rowOff>0</xdr:rowOff>
    </xdr:to>
    <xdr:sp macro="" textlink="">
      <xdr:nvSpPr>
        <xdr:cNvPr id="7" name="Line 6">
          <a:extLst>
            <a:ext uri="{FF2B5EF4-FFF2-40B4-BE49-F238E27FC236}">
              <a16:creationId xmlns:a16="http://schemas.microsoft.com/office/drawing/2014/main" id="{00000000-0008-0000-4C00-000007000000}"/>
            </a:ext>
          </a:extLst>
        </xdr:cNvPr>
        <xdr:cNvSpPr>
          <a:spLocks noChangeShapeType="1"/>
        </xdr:cNvSpPr>
      </xdr:nvSpPr>
      <xdr:spPr bwMode="auto">
        <a:xfrm flipH="1" flipV="1">
          <a:off x="0" y="147447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8" name="Line 7">
          <a:extLst>
            <a:ext uri="{FF2B5EF4-FFF2-40B4-BE49-F238E27FC236}">
              <a16:creationId xmlns:a16="http://schemas.microsoft.com/office/drawing/2014/main" id="{00000000-0008-0000-4C00-000008000000}"/>
            </a:ext>
          </a:extLst>
        </xdr:cNvPr>
        <xdr:cNvSpPr>
          <a:spLocks noChangeShapeType="1"/>
        </xdr:cNvSpPr>
      </xdr:nvSpPr>
      <xdr:spPr bwMode="auto">
        <a:xfrm flipH="1" flipV="1">
          <a:off x="0" y="178308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9" name="Line 9">
          <a:extLst>
            <a:ext uri="{FF2B5EF4-FFF2-40B4-BE49-F238E27FC236}">
              <a16:creationId xmlns:a16="http://schemas.microsoft.com/office/drawing/2014/main" id="{00000000-0008-0000-4C00-000009000000}"/>
            </a:ext>
          </a:extLst>
        </xdr:cNvPr>
        <xdr:cNvSpPr>
          <a:spLocks noChangeShapeType="1"/>
        </xdr:cNvSpPr>
      </xdr:nvSpPr>
      <xdr:spPr bwMode="auto">
        <a:xfrm flipH="1" flipV="1">
          <a:off x="0" y="238315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0" name="Line 10">
          <a:extLst>
            <a:ext uri="{FF2B5EF4-FFF2-40B4-BE49-F238E27FC236}">
              <a16:creationId xmlns:a16="http://schemas.microsoft.com/office/drawing/2014/main" id="{00000000-0008-0000-4C00-00000A000000}"/>
            </a:ext>
          </a:extLst>
        </xdr:cNvPr>
        <xdr:cNvSpPr>
          <a:spLocks noChangeShapeType="1"/>
        </xdr:cNvSpPr>
      </xdr:nvSpPr>
      <xdr:spPr bwMode="auto">
        <a:xfrm flipH="1" flipV="1">
          <a:off x="0" y="267462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1" name="Line 7">
          <a:extLst>
            <a:ext uri="{FF2B5EF4-FFF2-40B4-BE49-F238E27FC236}">
              <a16:creationId xmlns:a16="http://schemas.microsoft.com/office/drawing/2014/main" id="{00000000-0008-0000-4C00-00000B000000}"/>
            </a:ext>
          </a:extLst>
        </xdr:cNvPr>
        <xdr:cNvSpPr>
          <a:spLocks noChangeShapeType="1"/>
        </xdr:cNvSpPr>
      </xdr:nvSpPr>
      <xdr:spPr bwMode="auto">
        <a:xfrm flipH="1" flipV="1">
          <a:off x="0" y="238315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2" name="Line 8">
          <a:extLst>
            <a:ext uri="{FF2B5EF4-FFF2-40B4-BE49-F238E27FC236}">
              <a16:creationId xmlns:a16="http://schemas.microsoft.com/office/drawing/2014/main" id="{00000000-0008-0000-4C00-00000C000000}"/>
            </a:ext>
          </a:extLst>
        </xdr:cNvPr>
        <xdr:cNvSpPr>
          <a:spLocks noChangeShapeType="1"/>
        </xdr:cNvSpPr>
      </xdr:nvSpPr>
      <xdr:spPr bwMode="auto">
        <a:xfrm flipH="1" flipV="1">
          <a:off x="0" y="267462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3" name="Line 9">
          <a:extLst>
            <a:ext uri="{FF2B5EF4-FFF2-40B4-BE49-F238E27FC236}">
              <a16:creationId xmlns:a16="http://schemas.microsoft.com/office/drawing/2014/main" id="{00000000-0008-0000-4C00-00000D000000}"/>
            </a:ext>
          </a:extLst>
        </xdr:cNvPr>
        <xdr:cNvSpPr>
          <a:spLocks noChangeShapeType="1"/>
        </xdr:cNvSpPr>
      </xdr:nvSpPr>
      <xdr:spPr bwMode="auto">
        <a:xfrm flipH="1" flipV="1">
          <a:off x="0" y="178308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4" name="Line 10">
          <a:extLst>
            <a:ext uri="{FF2B5EF4-FFF2-40B4-BE49-F238E27FC236}">
              <a16:creationId xmlns:a16="http://schemas.microsoft.com/office/drawing/2014/main" id="{00000000-0008-0000-4C00-00000E000000}"/>
            </a:ext>
          </a:extLst>
        </xdr:cNvPr>
        <xdr:cNvSpPr>
          <a:spLocks noChangeShapeType="1"/>
        </xdr:cNvSpPr>
      </xdr:nvSpPr>
      <xdr:spPr bwMode="auto">
        <a:xfrm flipH="1" flipV="1">
          <a:off x="0" y="209169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5" name="Line 7">
          <a:extLst>
            <a:ext uri="{FF2B5EF4-FFF2-40B4-BE49-F238E27FC236}">
              <a16:creationId xmlns:a16="http://schemas.microsoft.com/office/drawing/2014/main" id="{00000000-0008-0000-4C00-00000F000000}"/>
            </a:ext>
          </a:extLst>
        </xdr:cNvPr>
        <xdr:cNvSpPr>
          <a:spLocks noChangeShapeType="1"/>
        </xdr:cNvSpPr>
      </xdr:nvSpPr>
      <xdr:spPr bwMode="auto">
        <a:xfrm flipH="1" flipV="1">
          <a:off x="0" y="178308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6" name="Line 8">
          <a:extLst>
            <a:ext uri="{FF2B5EF4-FFF2-40B4-BE49-F238E27FC236}">
              <a16:creationId xmlns:a16="http://schemas.microsoft.com/office/drawing/2014/main" id="{00000000-0008-0000-4C00-000010000000}"/>
            </a:ext>
          </a:extLst>
        </xdr:cNvPr>
        <xdr:cNvSpPr>
          <a:spLocks noChangeShapeType="1"/>
        </xdr:cNvSpPr>
      </xdr:nvSpPr>
      <xdr:spPr bwMode="auto">
        <a:xfrm flipH="1" flipV="1">
          <a:off x="0" y="209169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7" name="Line 7">
          <a:extLst>
            <a:ext uri="{FF2B5EF4-FFF2-40B4-BE49-F238E27FC236}">
              <a16:creationId xmlns:a16="http://schemas.microsoft.com/office/drawing/2014/main" id="{00000000-0008-0000-4C00-000011000000}"/>
            </a:ext>
          </a:extLst>
        </xdr:cNvPr>
        <xdr:cNvSpPr>
          <a:spLocks noChangeShapeType="1"/>
        </xdr:cNvSpPr>
      </xdr:nvSpPr>
      <xdr:spPr bwMode="auto">
        <a:xfrm flipH="1" flipV="1">
          <a:off x="0" y="238315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8" name="Line 8">
          <a:extLst>
            <a:ext uri="{FF2B5EF4-FFF2-40B4-BE49-F238E27FC236}">
              <a16:creationId xmlns:a16="http://schemas.microsoft.com/office/drawing/2014/main" id="{00000000-0008-0000-4C00-000012000000}"/>
            </a:ext>
          </a:extLst>
        </xdr:cNvPr>
        <xdr:cNvSpPr>
          <a:spLocks noChangeShapeType="1"/>
        </xdr:cNvSpPr>
      </xdr:nvSpPr>
      <xdr:spPr bwMode="auto">
        <a:xfrm flipH="1" flipV="1">
          <a:off x="0" y="267462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31</xdr:row>
      <xdr:rowOff>66675</xdr:rowOff>
    </xdr:from>
    <xdr:to>
      <xdr:col>4</xdr:col>
      <xdr:colOff>1190625</xdr:colOff>
      <xdr:row>53</xdr:row>
      <xdr:rowOff>66675</xdr:rowOff>
    </xdr:to>
    <xdr:graphicFrame macro="">
      <xdr:nvGraphicFramePr>
        <xdr:cNvPr id="3" name="Chart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00000000-0008-0000-4F00-000002000000}"/>
            </a:ext>
          </a:extLst>
        </xdr:cNvPr>
        <xdr:cNvSpPr>
          <a:spLocks noChangeShapeType="1"/>
        </xdr:cNvSpPr>
      </xdr:nvSpPr>
      <xdr:spPr bwMode="auto">
        <a:xfrm>
          <a:off x="0" y="457200"/>
          <a:ext cx="385762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1038225</xdr:colOff>
      <xdr:row>4</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flipV="1">
          <a:off x="0" y="352425"/>
          <a:ext cx="16383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57150</xdr:colOff>
      <xdr:row>32</xdr:row>
      <xdr:rowOff>47625</xdr:rowOff>
    </xdr:from>
    <xdr:to>
      <xdr:col>12</xdr:col>
      <xdr:colOff>647700</xdr:colOff>
      <xdr:row>62</xdr:row>
      <xdr:rowOff>0</xdr:rowOff>
    </xdr:to>
    <xdr:graphicFrame macro="">
      <xdr:nvGraphicFramePr>
        <xdr:cNvPr id="3" name="Chart 5">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12</xdr:row>
      <xdr:rowOff>19050</xdr:rowOff>
    </xdr:from>
    <xdr:to>
      <xdr:col>7</xdr:col>
      <xdr:colOff>0</xdr:colOff>
      <xdr:row>30</xdr:row>
      <xdr:rowOff>161925</xdr:rowOff>
    </xdr:to>
    <xdr:graphicFrame macro="">
      <xdr:nvGraphicFramePr>
        <xdr:cNvPr id="3" name="Chart 3">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190500</xdr:colOff>
      <xdr:row>28</xdr:row>
      <xdr:rowOff>57150</xdr:rowOff>
    </xdr:from>
    <xdr:to>
      <xdr:col>15</xdr:col>
      <xdr:colOff>647700</xdr:colOff>
      <xdr:row>53</xdr:row>
      <xdr:rowOff>104775</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333399"/>
        </a:solidFill>
        <a:ln w="9525" cap="flat" cmpd="sng" algn="ctr">
          <a:solidFill>
            <a:srgbClr val="0000FF"/>
          </a:solidFill>
          <a:prstDash val="solid"/>
          <a:round/>
          <a:headEnd type="none" w="med" len="med"/>
          <a:tailEnd type="none" w="med" len="med"/>
        </a:ln>
        <a:effectLst>
          <a:outerShdw dist="35921" dir="2700000" algn="ctr" rotWithShape="0">
            <a:srgbClr val="C0C0C0"/>
          </a:outerShdw>
        </a:effectLst>
      </a:spPr>
      <a:bodyPr vertOverflow="clip" wrap="square" lIns="18288" tIns="0" rIns="0" bIns="0" upright="1"/>
      <a:lstStyle/>
    </a:spDef>
    <a:lnDef>
      <a:spPr bwMode="auto">
        <a:xfrm>
          <a:off x="0" y="0"/>
          <a:ext cx="1" cy="1"/>
        </a:xfrm>
        <a:custGeom>
          <a:avLst/>
          <a:gdLst/>
          <a:ahLst/>
          <a:cxnLst/>
          <a:rect l="0" t="0" r="0" b="0"/>
          <a:pathLst/>
        </a:custGeom>
        <a:solidFill>
          <a:srgbClr val="333399"/>
        </a:solidFill>
        <a:ln w="9525" cap="flat" cmpd="sng" algn="ctr">
          <a:solidFill>
            <a:srgbClr val="0000FF"/>
          </a:solidFill>
          <a:prstDash val="solid"/>
          <a:round/>
          <a:headEnd type="none" w="med" len="med"/>
          <a:tailEnd type="none" w="med" len="med"/>
        </a:ln>
        <a:effectLst>
          <a:outerShdw dist="35921" dir="2700000" algn="ctr" rotWithShape="0">
            <a:srgbClr val="C0C0C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106"/>
  <sheetViews>
    <sheetView zoomScaleNormal="100" zoomScaleSheetLayoutView="100" workbookViewId="0">
      <selection activeCell="J3" sqref="J3"/>
    </sheetView>
  </sheetViews>
  <sheetFormatPr defaultRowHeight="13"/>
  <cols>
    <col min="1" max="9" width="9.36328125" customWidth="1"/>
  </cols>
  <sheetData>
    <row r="1" spans="1:9" ht="15.65" customHeight="1" thickTop="1">
      <c r="A1" s="2073"/>
      <c r="B1" s="2074"/>
      <c r="C1" s="2075"/>
      <c r="D1" s="2082" t="s">
        <v>21</v>
      </c>
      <c r="E1" s="2083"/>
      <c r="F1" s="2084"/>
      <c r="G1" s="2082" t="s">
        <v>20</v>
      </c>
      <c r="H1" s="2083"/>
      <c r="I1" s="2084"/>
    </row>
    <row r="2" spans="1:9" ht="15.65" customHeight="1">
      <c r="A2" s="2076"/>
      <c r="B2" s="2077"/>
      <c r="C2" s="2078"/>
      <c r="D2" s="2085"/>
      <c r="E2" s="2086"/>
      <c r="F2" s="2087"/>
      <c r="G2" s="2085"/>
      <c r="H2" s="2086"/>
      <c r="I2" s="2087"/>
    </row>
    <row r="3" spans="1:9" ht="15.65" customHeight="1">
      <c r="A3" s="2076"/>
      <c r="B3" s="2077"/>
      <c r="C3" s="2078"/>
      <c r="D3" s="2085"/>
      <c r="E3" s="2086"/>
      <c r="F3" s="2087"/>
      <c r="G3" s="2085"/>
      <c r="H3" s="2086"/>
      <c r="I3" s="2087"/>
    </row>
    <row r="4" spans="1:9" ht="15.65" customHeight="1">
      <c r="A4" s="2076"/>
      <c r="B4" s="2077"/>
      <c r="C4" s="2078"/>
      <c r="D4" s="2085"/>
      <c r="E4" s="2086"/>
      <c r="F4" s="2087"/>
      <c r="G4" s="2085"/>
      <c r="H4" s="2086"/>
      <c r="I4" s="2087"/>
    </row>
    <row r="5" spans="1:9" ht="15.65" customHeight="1">
      <c r="A5" s="2076"/>
      <c r="B5" s="2077"/>
      <c r="C5" s="2078"/>
      <c r="D5" s="2085"/>
      <c r="E5" s="2086"/>
      <c r="F5" s="2087"/>
      <c r="G5" s="2085"/>
      <c r="H5" s="2086"/>
      <c r="I5" s="2087"/>
    </row>
    <row r="6" spans="1:9" ht="15.65" customHeight="1">
      <c r="A6" s="2076"/>
      <c r="B6" s="2077"/>
      <c r="C6" s="2078"/>
      <c r="D6" s="2085"/>
      <c r="E6" s="2086"/>
      <c r="F6" s="2087"/>
      <c r="G6" s="2085"/>
      <c r="H6" s="2086"/>
      <c r="I6" s="2087"/>
    </row>
    <row r="7" spans="1:9" ht="15.65" customHeight="1" thickBot="1">
      <c r="A7" s="2076"/>
      <c r="B7" s="2077"/>
      <c r="C7" s="2078"/>
      <c r="D7" s="2088"/>
      <c r="E7" s="2089"/>
      <c r="F7" s="2090"/>
      <c r="G7" s="2088"/>
      <c r="H7" s="2089"/>
      <c r="I7" s="2090"/>
    </row>
    <row r="8" spans="1:9" ht="15.65" customHeight="1">
      <c r="A8" s="2076"/>
      <c r="B8" s="2077"/>
      <c r="C8" s="2078"/>
      <c r="D8" s="28" t="s">
        <v>42</v>
      </c>
      <c r="E8" s="7"/>
      <c r="F8" s="8"/>
      <c r="G8" s="28" t="s">
        <v>43</v>
      </c>
      <c r="H8" s="9"/>
      <c r="I8" s="10"/>
    </row>
    <row r="9" spans="1:9" ht="15.65" customHeight="1">
      <c r="A9" s="2076"/>
      <c r="B9" s="2077"/>
      <c r="C9" s="2078"/>
      <c r="D9" s="17" t="s">
        <v>25</v>
      </c>
      <c r="E9" s="18">
        <v>283.72000000000003</v>
      </c>
      <c r="F9" s="19" t="s">
        <v>33</v>
      </c>
      <c r="G9" s="17" t="s">
        <v>26</v>
      </c>
      <c r="H9" s="20">
        <v>240987</v>
      </c>
      <c r="I9" s="22" t="s">
        <v>27</v>
      </c>
    </row>
    <row r="10" spans="1:9" ht="15.65" customHeight="1" thickBot="1">
      <c r="A10" s="2079"/>
      <c r="B10" s="2080"/>
      <c r="C10" s="2081"/>
      <c r="D10" s="25" t="s">
        <v>24</v>
      </c>
      <c r="E10" s="43">
        <v>849.4</v>
      </c>
      <c r="F10" s="26" t="s">
        <v>30</v>
      </c>
      <c r="G10" s="2" t="s">
        <v>28</v>
      </c>
      <c r="H10" s="21">
        <v>107493</v>
      </c>
      <c r="I10" s="4" t="s">
        <v>29</v>
      </c>
    </row>
    <row r="11" spans="1:9" ht="13.5" thickTop="1"/>
    <row r="13" spans="1:9" ht="13.5" thickBot="1"/>
    <row r="14" spans="1:9" ht="15.65" customHeight="1" thickTop="1">
      <c r="A14" s="2070" t="s">
        <v>32</v>
      </c>
      <c r="B14" s="2071"/>
      <c r="C14" s="2072"/>
      <c r="D14" s="2070" t="s">
        <v>1</v>
      </c>
      <c r="E14" s="2071"/>
      <c r="F14" s="2072"/>
      <c r="G14" s="2070" t="s">
        <v>2</v>
      </c>
      <c r="H14" s="2071"/>
      <c r="I14" s="2072"/>
    </row>
    <row r="15" spans="1:9" ht="15.65" customHeight="1">
      <c r="A15" s="2091"/>
      <c r="B15" s="2092"/>
      <c r="C15" s="2093"/>
      <c r="D15" s="2091"/>
      <c r="E15" s="2092"/>
      <c r="F15" s="2093"/>
      <c r="G15" s="2091"/>
      <c r="H15" s="2092"/>
      <c r="I15" s="2093"/>
    </row>
    <row r="16" spans="1:9" ht="15.65" customHeight="1">
      <c r="A16" s="2091"/>
      <c r="B16" s="2092"/>
      <c r="C16" s="2093"/>
      <c r="D16" s="2091"/>
      <c r="E16" s="2092"/>
      <c r="F16" s="2093"/>
      <c r="G16" s="2091"/>
      <c r="H16" s="2092"/>
      <c r="I16" s="2093"/>
    </row>
    <row r="17" spans="1:9" ht="15.65" customHeight="1">
      <c r="A17" s="2091"/>
      <c r="B17" s="2092"/>
      <c r="C17" s="2093"/>
      <c r="D17" s="2091"/>
      <c r="E17" s="2092"/>
      <c r="F17" s="2093"/>
      <c r="G17" s="2091"/>
      <c r="H17" s="2092"/>
      <c r="I17" s="2093"/>
    </row>
    <row r="18" spans="1:9" ht="15.65" customHeight="1">
      <c r="A18" s="2091"/>
      <c r="B18" s="2092"/>
      <c r="C18" s="2093"/>
      <c r="D18" s="2091"/>
      <c r="E18" s="2092"/>
      <c r="F18" s="2093"/>
      <c r="G18" s="2091"/>
      <c r="H18" s="2092"/>
      <c r="I18" s="2093"/>
    </row>
    <row r="19" spans="1:9" ht="15.65" customHeight="1">
      <c r="A19" s="2091"/>
      <c r="B19" s="2092"/>
      <c r="C19" s="2093"/>
      <c r="D19" s="2091"/>
      <c r="E19" s="2092"/>
      <c r="F19" s="2093"/>
      <c r="G19" s="2091"/>
      <c r="H19" s="2092"/>
      <c r="I19" s="2093"/>
    </row>
    <row r="20" spans="1:9" ht="15.65" customHeight="1" thickBot="1">
      <c r="A20" s="2094"/>
      <c r="B20" s="2095"/>
      <c r="C20" s="2096"/>
      <c r="D20" s="2094"/>
      <c r="E20" s="2095"/>
      <c r="F20" s="2096"/>
      <c r="G20" s="2094"/>
      <c r="H20" s="2095"/>
      <c r="I20" s="2096"/>
    </row>
    <row r="21" spans="1:9" ht="15.65" customHeight="1">
      <c r="A21" s="30" t="s">
        <v>44</v>
      </c>
      <c r="B21" s="12"/>
      <c r="C21" s="13"/>
      <c r="D21" s="28" t="s">
        <v>45</v>
      </c>
      <c r="F21" s="50"/>
      <c r="G21" s="28" t="s">
        <v>46</v>
      </c>
      <c r="H21" s="9"/>
      <c r="I21" s="15"/>
    </row>
    <row r="22" spans="1:9" ht="15.65" customHeight="1">
      <c r="A22" s="14"/>
      <c r="B22" s="23">
        <f>H9/H10</f>
        <v>2.2418855181267618</v>
      </c>
      <c r="C22" s="24" t="s">
        <v>27</v>
      </c>
      <c r="D22" s="2097" t="s">
        <v>57</v>
      </c>
      <c r="E22" s="2098"/>
      <c r="F22" s="2099"/>
      <c r="G22" s="2097" t="s">
        <v>47</v>
      </c>
      <c r="H22" s="2098"/>
      <c r="I22" s="2099"/>
    </row>
    <row r="23" spans="1:9" ht="15.65" customHeight="1" thickBot="1">
      <c r="A23" s="2"/>
      <c r="B23" s="3"/>
      <c r="C23" s="4"/>
      <c r="D23" s="2"/>
      <c r="E23" s="3"/>
      <c r="F23" s="4"/>
      <c r="G23" s="2"/>
      <c r="H23" s="3"/>
      <c r="I23" s="4"/>
    </row>
    <row r="24" spans="1:9" ht="13.5" thickTop="1">
      <c r="A24" s="1"/>
      <c r="B24" s="1"/>
      <c r="C24" s="1"/>
      <c r="D24" s="1"/>
      <c r="E24" s="1"/>
      <c r="F24" s="1"/>
      <c r="G24" s="1"/>
      <c r="H24" s="1"/>
      <c r="I24" s="1"/>
    </row>
    <row r="25" spans="1:9">
      <c r="A25" s="1"/>
      <c r="B25" s="1"/>
      <c r="C25" s="1"/>
      <c r="D25" s="1"/>
      <c r="E25" s="1"/>
      <c r="F25" s="1"/>
      <c r="G25" s="1"/>
      <c r="H25" s="1"/>
      <c r="I25" s="1"/>
    </row>
    <row r="26" spans="1:9" ht="13.5" thickBot="1">
      <c r="B26" s="1"/>
      <c r="C26" s="1"/>
      <c r="D26" s="1"/>
      <c r="E26" s="1"/>
      <c r="F26" s="1"/>
      <c r="G26" s="1"/>
      <c r="H26" s="1"/>
      <c r="I26" s="1"/>
    </row>
    <row r="27" spans="1:9" ht="15.65" customHeight="1" thickTop="1">
      <c r="A27" s="2070" t="s">
        <v>19</v>
      </c>
      <c r="B27" s="2071"/>
      <c r="C27" s="2072"/>
      <c r="D27" s="2070" t="s">
        <v>3</v>
      </c>
      <c r="E27" s="2071"/>
      <c r="F27" s="2072"/>
      <c r="G27" s="2070" t="s">
        <v>4</v>
      </c>
      <c r="H27" s="2071"/>
      <c r="I27" s="2072"/>
    </row>
    <row r="28" spans="1:9" ht="15.65" customHeight="1">
      <c r="A28" s="2091"/>
      <c r="B28" s="2092"/>
      <c r="C28" s="2093"/>
      <c r="D28" s="2091"/>
      <c r="E28" s="2092"/>
      <c r="F28" s="2093"/>
      <c r="G28" s="2091"/>
      <c r="H28" s="2092"/>
      <c r="I28" s="2093"/>
    </row>
    <row r="29" spans="1:9" ht="15.65" customHeight="1">
      <c r="A29" s="2091"/>
      <c r="B29" s="2092"/>
      <c r="C29" s="2093"/>
      <c r="D29" s="2091"/>
      <c r="E29" s="2092"/>
      <c r="F29" s="2093"/>
      <c r="G29" s="2091"/>
      <c r="H29" s="2092"/>
      <c r="I29" s="2093"/>
    </row>
    <row r="30" spans="1:9" ht="15.65" customHeight="1">
      <c r="A30" s="2091"/>
      <c r="B30" s="2092"/>
      <c r="C30" s="2093"/>
      <c r="D30" s="2091"/>
      <c r="E30" s="2092"/>
      <c r="F30" s="2093"/>
      <c r="G30" s="2091"/>
      <c r="H30" s="2092"/>
      <c r="I30" s="2093"/>
    </row>
    <row r="31" spans="1:9" ht="15.65" customHeight="1">
      <c r="A31" s="2091"/>
      <c r="B31" s="2092"/>
      <c r="C31" s="2093"/>
      <c r="D31" s="2091"/>
      <c r="E31" s="2092"/>
      <c r="F31" s="2093"/>
      <c r="G31" s="2091"/>
      <c r="H31" s="2092"/>
      <c r="I31" s="2093"/>
    </row>
    <row r="32" spans="1:9" ht="15.65" customHeight="1">
      <c r="A32" s="2091"/>
      <c r="B32" s="2092"/>
      <c r="C32" s="2093"/>
      <c r="D32" s="2091"/>
      <c r="E32" s="2092"/>
      <c r="F32" s="2093"/>
      <c r="G32" s="2091"/>
      <c r="H32" s="2092"/>
      <c r="I32" s="2093"/>
    </row>
    <row r="33" spans="1:18" ht="15.65" customHeight="1" thickBot="1">
      <c r="A33" s="2094"/>
      <c r="B33" s="2095"/>
      <c r="C33" s="2096"/>
      <c r="D33" s="2094"/>
      <c r="E33" s="2095"/>
      <c r="F33" s="2096"/>
      <c r="G33" s="2094"/>
      <c r="H33" s="2095"/>
      <c r="I33" s="2096"/>
    </row>
    <row r="34" spans="1:18" ht="15.65" customHeight="1">
      <c r="A34" s="28" t="s">
        <v>46</v>
      </c>
      <c r="C34" s="50"/>
      <c r="D34" s="28" t="s">
        <v>46</v>
      </c>
      <c r="F34" s="50"/>
      <c r="G34" s="28" t="s">
        <v>64</v>
      </c>
      <c r="I34" s="50"/>
    </row>
    <row r="35" spans="1:18" ht="15.65" customHeight="1">
      <c r="A35" s="2100" t="s">
        <v>48</v>
      </c>
      <c r="B35" s="2101"/>
      <c r="C35" s="2102"/>
      <c r="D35" s="2097" t="s">
        <v>77</v>
      </c>
      <c r="E35" s="2098"/>
      <c r="F35" s="2099"/>
      <c r="G35" s="2097" t="s">
        <v>78</v>
      </c>
      <c r="H35" s="2098"/>
      <c r="I35" s="2099"/>
    </row>
    <row r="36" spans="1:18" ht="15.65" customHeight="1" thickBot="1">
      <c r="A36" s="31" t="s">
        <v>49</v>
      </c>
      <c r="B36" s="27"/>
      <c r="C36" s="16"/>
      <c r="D36" s="2079" t="s">
        <v>38</v>
      </c>
      <c r="E36" s="2080"/>
      <c r="F36" s="2081"/>
      <c r="G36" s="2079" t="s">
        <v>39</v>
      </c>
      <c r="H36" s="2080"/>
      <c r="I36" s="2081"/>
    </row>
    <row r="37" spans="1:18" ht="13.5" thickTop="1">
      <c r="A37" s="1"/>
      <c r="B37" s="1"/>
      <c r="C37" s="1"/>
      <c r="D37" s="1"/>
      <c r="E37" s="1"/>
      <c r="F37" s="1"/>
      <c r="G37" s="1"/>
      <c r="H37" s="1"/>
      <c r="I37" s="1"/>
    </row>
    <row r="38" spans="1:18">
      <c r="A38" s="1"/>
      <c r="B38" s="1"/>
      <c r="C38" s="1"/>
      <c r="D38" s="1"/>
      <c r="E38" s="1"/>
      <c r="F38" s="1"/>
      <c r="G38" s="1"/>
      <c r="H38" s="1"/>
      <c r="I38" s="1"/>
    </row>
    <row r="39" spans="1:18" ht="13.5" thickBot="1">
      <c r="A39" s="1"/>
      <c r="B39" s="1"/>
      <c r="C39" s="1"/>
      <c r="D39" s="1"/>
      <c r="E39" s="1"/>
      <c r="F39" s="1"/>
      <c r="G39" s="1"/>
      <c r="H39" s="1"/>
      <c r="I39" s="1"/>
    </row>
    <row r="40" spans="1:18" ht="15.65" customHeight="1" thickTop="1">
      <c r="A40" s="2070" t="s">
        <v>5</v>
      </c>
      <c r="B40" s="2071"/>
      <c r="C40" s="2072"/>
      <c r="D40" s="2082" t="s">
        <v>41</v>
      </c>
      <c r="E40" s="2083"/>
      <c r="F40" s="2083"/>
      <c r="G40" s="2083"/>
      <c r="H40" s="2083"/>
      <c r="I40" s="2084"/>
      <c r="M40" s="53"/>
      <c r="N40" s="53"/>
      <c r="O40" s="53"/>
      <c r="P40" s="53"/>
      <c r="Q40" s="53"/>
      <c r="R40" s="53"/>
    </row>
    <row r="41" spans="1:18" ht="15.65" customHeight="1">
      <c r="A41" s="2091"/>
      <c r="B41" s="2092"/>
      <c r="C41" s="2093"/>
      <c r="D41" s="2107"/>
      <c r="E41" s="2108"/>
      <c r="F41" s="2108"/>
      <c r="G41" s="2109"/>
      <c r="H41" s="2092"/>
      <c r="I41" s="2093"/>
      <c r="M41" s="35"/>
      <c r="N41" s="1"/>
      <c r="O41" s="1"/>
      <c r="P41" s="35"/>
      <c r="Q41" s="1"/>
      <c r="R41" s="35"/>
    </row>
    <row r="42" spans="1:18" ht="15.65" customHeight="1">
      <c r="A42" s="2091"/>
      <c r="B42" s="2092"/>
      <c r="C42" s="2093"/>
      <c r="D42" s="2107"/>
      <c r="E42" s="2108"/>
      <c r="F42" s="2108"/>
      <c r="G42" s="2092"/>
      <c r="H42" s="2092"/>
      <c r="I42" s="2093"/>
      <c r="M42" s="35"/>
      <c r="N42" s="1"/>
      <c r="O42" s="1"/>
      <c r="P42" s="1"/>
      <c r="Q42" s="1"/>
      <c r="R42" s="35"/>
    </row>
    <row r="43" spans="1:18" ht="15.65" customHeight="1">
      <c r="A43" s="2091"/>
      <c r="B43" s="2092"/>
      <c r="C43" s="2093"/>
      <c r="D43" s="2107"/>
      <c r="E43" s="2108"/>
      <c r="F43" s="2108"/>
      <c r="G43" s="2092"/>
      <c r="H43" s="2092"/>
      <c r="I43" s="2093"/>
      <c r="M43" s="35"/>
      <c r="N43" s="1"/>
      <c r="O43" s="1"/>
      <c r="P43" s="1"/>
      <c r="Q43" s="1"/>
      <c r="R43" s="35"/>
    </row>
    <row r="44" spans="1:18" ht="15.65" customHeight="1">
      <c r="A44" s="2091"/>
      <c r="B44" s="2092"/>
      <c r="C44" s="2093"/>
      <c r="D44" s="2107"/>
      <c r="E44" s="2108"/>
      <c r="F44" s="2108"/>
      <c r="G44" s="2092"/>
      <c r="H44" s="2092"/>
      <c r="I44" s="2093"/>
      <c r="M44" s="35"/>
      <c r="N44" s="1"/>
      <c r="O44" s="1"/>
      <c r="P44" s="1"/>
      <c r="Q44" s="1"/>
      <c r="R44" s="35"/>
    </row>
    <row r="45" spans="1:18" ht="15.65" customHeight="1">
      <c r="A45" s="2091"/>
      <c r="B45" s="2092"/>
      <c r="C45" s="2093"/>
      <c r="D45" s="2107"/>
      <c r="E45" s="2108"/>
      <c r="F45" s="2108"/>
      <c r="G45" s="2092"/>
      <c r="H45" s="2092"/>
      <c r="I45" s="2093"/>
      <c r="M45" s="35"/>
      <c r="N45" s="1"/>
      <c r="O45" s="1"/>
      <c r="P45" s="1"/>
      <c r="Q45" s="1"/>
      <c r="R45" s="35"/>
    </row>
    <row r="46" spans="1:18" ht="15.65" customHeight="1" thickBot="1">
      <c r="A46" s="2094"/>
      <c r="B46" s="2095"/>
      <c r="C46" s="2096"/>
      <c r="D46" s="1" t="s">
        <v>13</v>
      </c>
      <c r="E46" s="5"/>
      <c r="F46" s="5" t="s">
        <v>14</v>
      </c>
      <c r="G46" s="5"/>
      <c r="H46" s="5" t="s">
        <v>40</v>
      </c>
      <c r="I46" s="6"/>
      <c r="M46" s="1"/>
      <c r="N46" s="1"/>
      <c r="O46" s="1"/>
      <c r="P46" s="1"/>
      <c r="Q46" s="1"/>
      <c r="R46" s="1"/>
    </row>
    <row r="47" spans="1:18" ht="15.65" customHeight="1">
      <c r="A47" s="28" t="s">
        <v>44</v>
      </c>
      <c r="B47" s="9"/>
      <c r="C47" s="15"/>
      <c r="D47" s="40" t="s">
        <v>51</v>
      </c>
      <c r="E47" s="48"/>
      <c r="F47" s="41" t="s">
        <v>51</v>
      </c>
      <c r="G47" s="48"/>
      <c r="H47" s="41" t="s">
        <v>51</v>
      </c>
      <c r="I47" s="42"/>
      <c r="M47" s="35"/>
      <c r="N47" s="35"/>
      <c r="O47" s="35"/>
      <c r="P47" s="35"/>
      <c r="Q47" s="33"/>
      <c r="R47" s="33"/>
    </row>
    <row r="48" spans="1:18" ht="15.65" customHeight="1">
      <c r="A48" s="2097" t="s">
        <v>50</v>
      </c>
      <c r="B48" s="2086"/>
      <c r="C48" s="2087"/>
      <c r="D48" s="2103" t="s">
        <v>37</v>
      </c>
      <c r="E48" s="2104"/>
      <c r="F48" s="2105" t="s">
        <v>54</v>
      </c>
      <c r="G48" s="2104"/>
      <c r="H48" s="2105" t="s">
        <v>55</v>
      </c>
      <c r="I48" s="2106"/>
      <c r="M48" s="54"/>
      <c r="N48" s="54"/>
      <c r="O48" s="54"/>
      <c r="P48" s="54"/>
      <c r="Q48" s="54"/>
      <c r="R48" s="54"/>
    </row>
    <row r="49" spans="1:18" ht="15.65" customHeight="1" thickBot="1">
      <c r="A49" s="2"/>
      <c r="B49" s="3"/>
      <c r="C49" s="4"/>
      <c r="D49" s="2110" t="s">
        <v>52</v>
      </c>
      <c r="E49" s="2113"/>
      <c r="F49" s="2114" t="s">
        <v>53</v>
      </c>
      <c r="G49" s="2113"/>
      <c r="H49" s="2114" t="s">
        <v>56</v>
      </c>
      <c r="I49" s="2112"/>
      <c r="M49" s="35"/>
      <c r="N49" s="35"/>
      <c r="O49" s="35"/>
      <c r="P49" s="35"/>
      <c r="Q49" s="35"/>
      <c r="R49" s="35"/>
    </row>
    <row r="50" spans="1:18" ht="15.65" customHeight="1" thickTop="1">
      <c r="A50" s="1"/>
      <c r="B50" s="1"/>
      <c r="C50" s="1"/>
      <c r="D50" s="49"/>
      <c r="E50" s="49"/>
      <c r="F50" s="49"/>
      <c r="G50" s="49"/>
      <c r="H50" s="49"/>
      <c r="I50" s="49"/>
    </row>
    <row r="51" spans="1:18" ht="15.65" customHeight="1">
      <c r="A51" s="1"/>
      <c r="B51" s="1"/>
      <c r="C51" s="1"/>
      <c r="D51" s="49"/>
      <c r="E51" s="49"/>
      <c r="F51" s="49"/>
      <c r="G51" s="49"/>
      <c r="H51" s="49"/>
      <c r="I51" s="49"/>
    </row>
    <row r="52" spans="1:18" ht="15.65" customHeight="1" thickBot="1">
      <c r="A52" s="1"/>
      <c r="B52" s="1"/>
      <c r="C52" s="1"/>
      <c r="D52" s="1"/>
      <c r="E52" s="1"/>
      <c r="F52" s="1"/>
      <c r="G52" s="1"/>
      <c r="H52" s="1"/>
      <c r="I52" s="1"/>
    </row>
    <row r="53" spans="1:18" ht="15.65" customHeight="1" thickTop="1">
      <c r="A53" s="2082" t="s">
        <v>6</v>
      </c>
      <c r="B53" s="2083"/>
      <c r="C53" s="2084"/>
      <c r="D53" s="2082" t="s">
        <v>34</v>
      </c>
      <c r="E53" s="2083"/>
      <c r="F53" s="2084"/>
      <c r="G53" s="2070" t="s">
        <v>9</v>
      </c>
      <c r="H53" s="2071"/>
      <c r="I53" s="2072"/>
    </row>
    <row r="54" spans="1:18" ht="15.65" customHeight="1">
      <c r="A54" s="2091"/>
      <c r="B54" s="2092"/>
      <c r="C54" s="2093"/>
      <c r="D54" s="2091"/>
      <c r="E54" s="2092"/>
      <c r="F54" s="2093"/>
      <c r="G54" s="2091"/>
      <c r="H54" s="2092"/>
      <c r="I54" s="2093"/>
    </row>
    <row r="55" spans="1:18" ht="15.65" customHeight="1">
      <c r="A55" s="2091"/>
      <c r="B55" s="2092"/>
      <c r="C55" s="2093"/>
      <c r="D55" s="2091"/>
      <c r="E55" s="2092"/>
      <c r="F55" s="2093"/>
      <c r="G55" s="2091"/>
      <c r="H55" s="2092"/>
      <c r="I55" s="2093"/>
    </row>
    <row r="56" spans="1:18" ht="15.65" customHeight="1">
      <c r="A56" s="2091"/>
      <c r="B56" s="2092"/>
      <c r="C56" s="2093"/>
      <c r="D56" s="2091"/>
      <c r="E56" s="2092"/>
      <c r="F56" s="2093"/>
      <c r="G56" s="2091"/>
      <c r="H56" s="2092"/>
      <c r="I56" s="2093"/>
    </row>
    <row r="57" spans="1:18" ht="15.65" customHeight="1">
      <c r="A57" s="2091"/>
      <c r="B57" s="2092"/>
      <c r="C57" s="2093"/>
      <c r="D57" s="2091"/>
      <c r="E57" s="2092"/>
      <c r="F57" s="2093"/>
      <c r="G57" s="2091"/>
      <c r="H57" s="2092"/>
      <c r="I57" s="2093"/>
    </row>
    <row r="58" spans="1:18" ht="15.65" customHeight="1">
      <c r="A58" s="2091"/>
      <c r="B58" s="2092"/>
      <c r="C58" s="2093"/>
      <c r="D58" s="2091"/>
      <c r="E58" s="2092"/>
      <c r="F58" s="2093"/>
      <c r="G58" s="2091"/>
      <c r="H58" s="2092"/>
      <c r="I58" s="2093"/>
    </row>
    <row r="59" spans="1:18" ht="15.65" customHeight="1" thickBot="1">
      <c r="A59" s="2094"/>
      <c r="B59" s="2095"/>
      <c r="C59" s="2096"/>
      <c r="D59" s="2094"/>
      <c r="E59" s="2095"/>
      <c r="F59" s="2096"/>
      <c r="G59" s="2094"/>
      <c r="H59" s="2095"/>
      <c r="I59" s="2096"/>
    </row>
    <row r="60" spans="1:18" ht="15.65" customHeight="1">
      <c r="A60" s="28" t="s">
        <v>58</v>
      </c>
      <c r="C60" s="10"/>
      <c r="D60" s="28" t="s">
        <v>59</v>
      </c>
      <c r="F60" s="50"/>
      <c r="G60" s="32" t="s">
        <v>61</v>
      </c>
      <c r="H60" s="33"/>
      <c r="I60" s="34"/>
    </row>
    <row r="61" spans="1:18" ht="15.65" customHeight="1">
      <c r="A61" s="29"/>
      <c r="B61" s="52" t="s">
        <v>79</v>
      </c>
      <c r="C61" s="11"/>
      <c r="D61" s="2115" t="s">
        <v>60</v>
      </c>
      <c r="E61" s="2116"/>
      <c r="F61" s="2117"/>
      <c r="G61" s="2107" t="s">
        <v>72</v>
      </c>
      <c r="H61" s="2118"/>
      <c r="I61" s="2119"/>
    </row>
    <row r="62" spans="1:18" ht="15.65" customHeight="1" thickBot="1">
      <c r="A62" s="2"/>
      <c r="B62" s="3"/>
      <c r="C62" s="4"/>
      <c r="D62" s="2"/>
      <c r="E62" s="3"/>
      <c r="F62" s="4"/>
      <c r="G62" s="2110" t="s">
        <v>31</v>
      </c>
      <c r="H62" s="2111"/>
      <c r="I62" s="2112"/>
    </row>
    <row r="63" spans="1:18" ht="13.5" thickTop="1">
      <c r="A63" s="1"/>
      <c r="B63" s="1"/>
      <c r="C63" s="1"/>
      <c r="D63" s="1"/>
      <c r="E63" s="1"/>
      <c r="F63" s="1"/>
      <c r="G63" s="1"/>
      <c r="H63" s="1"/>
      <c r="I63" s="1"/>
    </row>
    <row r="64" spans="1:18">
      <c r="A64" s="1"/>
      <c r="B64" s="1"/>
      <c r="C64" s="1"/>
      <c r="D64" s="1"/>
      <c r="E64" s="1"/>
      <c r="F64" s="1"/>
      <c r="G64" s="1"/>
      <c r="H64" s="1"/>
      <c r="I64" s="1"/>
    </row>
    <row r="65" spans="1:13" ht="13.5" thickBot="1">
      <c r="A65" s="1"/>
      <c r="B65" s="1"/>
      <c r="C65" s="1"/>
      <c r="D65" s="1"/>
      <c r="E65" s="1"/>
      <c r="F65" s="1"/>
      <c r="G65" s="1"/>
      <c r="H65" s="1"/>
      <c r="I65" s="1"/>
    </row>
    <row r="66" spans="1:13" ht="15.65" customHeight="1" thickTop="1">
      <c r="A66" s="2070" t="s">
        <v>18</v>
      </c>
      <c r="B66" s="2071"/>
      <c r="C66" s="2072"/>
      <c r="D66" s="2070" t="s">
        <v>7</v>
      </c>
      <c r="E66" s="2071"/>
      <c r="F66" s="2072"/>
      <c r="G66" s="2070" t="s">
        <v>0</v>
      </c>
      <c r="H66" s="2071"/>
      <c r="I66" s="2072"/>
    </row>
    <row r="67" spans="1:13" ht="15.65" customHeight="1">
      <c r="A67" s="2091"/>
      <c r="B67" s="2092"/>
      <c r="C67" s="2093"/>
      <c r="D67" s="2091"/>
      <c r="E67" s="2092"/>
      <c r="F67" s="2093"/>
      <c r="G67" s="2091"/>
      <c r="H67" s="2092"/>
      <c r="I67" s="2093"/>
    </row>
    <row r="68" spans="1:13" ht="15.65" customHeight="1">
      <c r="A68" s="2091"/>
      <c r="B68" s="2092"/>
      <c r="C68" s="2093"/>
      <c r="D68" s="2091"/>
      <c r="E68" s="2092"/>
      <c r="F68" s="2093"/>
      <c r="G68" s="2091"/>
      <c r="H68" s="2092"/>
      <c r="I68" s="2093"/>
    </row>
    <row r="69" spans="1:13" ht="15.65" customHeight="1">
      <c r="A69" s="2091"/>
      <c r="B69" s="2092"/>
      <c r="C69" s="2093"/>
      <c r="D69" s="2091"/>
      <c r="E69" s="2092"/>
      <c r="F69" s="2093"/>
      <c r="G69" s="2091"/>
      <c r="H69" s="2092"/>
      <c r="I69" s="2093"/>
    </row>
    <row r="70" spans="1:13" ht="15.65" customHeight="1">
      <c r="A70" s="2091"/>
      <c r="B70" s="2092"/>
      <c r="C70" s="2093"/>
      <c r="D70" s="2091"/>
      <c r="E70" s="2092"/>
      <c r="F70" s="2093"/>
      <c r="G70" s="2091"/>
      <c r="H70" s="2092"/>
      <c r="I70" s="2093"/>
    </row>
    <row r="71" spans="1:13" ht="15.65" customHeight="1">
      <c r="A71" s="2091"/>
      <c r="B71" s="2092"/>
      <c r="C71" s="2093"/>
      <c r="D71" s="2091"/>
      <c r="E71" s="2092"/>
      <c r="F71" s="2093"/>
      <c r="G71" s="2091"/>
      <c r="H71" s="2092"/>
      <c r="I71" s="2093"/>
    </row>
    <row r="72" spans="1:13" ht="15.65" customHeight="1" thickBot="1">
      <c r="A72" s="2094"/>
      <c r="B72" s="2095"/>
      <c r="C72" s="2096"/>
      <c r="D72" s="2094"/>
      <c r="E72" s="2095"/>
      <c r="F72" s="2096"/>
      <c r="G72" s="2094"/>
      <c r="H72" s="2095"/>
      <c r="I72" s="2096"/>
    </row>
    <row r="73" spans="1:13" ht="15.65" customHeight="1">
      <c r="A73" s="28" t="s">
        <v>64</v>
      </c>
      <c r="C73" s="50"/>
      <c r="D73" s="28" t="s">
        <v>46</v>
      </c>
      <c r="F73" s="50"/>
      <c r="G73" s="28" t="s">
        <v>46</v>
      </c>
      <c r="I73" s="50"/>
    </row>
    <row r="74" spans="1:13" ht="15.65" customHeight="1">
      <c r="A74" s="2097" t="s">
        <v>65</v>
      </c>
      <c r="B74" s="2098"/>
      <c r="C74" s="2099"/>
      <c r="D74" s="2097" t="s">
        <v>36</v>
      </c>
      <c r="E74" s="2098"/>
      <c r="F74" s="2099"/>
      <c r="G74" s="2097" t="s">
        <v>66</v>
      </c>
      <c r="H74" s="2098"/>
      <c r="I74" s="2099"/>
      <c r="L74" s="44"/>
      <c r="M74" s="44"/>
    </row>
    <row r="75" spans="1:13" ht="15.65" customHeight="1" thickBot="1">
      <c r="A75" s="2"/>
      <c r="B75" s="3"/>
      <c r="C75" s="4"/>
      <c r="D75" s="2"/>
      <c r="E75" s="3"/>
      <c r="F75" s="4"/>
      <c r="G75" s="2079" t="s">
        <v>15</v>
      </c>
      <c r="H75" s="2080"/>
      <c r="I75" s="2081"/>
    </row>
    <row r="76" spans="1:13" ht="13.5" thickTop="1">
      <c r="A76" s="1"/>
      <c r="B76" s="1"/>
      <c r="C76" s="1"/>
      <c r="D76" s="1"/>
      <c r="E76" s="1"/>
      <c r="F76" s="1"/>
      <c r="G76" s="1"/>
      <c r="H76" s="1"/>
      <c r="I76" s="1"/>
    </row>
    <row r="77" spans="1:13">
      <c r="A77" s="1"/>
      <c r="B77" s="1"/>
      <c r="C77" s="1"/>
      <c r="D77" s="1"/>
      <c r="E77" s="1"/>
      <c r="F77" s="1"/>
      <c r="G77" s="1"/>
      <c r="H77" s="1"/>
      <c r="I77" s="1"/>
    </row>
    <row r="78" spans="1:13" ht="13.5" thickBot="1"/>
    <row r="79" spans="1:13" ht="15.65" customHeight="1" thickTop="1">
      <c r="A79" s="2082" t="s">
        <v>8</v>
      </c>
      <c r="B79" s="2083"/>
      <c r="C79" s="2084"/>
      <c r="D79" s="2082" t="s">
        <v>16</v>
      </c>
      <c r="E79" s="2083"/>
      <c r="F79" s="2084"/>
      <c r="G79" s="2082" t="s">
        <v>10</v>
      </c>
      <c r="H79" s="2083"/>
      <c r="I79" s="2084"/>
    </row>
    <row r="80" spans="1:13" ht="15.65" customHeight="1">
      <c r="A80" s="2091"/>
      <c r="B80" s="2092"/>
      <c r="C80" s="2093"/>
      <c r="D80" s="2091"/>
      <c r="E80" s="2092"/>
      <c r="F80" s="2093"/>
      <c r="G80" s="2091"/>
      <c r="H80" s="2092"/>
      <c r="I80" s="2093"/>
    </row>
    <row r="81" spans="1:9" ht="15.65" customHeight="1">
      <c r="A81" s="2091"/>
      <c r="B81" s="2092"/>
      <c r="C81" s="2093"/>
      <c r="D81" s="2091"/>
      <c r="E81" s="2092"/>
      <c r="F81" s="2093"/>
      <c r="G81" s="2091"/>
      <c r="H81" s="2092"/>
      <c r="I81" s="2093"/>
    </row>
    <row r="82" spans="1:9" ht="15.65" customHeight="1">
      <c r="A82" s="2091"/>
      <c r="B82" s="2092"/>
      <c r="C82" s="2093"/>
      <c r="D82" s="2091"/>
      <c r="E82" s="2092"/>
      <c r="F82" s="2093"/>
      <c r="G82" s="2091"/>
      <c r="H82" s="2092"/>
      <c r="I82" s="2093"/>
    </row>
    <row r="83" spans="1:9" ht="15.65" customHeight="1">
      <c r="A83" s="2091"/>
      <c r="B83" s="2092"/>
      <c r="C83" s="2093"/>
      <c r="D83" s="2091"/>
      <c r="E83" s="2092"/>
      <c r="F83" s="2093"/>
      <c r="G83" s="2091"/>
      <c r="H83" s="2092"/>
      <c r="I83" s="2093"/>
    </row>
    <row r="84" spans="1:9" ht="15.65" customHeight="1">
      <c r="A84" s="2091"/>
      <c r="B84" s="2092"/>
      <c r="C84" s="2093"/>
      <c r="D84" s="2091"/>
      <c r="E84" s="2092"/>
      <c r="F84" s="2093"/>
      <c r="G84" s="2091"/>
      <c r="H84" s="2092"/>
      <c r="I84" s="2093"/>
    </row>
    <row r="85" spans="1:9" ht="15.65" customHeight="1" thickBot="1">
      <c r="A85" s="2094"/>
      <c r="B85" s="2095"/>
      <c r="C85" s="2096"/>
      <c r="D85" s="2094"/>
      <c r="E85" s="2095"/>
      <c r="F85" s="2096"/>
      <c r="G85" s="2094"/>
      <c r="H85" s="2095"/>
      <c r="I85" s="2096"/>
    </row>
    <row r="86" spans="1:9" ht="15.65" customHeight="1">
      <c r="A86" s="28" t="s">
        <v>62</v>
      </c>
      <c r="C86" s="50"/>
      <c r="D86" s="28" t="s">
        <v>62</v>
      </c>
      <c r="F86" s="50"/>
      <c r="G86" s="28" t="s">
        <v>67</v>
      </c>
      <c r="H86" s="9"/>
      <c r="I86" s="15"/>
    </row>
    <row r="87" spans="1:9" ht="15.65" customHeight="1">
      <c r="A87" s="2097" t="s">
        <v>73</v>
      </c>
      <c r="B87" s="2098"/>
      <c r="C87" s="2099"/>
      <c r="D87" s="2097" t="s">
        <v>63</v>
      </c>
      <c r="E87" s="2098"/>
      <c r="F87" s="2099"/>
      <c r="G87" s="2076" t="s">
        <v>74</v>
      </c>
      <c r="H87" s="2077"/>
      <c r="I87" s="2078"/>
    </row>
    <row r="88" spans="1:9" ht="15.65" customHeight="1" thickBot="1">
      <c r="A88" s="2110" t="s">
        <v>17</v>
      </c>
      <c r="B88" s="2111"/>
      <c r="C88" s="2112"/>
      <c r="D88" s="2110" t="s">
        <v>23</v>
      </c>
      <c r="E88" s="2111"/>
      <c r="F88" s="2112"/>
      <c r="G88" s="2"/>
      <c r="H88" s="3"/>
      <c r="I88" s="4"/>
    </row>
    <row r="89" spans="1:9" ht="13.5" thickTop="1">
      <c r="A89" s="1"/>
      <c r="B89" s="1"/>
      <c r="C89" s="1"/>
      <c r="D89" s="1"/>
      <c r="E89" s="1"/>
      <c r="F89" s="1"/>
      <c r="G89" s="1"/>
      <c r="H89" s="1"/>
      <c r="I89" s="1"/>
    </row>
    <row r="90" spans="1:9">
      <c r="A90" s="1"/>
      <c r="B90" s="1"/>
      <c r="C90" s="1"/>
      <c r="D90" s="1"/>
      <c r="E90" s="1"/>
      <c r="F90" s="1"/>
      <c r="G90" s="1"/>
      <c r="H90" s="1"/>
      <c r="I90" s="1"/>
    </row>
    <row r="91" spans="1:9" ht="13.5" thickBot="1">
      <c r="A91" s="1"/>
      <c r="B91" s="1"/>
      <c r="C91" s="1"/>
      <c r="D91" s="1"/>
      <c r="E91" s="1"/>
      <c r="F91" s="1"/>
      <c r="G91" s="1"/>
      <c r="H91" s="1"/>
      <c r="I91" s="1"/>
    </row>
    <row r="92" spans="1:9" ht="15.65" customHeight="1" thickTop="1">
      <c r="A92" s="2082" t="s">
        <v>11</v>
      </c>
      <c r="B92" s="2083"/>
      <c r="C92" s="2084"/>
      <c r="D92" s="2070" t="s">
        <v>12</v>
      </c>
      <c r="E92" s="2071"/>
      <c r="F92" s="2072"/>
      <c r="G92" s="2120" t="s">
        <v>22</v>
      </c>
      <c r="H92" s="2121"/>
      <c r="I92" s="2122"/>
    </row>
    <row r="93" spans="1:9" ht="15.65" customHeight="1">
      <c r="A93" s="2091"/>
      <c r="B93" s="2092"/>
      <c r="C93" s="2093"/>
      <c r="D93" s="2091"/>
      <c r="E93" s="2092"/>
      <c r="F93" s="2093"/>
      <c r="G93" s="35"/>
      <c r="H93" s="35"/>
      <c r="I93" s="36"/>
    </row>
    <row r="94" spans="1:9" ht="15.65" customHeight="1">
      <c r="A94" s="2091"/>
      <c r="B94" s="2092"/>
      <c r="C94" s="2093"/>
      <c r="D94" s="2091"/>
      <c r="E94" s="2092"/>
      <c r="F94" s="2093"/>
      <c r="G94" s="35"/>
      <c r="H94" s="35"/>
      <c r="I94" s="37"/>
    </row>
    <row r="95" spans="1:9" ht="15.65" customHeight="1">
      <c r="A95" s="2091"/>
      <c r="B95" s="2092"/>
      <c r="C95" s="2093"/>
      <c r="D95" s="2091"/>
      <c r="E95" s="2092"/>
      <c r="F95" s="2093"/>
      <c r="G95" s="2091"/>
      <c r="H95" s="2109"/>
      <c r="I95" s="2093"/>
    </row>
    <row r="96" spans="1:9" ht="15.65" customHeight="1">
      <c r="A96" s="2091"/>
      <c r="B96" s="2092"/>
      <c r="C96" s="2093"/>
      <c r="D96" s="2091"/>
      <c r="E96" s="2092"/>
      <c r="F96" s="2093"/>
      <c r="G96" s="2107"/>
      <c r="H96" s="2118"/>
      <c r="I96" s="2119"/>
    </row>
    <row r="97" spans="1:9" ht="15.65" customHeight="1">
      <c r="A97" s="2091"/>
      <c r="B97" s="2092"/>
      <c r="C97" s="2093"/>
      <c r="D97" s="2091"/>
      <c r="E97" s="2092"/>
      <c r="F97" s="2093"/>
      <c r="G97" s="2123"/>
      <c r="H97" s="2124"/>
      <c r="I97" s="2125"/>
    </row>
    <row r="98" spans="1:9" ht="15.65" customHeight="1" thickBot="1">
      <c r="A98" s="2094"/>
      <c r="B98" s="2095"/>
      <c r="C98" s="2096"/>
      <c r="D98" s="2094"/>
      <c r="E98" s="2095"/>
      <c r="F98" s="2096"/>
      <c r="G98" s="45"/>
      <c r="H98" s="46"/>
      <c r="I98" s="47"/>
    </row>
    <row r="99" spans="1:9" ht="15.65" customHeight="1">
      <c r="A99" s="2126" t="s">
        <v>80</v>
      </c>
      <c r="B99" s="2127"/>
      <c r="C99" s="2128"/>
      <c r="D99" s="28" t="s">
        <v>68</v>
      </c>
      <c r="E99" s="9"/>
      <c r="F99" s="15"/>
      <c r="G99" s="2091" t="s">
        <v>71</v>
      </c>
      <c r="H99" s="2109"/>
      <c r="I99" s="2093"/>
    </row>
    <row r="100" spans="1:9" ht="15.65" customHeight="1">
      <c r="A100" s="2076" t="s">
        <v>76</v>
      </c>
      <c r="B100" s="2077"/>
      <c r="C100" s="2078"/>
      <c r="D100" s="2076" t="s">
        <v>75</v>
      </c>
      <c r="E100" s="2077"/>
      <c r="F100" s="2078"/>
      <c r="G100" s="2107" t="s">
        <v>35</v>
      </c>
      <c r="H100" s="2118"/>
      <c r="I100" s="2119"/>
    </row>
    <row r="101" spans="1:9" ht="15.65" customHeight="1" thickBot="1">
      <c r="A101" s="2079"/>
      <c r="B101" s="2080"/>
      <c r="C101" s="2081"/>
      <c r="D101" s="2079" t="s">
        <v>69</v>
      </c>
      <c r="E101" s="2080"/>
      <c r="F101" s="2081"/>
      <c r="G101" s="38"/>
      <c r="H101" s="51" t="s">
        <v>70</v>
      </c>
      <c r="I101" s="39"/>
    </row>
    <row r="102" spans="1:9" ht="15.65" customHeight="1" thickTop="1"/>
    <row r="103" spans="1:9" ht="15.65" customHeight="1"/>
    <row r="104" spans="1:9" ht="15.65" customHeight="1"/>
    <row r="105" spans="1:9" ht="15.65" customHeight="1"/>
    <row r="106" spans="1:9" ht="15.65" customHeight="1"/>
  </sheetData>
  <mergeCells count="81">
    <mergeCell ref="G99:I99"/>
    <mergeCell ref="A100:C100"/>
    <mergeCell ref="D100:F100"/>
    <mergeCell ref="G100:I100"/>
    <mergeCell ref="A101:C101"/>
    <mergeCell ref="D101:F101"/>
    <mergeCell ref="A88:C88"/>
    <mergeCell ref="D88:F88"/>
    <mergeCell ref="A92:C92"/>
    <mergeCell ref="D92:F92"/>
    <mergeCell ref="A99:C99"/>
    <mergeCell ref="G92:I92"/>
    <mergeCell ref="A93:C98"/>
    <mergeCell ref="D93:F98"/>
    <mergeCell ref="G95:I95"/>
    <mergeCell ref="G96:I96"/>
    <mergeCell ref="G97:I97"/>
    <mergeCell ref="A80:C85"/>
    <mergeCell ref="D80:F85"/>
    <mergeCell ref="G80:I85"/>
    <mergeCell ref="A87:C87"/>
    <mergeCell ref="D87:F87"/>
    <mergeCell ref="G87:I87"/>
    <mergeCell ref="A74:C74"/>
    <mergeCell ref="D74:F74"/>
    <mergeCell ref="G74:I74"/>
    <mergeCell ref="G75:I75"/>
    <mergeCell ref="A79:C79"/>
    <mergeCell ref="D79:F79"/>
    <mergeCell ref="G79:I79"/>
    <mergeCell ref="A66:C66"/>
    <mergeCell ref="D66:F66"/>
    <mergeCell ref="G66:I66"/>
    <mergeCell ref="A67:C72"/>
    <mergeCell ref="D67:F72"/>
    <mergeCell ref="G67:I72"/>
    <mergeCell ref="G62:I62"/>
    <mergeCell ref="D49:E49"/>
    <mergeCell ref="F49:G49"/>
    <mergeCell ref="H49:I49"/>
    <mergeCell ref="A53:C53"/>
    <mergeCell ref="D53:F53"/>
    <mergeCell ref="G53:I53"/>
    <mergeCell ref="A54:C59"/>
    <mergeCell ref="D54:F59"/>
    <mergeCell ref="G54:I59"/>
    <mergeCell ref="D61:F61"/>
    <mergeCell ref="G61:I61"/>
    <mergeCell ref="A48:C48"/>
    <mergeCell ref="D48:E48"/>
    <mergeCell ref="F48:G48"/>
    <mergeCell ref="H48:I48"/>
    <mergeCell ref="D36:F36"/>
    <mergeCell ref="G36:I36"/>
    <mergeCell ref="A40:C40"/>
    <mergeCell ref="D40:I40"/>
    <mergeCell ref="A41:C46"/>
    <mergeCell ref="D41:F45"/>
    <mergeCell ref="G41:I45"/>
    <mergeCell ref="A28:C33"/>
    <mergeCell ref="D28:F33"/>
    <mergeCell ref="G28:I33"/>
    <mergeCell ref="A35:C35"/>
    <mergeCell ref="D35:F35"/>
    <mergeCell ref="G35:I35"/>
    <mergeCell ref="A27:C27"/>
    <mergeCell ref="D27:F27"/>
    <mergeCell ref="G27:I27"/>
    <mergeCell ref="A1:C10"/>
    <mergeCell ref="D1:F1"/>
    <mergeCell ref="G1:I1"/>
    <mergeCell ref="D2:F7"/>
    <mergeCell ref="G2:I7"/>
    <mergeCell ref="A14:C14"/>
    <mergeCell ref="D14:F14"/>
    <mergeCell ref="G14:I14"/>
    <mergeCell ref="A15:C20"/>
    <mergeCell ref="D15:F20"/>
    <mergeCell ref="G15:I20"/>
    <mergeCell ref="D22:F22"/>
    <mergeCell ref="G22:I22"/>
  </mergeCells>
  <phoneticPr fontId="3"/>
  <pageMargins left="1.1023622047244095" right="0.98425196850393704" top="1.1811023622047245" bottom="1.1811023622047245" header="0.51181102362204722" footer="0.51181102362204722"/>
  <pageSetup paperSize="9" scale="94" fitToHeight="2" orientation="portrait" verticalDpi="72" r:id="rId1"/>
  <headerFooter scaleWithDoc="0" alignWithMargins="0">
    <oddFooter xml:space="preserve">&amp;C&amp;"ＭＳ Ｐゴシック,太字"&amp;14
&amp;"ＭＳ Ｐゴシック,標準"&amp;11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64"/>
  <sheetViews>
    <sheetView view="pageBreakPreview" zoomScale="75" zoomScaleNormal="100" zoomScaleSheetLayoutView="75" workbookViewId="0">
      <pane ySplit="4" topLeftCell="A47" activePane="bottomLeft" state="frozen"/>
      <selection activeCell="J23" sqref="J23"/>
      <selection pane="bottomLeft" activeCell="S11" sqref="S11:U11"/>
    </sheetView>
  </sheetViews>
  <sheetFormatPr defaultColWidth="8.453125" defaultRowHeight="18" customHeight="1"/>
  <cols>
    <col min="1" max="17" width="8.90625" customWidth="1"/>
    <col min="18" max="18" width="2.90625" customWidth="1"/>
    <col min="19" max="19" width="9.6328125" customWidth="1"/>
    <col min="20" max="20" width="2.453125" style="429" customWidth="1"/>
    <col min="21" max="21" width="12.7265625" style="428" customWidth="1"/>
    <col min="22" max="22" width="1.6328125" customWidth="1"/>
  </cols>
  <sheetData>
    <row r="1" spans="1:22" ht="19">
      <c r="A1" s="182" t="s">
        <v>908</v>
      </c>
    </row>
    <row r="2" spans="1:22" ht="19" customHeight="1" thickBot="1">
      <c r="K2" s="58"/>
      <c r="L2" s="58"/>
      <c r="M2" s="58"/>
      <c r="N2" s="58"/>
      <c r="O2" s="58"/>
      <c r="P2" s="483" t="s">
        <v>907</v>
      </c>
    </row>
    <row r="3" spans="1:22" s="61" customFormat="1" ht="19" customHeight="1">
      <c r="A3" s="482"/>
      <c r="B3" s="2187" t="s">
        <v>906</v>
      </c>
      <c r="C3" s="2188"/>
      <c r="D3" s="2189" t="s">
        <v>905</v>
      </c>
      <c r="E3" s="2188"/>
      <c r="F3" s="2189" t="s">
        <v>904</v>
      </c>
      <c r="G3" s="2188"/>
      <c r="H3" s="2189" t="s">
        <v>903</v>
      </c>
      <c r="I3" s="2188"/>
      <c r="J3" s="2189" t="s">
        <v>902</v>
      </c>
      <c r="K3" s="2188"/>
      <c r="L3" s="2189" t="s">
        <v>901</v>
      </c>
      <c r="M3" s="2188"/>
      <c r="N3" s="2189" t="s">
        <v>900</v>
      </c>
      <c r="O3" s="2193"/>
      <c r="P3" s="481"/>
      <c r="R3" s="473" t="s">
        <v>878</v>
      </c>
      <c r="S3" s="475" t="s">
        <v>899</v>
      </c>
      <c r="T3" s="431" t="s">
        <v>882</v>
      </c>
      <c r="U3" s="475" t="s">
        <v>898</v>
      </c>
    </row>
    <row r="4" spans="1:22" s="61" customFormat="1" ht="19" customHeight="1" thickBot="1">
      <c r="A4" s="480"/>
      <c r="B4" s="479" t="s">
        <v>897</v>
      </c>
      <c r="C4" s="478" t="s">
        <v>896</v>
      </c>
      <c r="D4" s="478" t="s">
        <v>897</v>
      </c>
      <c r="E4" s="478" t="s">
        <v>896</v>
      </c>
      <c r="F4" s="478" t="s">
        <v>897</v>
      </c>
      <c r="G4" s="478" t="s">
        <v>896</v>
      </c>
      <c r="H4" s="478" t="s">
        <v>897</v>
      </c>
      <c r="I4" s="478" t="s">
        <v>896</v>
      </c>
      <c r="J4" s="478" t="s">
        <v>897</v>
      </c>
      <c r="K4" s="478" t="s">
        <v>896</v>
      </c>
      <c r="L4" s="478" t="s">
        <v>897</v>
      </c>
      <c r="M4" s="478" t="s">
        <v>896</v>
      </c>
      <c r="N4" s="478" t="s">
        <v>897</v>
      </c>
      <c r="O4" s="477" t="s">
        <v>896</v>
      </c>
      <c r="P4" s="476"/>
      <c r="S4" s="475" t="s">
        <v>895</v>
      </c>
      <c r="T4" s="431" t="s">
        <v>882</v>
      </c>
      <c r="U4" s="475" t="s">
        <v>894</v>
      </c>
    </row>
    <row r="5" spans="1:22" s="18" customFormat="1" ht="19" customHeight="1">
      <c r="A5" s="461" t="s">
        <v>893</v>
      </c>
      <c r="B5" s="464">
        <v>10858</v>
      </c>
      <c r="C5" s="462">
        <v>2405</v>
      </c>
      <c r="D5" s="133">
        <v>10407</v>
      </c>
      <c r="E5" s="462">
        <v>2276</v>
      </c>
      <c r="F5" s="133">
        <v>20134</v>
      </c>
      <c r="G5" s="462">
        <v>4472</v>
      </c>
      <c r="H5" s="463">
        <v>8942</v>
      </c>
      <c r="I5" s="462">
        <v>1984</v>
      </c>
      <c r="J5" s="463">
        <v>21308</v>
      </c>
      <c r="K5" s="462">
        <v>4859</v>
      </c>
      <c r="L5" s="463">
        <v>6461</v>
      </c>
      <c r="M5" s="462">
        <v>1354</v>
      </c>
      <c r="N5" s="463">
        <f t="shared" ref="N5:N36" si="0">SUM(B5+D5+F5+H5+J5+L5)</f>
        <v>78110</v>
      </c>
      <c r="O5" s="133">
        <f t="shared" ref="O5:O36" si="1">SUM(C5+E5+G5+I5+K5+M5)</f>
        <v>17350</v>
      </c>
      <c r="P5" s="457" t="s">
        <v>893</v>
      </c>
      <c r="S5" s="475" t="s">
        <v>892</v>
      </c>
      <c r="T5" s="431" t="s">
        <v>882</v>
      </c>
      <c r="U5" s="430" t="s">
        <v>891</v>
      </c>
      <c r="V5" s="430"/>
    </row>
    <row r="6" spans="1:22" s="18" customFormat="1" ht="19" customHeight="1">
      <c r="A6" s="461" t="s">
        <v>890</v>
      </c>
      <c r="B6" s="464">
        <v>10896</v>
      </c>
      <c r="C6" s="462">
        <v>2423</v>
      </c>
      <c r="D6" s="133">
        <v>10431</v>
      </c>
      <c r="E6" s="462">
        <v>2277</v>
      </c>
      <c r="F6" s="133">
        <v>20295</v>
      </c>
      <c r="G6" s="462">
        <v>4554</v>
      </c>
      <c r="H6" s="463">
        <v>8993</v>
      </c>
      <c r="I6" s="462">
        <v>2002</v>
      </c>
      <c r="J6" s="463">
        <v>21340</v>
      </c>
      <c r="K6" s="462">
        <v>4893</v>
      </c>
      <c r="L6" s="463">
        <v>6586</v>
      </c>
      <c r="M6" s="462">
        <v>1379</v>
      </c>
      <c r="N6" s="463">
        <f t="shared" si="0"/>
        <v>78541</v>
      </c>
      <c r="O6" s="133">
        <f t="shared" si="1"/>
        <v>17528</v>
      </c>
      <c r="P6" s="457" t="s">
        <v>890</v>
      </c>
      <c r="S6" s="475" t="s">
        <v>889</v>
      </c>
      <c r="T6" s="431" t="s">
        <v>882</v>
      </c>
      <c r="U6" s="475" t="s">
        <v>888</v>
      </c>
    </row>
    <row r="7" spans="1:22" s="18" customFormat="1" ht="19" customHeight="1">
      <c r="A7" s="461" t="s">
        <v>887</v>
      </c>
      <c r="B7" s="464">
        <v>10992</v>
      </c>
      <c r="C7" s="462">
        <v>2448</v>
      </c>
      <c r="D7" s="133">
        <v>10523</v>
      </c>
      <c r="E7" s="462">
        <v>2306</v>
      </c>
      <c r="F7" s="133">
        <v>20521</v>
      </c>
      <c r="G7" s="462">
        <v>4670</v>
      </c>
      <c r="H7" s="463">
        <v>9512</v>
      </c>
      <c r="I7" s="462">
        <v>2208</v>
      </c>
      <c r="J7" s="463">
        <v>21347</v>
      </c>
      <c r="K7" s="462">
        <v>4941</v>
      </c>
      <c r="L7" s="463">
        <v>6642</v>
      </c>
      <c r="M7" s="462">
        <v>1410</v>
      </c>
      <c r="N7" s="463">
        <f t="shared" si="0"/>
        <v>79537</v>
      </c>
      <c r="O7" s="133">
        <f t="shared" si="1"/>
        <v>17983</v>
      </c>
      <c r="P7" s="457" t="s">
        <v>887</v>
      </c>
      <c r="S7" s="475" t="s">
        <v>886</v>
      </c>
      <c r="T7" s="431" t="s">
        <v>882</v>
      </c>
      <c r="U7" s="475" t="s">
        <v>885</v>
      </c>
    </row>
    <row r="8" spans="1:22" s="18" customFormat="1" ht="19" customHeight="1">
      <c r="A8" s="461" t="s">
        <v>884</v>
      </c>
      <c r="B8" s="464">
        <v>11388</v>
      </c>
      <c r="C8" s="462">
        <v>2527</v>
      </c>
      <c r="D8" s="133">
        <v>10699</v>
      </c>
      <c r="E8" s="462">
        <v>2334</v>
      </c>
      <c r="F8" s="133">
        <v>20806</v>
      </c>
      <c r="G8" s="462">
        <v>4816</v>
      </c>
      <c r="H8" s="463">
        <v>9968</v>
      </c>
      <c r="I8" s="462">
        <v>2425</v>
      </c>
      <c r="J8" s="463">
        <v>21429</v>
      </c>
      <c r="K8" s="462">
        <v>4990</v>
      </c>
      <c r="L8" s="463">
        <v>6907</v>
      </c>
      <c r="M8" s="462">
        <v>1510</v>
      </c>
      <c r="N8" s="463">
        <f t="shared" si="0"/>
        <v>81197</v>
      </c>
      <c r="O8" s="133">
        <f t="shared" si="1"/>
        <v>18602</v>
      </c>
      <c r="P8" s="457" t="s">
        <v>884</v>
      </c>
      <c r="S8" s="475" t="s">
        <v>883</v>
      </c>
      <c r="T8" s="431" t="s">
        <v>882</v>
      </c>
      <c r="U8" s="475" t="s">
        <v>881</v>
      </c>
    </row>
    <row r="9" spans="1:22" s="18" customFormat="1" ht="19" customHeight="1">
      <c r="A9" s="461" t="s">
        <v>880</v>
      </c>
      <c r="B9" s="464">
        <v>11427</v>
      </c>
      <c r="C9" s="462">
        <v>2554</v>
      </c>
      <c r="D9" s="133">
        <v>10742</v>
      </c>
      <c r="E9" s="462">
        <v>2341</v>
      </c>
      <c r="F9" s="133">
        <v>21205</v>
      </c>
      <c r="G9" s="462">
        <v>4988</v>
      </c>
      <c r="H9" s="463">
        <v>11882</v>
      </c>
      <c r="I9" s="462">
        <v>3578</v>
      </c>
      <c r="J9" s="463">
        <v>21550</v>
      </c>
      <c r="K9" s="462">
        <v>5067</v>
      </c>
      <c r="L9" s="463">
        <v>7717</v>
      </c>
      <c r="M9" s="462">
        <v>1773</v>
      </c>
      <c r="N9" s="463">
        <f t="shared" si="0"/>
        <v>84523</v>
      </c>
      <c r="O9" s="133">
        <f t="shared" si="1"/>
        <v>20301</v>
      </c>
      <c r="P9" s="457" t="s">
        <v>880</v>
      </c>
      <c r="R9" s="474"/>
      <c r="T9" s="61"/>
      <c r="U9" s="430"/>
    </row>
    <row r="10" spans="1:22" s="18" customFormat="1" ht="19" customHeight="1">
      <c r="A10" s="461" t="s">
        <v>879</v>
      </c>
      <c r="B10" s="464">
        <v>11253</v>
      </c>
      <c r="C10" s="462">
        <v>2563</v>
      </c>
      <c r="D10" s="133">
        <v>10898</v>
      </c>
      <c r="E10" s="462">
        <v>2417</v>
      </c>
      <c r="F10" s="133">
        <v>22225</v>
      </c>
      <c r="G10" s="462">
        <v>5100</v>
      </c>
      <c r="H10" s="463">
        <v>14814</v>
      </c>
      <c r="I10" s="462">
        <v>3298</v>
      </c>
      <c r="J10" s="463">
        <v>22011</v>
      </c>
      <c r="K10" s="462">
        <v>5186</v>
      </c>
      <c r="L10" s="463">
        <v>8305</v>
      </c>
      <c r="M10" s="462">
        <v>1940</v>
      </c>
      <c r="N10" s="463">
        <f t="shared" si="0"/>
        <v>89506</v>
      </c>
      <c r="O10" s="133">
        <f t="shared" si="1"/>
        <v>20504</v>
      </c>
      <c r="P10" s="457" t="s">
        <v>879</v>
      </c>
      <c r="R10" s="473" t="s">
        <v>878</v>
      </c>
      <c r="S10" s="2191" t="s">
        <v>877</v>
      </c>
      <c r="T10" s="2192"/>
      <c r="U10" s="2192"/>
      <c r="V10" s="472"/>
    </row>
    <row r="11" spans="1:22" s="18" customFormat="1" ht="19" customHeight="1">
      <c r="A11" s="461" t="s">
        <v>876</v>
      </c>
      <c r="B11" s="464">
        <v>11488</v>
      </c>
      <c r="C11" s="462">
        <v>2662</v>
      </c>
      <c r="D11" s="133">
        <v>10895</v>
      </c>
      <c r="E11" s="462">
        <v>2436</v>
      </c>
      <c r="F11" s="133">
        <v>22747</v>
      </c>
      <c r="G11" s="462">
        <v>5338</v>
      </c>
      <c r="H11" s="463">
        <v>17367</v>
      </c>
      <c r="I11" s="462">
        <v>3793</v>
      </c>
      <c r="J11" s="463">
        <v>22177</v>
      </c>
      <c r="K11" s="462">
        <v>5237</v>
      </c>
      <c r="L11" s="463">
        <v>9185</v>
      </c>
      <c r="M11" s="462">
        <v>2183</v>
      </c>
      <c r="N11" s="463">
        <f t="shared" si="0"/>
        <v>93859</v>
      </c>
      <c r="O11" s="133">
        <f t="shared" si="1"/>
        <v>21649</v>
      </c>
      <c r="P11" s="457" t="s">
        <v>876</v>
      </c>
      <c r="S11" s="2190" t="s">
        <v>875</v>
      </c>
      <c r="T11" s="2190"/>
      <c r="U11" s="2190"/>
    </row>
    <row r="12" spans="1:22" s="18" customFormat="1" ht="19" customHeight="1">
      <c r="A12" s="461" t="s">
        <v>874</v>
      </c>
      <c r="B12" s="464">
        <v>11728</v>
      </c>
      <c r="C12" s="462">
        <v>2801</v>
      </c>
      <c r="D12" s="133">
        <v>11042</v>
      </c>
      <c r="E12" s="462">
        <v>2467</v>
      </c>
      <c r="F12" s="133">
        <v>23242</v>
      </c>
      <c r="G12" s="462">
        <v>5545</v>
      </c>
      <c r="H12" s="463">
        <v>20924</v>
      </c>
      <c r="I12" s="462">
        <v>4815</v>
      </c>
      <c r="J12" s="463">
        <v>22172</v>
      </c>
      <c r="K12" s="462">
        <v>5247</v>
      </c>
      <c r="L12" s="463">
        <v>10181</v>
      </c>
      <c r="M12" s="462">
        <v>2469</v>
      </c>
      <c r="N12" s="463">
        <f t="shared" si="0"/>
        <v>99289</v>
      </c>
      <c r="O12" s="133">
        <f t="shared" si="1"/>
        <v>23344</v>
      </c>
      <c r="P12" s="457" t="s">
        <v>874</v>
      </c>
      <c r="T12" s="431"/>
      <c r="U12" s="430"/>
    </row>
    <row r="13" spans="1:22" s="18" customFormat="1" ht="19" customHeight="1">
      <c r="A13" s="461" t="s">
        <v>873</v>
      </c>
      <c r="B13" s="464">
        <v>11970</v>
      </c>
      <c r="C13" s="462">
        <v>2936</v>
      </c>
      <c r="D13" s="133">
        <v>11482</v>
      </c>
      <c r="E13" s="462">
        <v>2559</v>
      </c>
      <c r="F13" s="133">
        <v>23916</v>
      </c>
      <c r="G13" s="462">
        <v>5814</v>
      </c>
      <c r="H13" s="463">
        <v>24498</v>
      </c>
      <c r="I13" s="462">
        <v>5954</v>
      </c>
      <c r="J13" s="463">
        <v>22335</v>
      </c>
      <c r="K13" s="462">
        <v>5271</v>
      </c>
      <c r="L13" s="463">
        <v>11705</v>
      </c>
      <c r="M13" s="462">
        <v>2893</v>
      </c>
      <c r="N13" s="463">
        <f t="shared" si="0"/>
        <v>105906</v>
      </c>
      <c r="O13" s="133">
        <f t="shared" si="1"/>
        <v>25427</v>
      </c>
      <c r="P13" s="457" t="s">
        <v>873</v>
      </c>
      <c r="T13" s="431"/>
      <c r="U13" s="430"/>
    </row>
    <row r="14" spans="1:22" s="18" customFormat="1" ht="19" customHeight="1">
      <c r="A14" s="461" t="s">
        <v>872</v>
      </c>
      <c r="B14" s="464">
        <v>12217</v>
      </c>
      <c r="C14" s="462">
        <v>3090</v>
      </c>
      <c r="D14" s="133">
        <v>11611</v>
      </c>
      <c r="E14" s="462">
        <v>2587</v>
      </c>
      <c r="F14" s="133">
        <v>25936</v>
      </c>
      <c r="G14" s="462">
        <v>7004</v>
      </c>
      <c r="H14" s="463">
        <v>29938</v>
      </c>
      <c r="I14" s="462">
        <v>8019</v>
      </c>
      <c r="J14" s="463">
        <v>22418</v>
      </c>
      <c r="K14" s="462">
        <v>5298</v>
      </c>
      <c r="L14" s="463">
        <v>14731</v>
      </c>
      <c r="M14" s="462">
        <v>3757</v>
      </c>
      <c r="N14" s="463">
        <f t="shared" si="0"/>
        <v>116851</v>
      </c>
      <c r="O14" s="133">
        <f t="shared" si="1"/>
        <v>29755</v>
      </c>
      <c r="P14" s="457" t="s">
        <v>872</v>
      </c>
      <c r="T14" s="431"/>
      <c r="U14" s="430"/>
    </row>
    <row r="15" spans="1:22" s="18" customFormat="1" ht="19" customHeight="1">
      <c r="A15" s="461" t="s">
        <v>871</v>
      </c>
      <c r="B15" s="464">
        <v>12608</v>
      </c>
      <c r="C15" s="462">
        <v>3325</v>
      </c>
      <c r="D15" s="133">
        <v>11473</v>
      </c>
      <c r="E15" s="462">
        <v>2575</v>
      </c>
      <c r="F15" s="133">
        <v>29405</v>
      </c>
      <c r="G15" s="462">
        <v>8455</v>
      </c>
      <c r="H15" s="463">
        <v>34507</v>
      </c>
      <c r="I15" s="462">
        <v>11900</v>
      </c>
      <c r="J15" s="463">
        <v>22553</v>
      </c>
      <c r="K15" s="462">
        <v>5390</v>
      </c>
      <c r="L15" s="463">
        <v>16855</v>
      </c>
      <c r="M15" s="462">
        <v>4277</v>
      </c>
      <c r="N15" s="463">
        <f t="shared" si="0"/>
        <v>127401</v>
      </c>
      <c r="O15" s="133">
        <f t="shared" si="1"/>
        <v>35922</v>
      </c>
      <c r="P15" s="457" t="s">
        <v>871</v>
      </c>
      <c r="T15" s="431"/>
      <c r="U15" s="430"/>
    </row>
    <row r="16" spans="1:22" s="18" customFormat="1" ht="19" customHeight="1">
      <c r="A16" s="461" t="s">
        <v>870</v>
      </c>
      <c r="B16" s="464">
        <v>12840</v>
      </c>
      <c r="C16" s="462">
        <v>3453</v>
      </c>
      <c r="D16" s="133">
        <v>11525</v>
      </c>
      <c r="E16" s="462">
        <v>2593</v>
      </c>
      <c r="F16" s="133">
        <v>30932</v>
      </c>
      <c r="G16" s="462">
        <v>9519</v>
      </c>
      <c r="H16" s="463">
        <v>35958</v>
      </c>
      <c r="I16" s="462">
        <v>12654</v>
      </c>
      <c r="J16" s="463">
        <v>22607</v>
      </c>
      <c r="K16" s="462">
        <v>5394</v>
      </c>
      <c r="L16" s="463">
        <v>18818</v>
      </c>
      <c r="M16" s="462">
        <v>4784</v>
      </c>
      <c r="N16" s="463">
        <f t="shared" si="0"/>
        <v>132680</v>
      </c>
      <c r="O16" s="133">
        <f t="shared" si="1"/>
        <v>38397</v>
      </c>
      <c r="P16" s="457" t="s">
        <v>870</v>
      </c>
      <c r="T16" s="431"/>
      <c r="U16" s="430"/>
    </row>
    <row r="17" spans="1:21" s="18" customFormat="1" ht="19" customHeight="1">
      <c r="A17" s="461" t="s">
        <v>869</v>
      </c>
      <c r="B17" s="464">
        <v>12978</v>
      </c>
      <c r="C17" s="462">
        <v>3510</v>
      </c>
      <c r="D17" s="133">
        <v>11849</v>
      </c>
      <c r="E17" s="462">
        <v>2679</v>
      </c>
      <c r="F17" s="133">
        <v>32422</v>
      </c>
      <c r="G17" s="462">
        <v>10205</v>
      </c>
      <c r="H17" s="463">
        <v>36883</v>
      </c>
      <c r="I17" s="462">
        <v>13091</v>
      </c>
      <c r="J17" s="463">
        <v>22588</v>
      </c>
      <c r="K17" s="462">
        <v>5422</v>
      </c>
      <c r="L17" s="463">
        <v>20319</v>
      </c>
      <c r="M17" s="462">
        <v>5149</v>
      </c>
      <c r="N17" s="463">
        <f t="shared" si="0"/>
        <v>137039</v>
      </c>
      <c r="O17" s="133">
        <f t="shared" si="1"/>
        <v>40056</v>
      </c>
      <c r="P17" s="457" t="s">
        <v>869</v>
      </c>
      <c r="T17" s="431"/>
      <c r="U17" s="430"/>
    </row>
    <row r="18" spans="1:21" s="18" customFormat="1" ht="19" customHeight="1">
      <c r="A18" s="461" t="s">
        <v>868</v>
      </c>
      <c r="B18" s="464">
        <v>13144</v>
      </c>
      <c r="C18" s="462">
        <v>3634</v>
      </c>
      <c r="D18" s="133">
        <v>12003</v>
      </c>
      <c r="E18" s="462">
        <v>2737</v>
      </c>
      <c r="F18" s="133">
        <v>34089</v>
      </c>
      <c r="G18" s="462">
        <v>10944</v>
      </c>
      <c r="H18" s="463">
        <v>38058</v>
      </c>
      <c r="I18" s="462">
        <v>13095</v>
      </c>
      <c r="J18" s="463">
        <v>22581</v>
      </c>
      <c r="K18" s="462">
        <v>5434</v>
      </c>
      <c r="L18" s="463">
        <v>21396</v>
      </c>
      <c r="M18" s="462">
        <v>5459</v>
      </c>
      <c r="N18" s="463">
        <f t="shared" si="0"/>
        <v>141271</v>
      </c>
      <c r="O18" s="133">
        <f t="shared" si="1"/>
        <v>41303</v>
      </c>
      <c r="P18" s="457" t="s">
        <v>868</v>
      </c>
      <c r="T18" s="431"/>
      <c r="U18" s="430"/>
    </row>
    <row r="19" spans="1:21" s="18" customFormat="1" ht="19" customHeight="1">
      <c r="A19" s="461" t="s">
        <v>867</v>
      </c>
      <c r="B19" s="464">
        <v>13283</v>
      </c>
      <c r="C19" s="462">
        <v>3649</v>
      </c>
      <c r="D19" s="133">
        <v>12135</v>
      </c>
      <c r="E19" s="462">
        <v>2776</v>
      </c>
      <c r="F19" s="133">
        <v>35530</v>
      </c>
      <c r="G19" s="462">
        <v>11613</v>
      </c>
      <c r="H19" s="463">
        <v>39173</v>
      </c>
      <c r="I19" s="462">
        <v>13500</v>
      </c>
      <c r="J19" s="463">
        <v>22726</v>
      </c>
      <c r="K19" s="462">
        <v>5475</v>
      </c>
      <c r="L19" s="463">
        <v>22057</v>
      </c>
      <c r="M19" s="462">
        <v>5668</v>
      </c>
      <c r="N19" s="463">
        <f t="shared" si="0"/>
        <v>144904</v>
      </c>
      <c r="O19" s="133">
        <f t="shared" si="1"/>
        <v>42681</v>
      </c>
      <c r="P19" s="457" t="s">
        <v>867</v>
      </c>
      <c r="T19" s="431"/>
      <c r="U19" s="430"/>
    </row>
    <row r="20" spans="1:21" s="18" customFormat="1" ht="19" customHeight="1">
      <c r="A20" s="461" t="s">
        <v>866</v>
      </c>
      <c r="B20" s="464">
        <v>13550</v>
      </c>
      <c r="C20" s="462">
        <v>3619</v>
      </c>
      <c r="D20" s="133">
        <v>12365</v>
      </c>
      <c r="E20" s="462">
        <v>2843</v>
      </c>
      <c r="F20" s="133">
        <v>37387</v>
      </c>
      <c r="G20" s="462">
        <v>12109</v>
      </c>
      <c r="H20" s="463">
        <v>41335</v>
      </c>
      <c r="I20" s="462">
        <v>14973</v>
      </c>
      <c r="J20" s="463">
        <v>22860</v>
      </c>
      <c r="K20" s="462">
        <v>5484</v>
      </c>
      <c r="L20" s="463">
        <v>22577</v>
      </c>
      <c r="M20" s="462">
        <v>5791</v>
      </c>
      <c r="N20" s="463">
        <f t="shared" si="0"/>
        <v>150074</v>
      </c>
      <c r="O20" s="133">
        <f t="shared" si="1"/>
        <v>44819</v>
      </c>
      <c r="P20" s="457" t="s">
        <v>866</v>
      </c>
      <c r="T20" s="431"/>
      <c r="U20" s="430"/>
    </row>
    <row r="21" spans="1:21" s="18" customFormat="1" ht="19" customHeight="1">
      <c r="A21" s="461" t="s">
        <v>865</v>
      </c>
      <c r="B21" s="464">
        <v>13598</v>
      </c>
      <c r="C21" s="462">
        <v>3665</v>
      </c>
      <c r="D21" s="133">
        <v>12484</v>
      </c>
      <c r="E21" s="462">
        <v>2915</v>
      </c>
      <c r="F21" s="133">
        <v>39223</v>
      </c>
      <c r="G21" s="462">
        <v>13105</v>
      </c>
      <c r="H21" s="463">
        <v>42455</v>
      </c>
      <c r="I21" s="462">
        <v>15210</v>
      </c>
      <c r="J21" s="463">
        <v>22919</v>
      </c>
      <c r="K21" s="462">
        <v>5529</v>
      </c>
      <c r="L21" s="463">
        <v>23058</v>
      </c>
      <c r="M21" s="462">
        <v>5942</v>
      </c>
      <c r="N21" s="463">
        <f t="shared" si="0"/>
        <v>153737</v>
      </c>
      <c r="O21" s="133">
        <f t="shared" si="1"/>
        <v>46366</v>
      </c>
      <c r="P21" s="457" t="s">
        <v>865</v>
      </c>
      <c r="T21" s="431"/>
      <c r="U21" s="430"/>
    </row>
    <row r="22" spans="1:21" s="18" customFormat="1" ht="19" customHeight="1">
      <c r="A22" s="471" t="s">
        <v>864</v>
      </c>
      <c r="B22" s="468">
        <v>13971</v>
      </c>
      <c r="C22" s="468">
        <v>3827</v>
      </c>
      <c r="D22" s="469">
        <v>12508</v>
      </c>
      <c r="E22" s="470">
        <v>2934</v>
      </c>
      <c r="F22" s="469">
        <v>40468</v>
      </c>
      <c r="G22" s="470">
        <v>13677</v>
      </c>
      <c r="H22" s="469">
        <v>43848</v>
      </c>
      <c r="I22" s="470">
        <v>15844</v>
      </c>
      <c r="J22" s="469">
        <v>22887</v>
      </c>
      <c r="K22" s="470">
        <v>5566</v>
      </c>
      <c r="L22" s="469">
        <v>23520</v>
      </c>
      <c r="M22" s="470">
        <v>6118</v>
      </c>
      <c r="N22" s="469">
        <f t="shared" si="0"/>
        <v>157202</v>
      </c>
      <c r="O22" s="468">
        <f t="shared" si="1"/>
        <v>47966</v>
      </c>
      <c r="P22" s="467" t="s">
        <v>864</v>
      </c>
      <c r="Q22" s="466">
        <v>32111</v>
      </c>
      <c r="T22" s="431"/>
      <c r="U22" s="430"/>
    </row>
    <row r="23" spans="1:21" s="18" customFormat="1" ht="19" customHeight="1">
      <c r="A23" s="461" t="s">
        <v>863</v>
      </c>
      <c r="B23" s="464">
        <v>14199</v>
      </c>
      <c r="C23" s="462">
        <v>3908</v>
      </c>
      <c r="D23" s="133">
        <v>12637</v>
      </c>
      <c r="E23" s="462">
        <v>3004</v>
      </c>
      <c r="F23" s="133">
        <v>42067</v>
      </c>
      <c r="G23" s="462">
        <v>14341</v>
      </c>
      <c r="H23" s="463">
        <v>45172</v>
      </c>
      <c r="I23" s="462">
        <v>16502</v>
      </c>
      <c r="J23" s="463">
        <v>22932</v>
      </c>
      <c r="K23" s="462">
        <v>5782</v>
      </c>
      <c r="L23" s="463">
        <v>24377</v>
      </c>
      <c r="M23" s="462">
        <v>6391</v>
      </c>
      <c r="N23" s="463">
        <f t="shared" si="0"/>
        <v>161384</v>
      </c>
      <c r="O23" s="133">
        <f t="shared" si="1"/>
        <v>49928</v>
      </c>
      <c r="P23" s="457" t="s">
        <v>863</v>
      </c>
      <c r="Q23" s="465" t="s">
        <v>862</v>
      </c>
      <c r="T23" s="431"/>
      <c r="U23" s="430"/>
    </row>
    <row r="24" spans="1:21" s="18" customFormat="1" ht="19" customHeight="1">
      <c r="A24" s="461" t="s">
        <v>861</v>
      </c>
      <c r="B24" s="464">
        <v>14497</v>
      </c>
      <c r="C24" s="462">
        <v>4120</v>
      </c>
      <c r="D24" s="133">
        <v>12776</v>
      </c>
      <c r="E24" s="462">
        <v>3071</v>
      </c>
      <c r="F24" s="133">
        <v>44225</v>
      </c>
      <c r="G24" s="462">
        <v>15428</v>
      </c>
      <c r="H24" s="463">
        <v>46193</v>
      </c>
      <c r="I24" s="462">
        <v>17075</v>
      </c>
      <c r="J24" s="463">
        <v>22838</v>
      </c>
      <c r="K24" s="462">
        <v>5795</v>
      </c>
      <c r="L24" s="463">
        <v>24992</v>
      </c>
      <c r="M24" s="462">
        <v>6606</v>
      </c>
      <c r="N24" s="463">
        <f t="shared" si="0"/>
        <v>165521</v>
      </c>
      <c r="O24" s="133">
        <f t="shared" si="1"/>
        <v>52095</v>
      </c>
      <c r="P24" s="457" t="s">
        <v>860</v>
      </c>
      <c r="T24" s="431"/>
      <c r="U24" s="430"/>
    </row>
    <row r="25" spans="1:21" s="18" customFormat="1" ht="19" customHeight="1">
      <c r="A25" s="461" t="s">
        <v>859</v>
      </c>
      <c r="B25" s="464">
        <v>14795</v>
      </c>
      <c r="C25" s="462">
        <v>4372</v>
      </c>
      <c r="D25" s="133">
        <v>12876</v>
      </c>
      <c r="E25" s="462">
        <v>3121</v>
      </c>
      <c r="F25" s="133">
        <v>46445</v>
      </c>
      <c r="G25" s="462">
        <v>17277</v>
      </c>
      <c r="H25" s="463">
        <v>46698</v>
      </c>
      <c r="I25" s="462">
        <v>17429</v>
      </c>
      <c r="J25" s="463">
        <v>22582</v>
      </c>
      <c r="K25" s="462">
        <v>5615</v>
      </c>
      <c r="L25" s="463">
        <v>25070</v>
      </c>
      <c r="M25" s="462">
        <v>6760</v>
      </c>
      <c r="N25" s="463">
        <f t="shared" si="0"/>
        <v>168466</v>
      </c>
      <c r="O25" s="133">
        <f t="shared" si="1"/>
        <v>54574</v>
      </c>
      <c r="P25" s="457" t="s">
        <v>859</v>
      </c>
      <c r="T25" s="431"/>
      <c r="U25" s="430"/>
    </row>
    <row r="26" spans="1:21" s="18" customFormat="1" ht="19" customHeight="1">
      <c r="A26" s="461" t="s">
        <v>858</v>
      </c>
      <c r="B26" s="464">
        <v>14966</v>
      </c>
      <c r="C26" s="462">
        <v>4505</v>
      </c>
      <c r="D26" s="133">
        <v>13148</v>
      </c>
      <c r="E26" s="462">
        <v>3340</v>
      </c>
      <c r="F26" s="133">
        <v>48710</v>
      </c>
      <c r="G26" s="462">
        <v>18498</v>
      </c>
      <c r="H26" s="463">
        <v>47088</v>
      </c>
      <c r="I26" s="462">
        <v>17681</v>
      </c>
      <c r="J26" s="463">
        <v>22628</v>
      </c>
      <c r="K26" s="462">
        <v>5675</v>
      </c>
      <c r="L26" s="463">
        <v>25384</v>
      </c>
      <c r="M26" s="462">
        <v>6984</v>
      </c>
      <c r="N26" s="463">
        <f t="shared" si="0"/>
        <v>171924</v>
      </c>
      <c r="O26" s="133">
        <f t="shared" si="1"/>
        <v>56683</v>
      </c>
      <c r="P26" s="457" t="s">
        <v>858</v>
      </c>
      <c r="T26" s="431"/>
      <c r="U26" s="430"/>
    </row>
    <row r="27" spans="1:21" s="18" customFormat="1" ht="19" customHeight="1">
      <c r="A27" s="461" t="s">
        <v>857</v>
      </c>
      <c r="B27" s="464">
        <v>15320</v>
      </c>
      <c r="C27" s="462">
        <v>4704</v>
      </c>
      <c r="D27" s="133">
        <v>13203</v>
      </c>
      <c r="E27" s="462">
        <v>3409</v>
      </c>
      <c r="F27" s="133">
        <v>51313</v>
      </c>
      <c r="G27" s="462">
        <v>19846</v>
      </c>
      <c r="H27" s="463">
        <v>47465</v>
      </c>
      <c r="I27" s="462">
        <v>17994</v>
      </c>
      <c r="J27" s="463">
        <v>22643</v>
      </c>
      <c r="K27" s="462">
        <v>5732</v>
      </c>
      <c r="L27" s="463">
        <v>25703</v>
      </c>
      <c r="M27" s="462">
        <v>7186</v>
      </c>
      <c r="N27" s="463">
        <f t="shared" si="0"/>
        <v>175647</v>
      </c>
      <c r="O27" s="133">
        <f t="shared" si="1"/>
        <v>58871</v>
      </c>
      <c r="P27" s="457" t="s">
        <v>857</v>
      </c>
      <c r="T27" s="431"/>
      <c r="U27" s="430"/>
    </row>
    <row r="28" spans="1:21" s="18" customFormat="1" ht="19" customHeight="1">
      <c r="A28" s="461" t="s">
        <v>856</v>
      </c>
      <c r="B28" s="464">
        <v>15447</v>
      </c>
      <c r="C28" s="462">
        <v>4814</v>
      </c>
      <c r="D28" s="133">
        <v>13258</v>
      </c>
      <c r="E28" s="462">
        <v>3489</v>
      </c>
      <c r="F28" s="133">
        <v>53618</v>
      </c>
      <c r="G28" s="462">
        <v>20985</v>
      </c>
      <c r="H28" s="463">
        <v>47279</v>
      </c>
      <c r="I28" s="462">
        <v>17853</v>
      </c>
      <c r="J28" s="463">
        <v>22631</v>
      </c>
      <c r="K28" s="462">
        <v>5764</v>
      </c>
      <c r="L28" s="463">
        <v>25951</v>
      </c>
      <c r="M28" s="462">
        <v>7370</v>
      </c>
      <c r="N28" s="463">
        <f t="shared" si="0"/>
        <v>178184</v>
      </c>
      <c r="O28" s="133">
        <f t="shared" si="1"/>
        <v>60275</v>
      </c>
      <c r="P28" s="457" t="s">
        <v>856</v>
      </c>
      <c r="T28" s="431"/>
      <c r="U28" s="430"/>
    </row>
    <row r="29" spans="1:21" s="18" customFormat="1" ht="19" customHeight="1">
      <c r="A29" s="461" t="s">
        <v>855</v>
      </c>
      <c r="B29" s="464">
        <v>15490</v>
      </c>
      <c r="C29" s="462">
        <v>4820</v>
      </c>
      <c r="D29" s="133">
        <v>13321</v>
      </c>
      <c r="E29" s="462">
        <v>3544</v>
      </c>
      <c r="F29" s="133">
        <v>54971</v>
      </c>
      <c r="G29" s="462">
        <v>21489</v>
      </c>
      <c r="H29" s="463">
        <v>47422</v>
      </c>
      <c r="I29" s="462">
        <v>18026</v>
      </c>
      <c r="J29" s="463">
        <v>22563</v>
      </c>
      <c r="K29" s="462">
        <v>5804</v>
      </c>
      <c r="L29" s="463">
        <v>26187</v>
      </c>
      <c r="M29" s="462">
        <v>7570</v>
      </c>
      <c r="N29" s="463">
        <f t="shared" si="0"/>
        <v>179954</v>
      </c>
      <c r="O29" s="133">
        <f t="shared" si="1"/>
        <v>61253</v>
      </c>
      <c r="P29" s="457" t="s">
        <v>855</v>
      </c>
      <c r="T29" s="431"/>
      <c r="U29" s="430"/>
    </row>
    <row r="30" spans="1:21" s="18" customFormat="1" ht="19" customHeight="1">
      <c r="A30" s="461" t="s">
        <v>854</v>
      </c>
      <c r="B30" s="464">
        <v>15388</v>
      </c>
      <c r="C30" s="462">
        <v>4867</v>
      </c>
      <c r="D30" s="133">
        <v>13282</v>
      </c>
      <c r="E30" s="462">
        <v>3475</v>
      </c>
      <c r="F30" s="133">
        <v>56290</v>
      </c>
      <c r="G30" s="462">
        <v>22407</v>
      </c>
      <c r="H30" s="463">
        <v>48761</v>
      </c>
      <c r="I30" s="462">
        <v>19114</v>
      </c>
      <c r="J30" s="463">
        <v>22291</v>
      </c>
      <c r="K30" s="462">
        <v>5784</v>
      </c>
      <c r="L30" s="463">
        <v>26315</v>
      </c>
      <c r="M30" s="462">
        <v>7685</v>
      </c>
      <c r="N30" s="463">
        <f t="shared" si="0"/>
        <v>182327</v>
      </c>
      <c r="O30" s="133">
        <f t="shared" si="1"/>
        <v>63332</v>
      </c>
      <c r="P30" s="457" t="s">
        <v>854</v>
      </c>
      <c r="T30" s="431"/>
      <c r="U30" s="430"/>
    </row>
    <row r="31" spans="1:21" s="18" customFormat="1" ht="19" customHeight="1">
      <c r="A31" s="461" t="s">
        <v>853</v>
      </c>
      <c r="B31" s="464">
        <v>15615</v>
      </c>
      <c r="C31" s="462">
        <v>5033</v>
      </c>
      <c r="D31" s="133">
        <v>13276</v>
      </c>
      <c r="E31" s="462">
        <v>3492</v>
      </c>
      <c r="F31" s="133">
        <v>57759</v>
      </c>
      <c r="G31" s="462">
        <v>23140</v>
      </c>
      <c r="H31" s="463">
        <v>49468</v>
      </c>
      <c r="I31" s="462">
        <v>19734</v>
      </c>
      <c r="J31" s="463">
        <v>22264</v>
      </c>
      <c r="K31" s="462">
        <v>5869</v>
      </c>
      <c r="L31" s="463">
        <v>26297</v>
      </c>
      <c r="M31" s="462">
        <v>7843</v>
      </c>
      <c r="N31" s="463">
        <f t="shared" si="0"/>
        <v>184679</v>
      </c>
      <c r="O31" s="133">
        <f t="shared" si="1"/>
        <v>65111</v>
      </c>
      <c r="P31" s="457" t="s">
        <v>853</v>
      </c>
      <c r="T31" s="431"/>
      <c r="U31" s="430"/>
    </row>
    <row r="32" spans="1:21" s="18" customFormat="1" ht="19" customHeight="1">
      <c r="A32" s="461" t="s">
        <v>852</v>
      </c>
      <c r="B32" s="464">
        <v>16079</v>
      </c>
      <c r="C32" s="462">
        <v>5336</v>
      </c>
      <c r="D32" s="133">
        <v>13356</v>
      </c>
      <c r="E32" s="462">
        <v>3556</v>
      </c>
      <c r="F32" s="133">
        <v>58990</v>
      </c>
      <c r="G32" s="462">
        <v>23685</v>
      </c>
      <c r="H32" s="463">
        <v>50164</v>
      </c>
      <c r="I32" s="462">
        <v>20385</v>
      </c>
      <c r="J32" s="463">
        <v>22179</v>
      </c>
      <c r="K32" s="462">
        <v>5899</v>
      </c>
      <c r="L32" s="463">
        <v>26412</v>
      </c>
      <c r="M32" s="462">
        <v>8078</v>
      </c>
      <c r="N32" s="463">
        <f t="shared" si="0"/>
        <v>187180</v>
      </c>
      <c r="O32" s="133">
        <f t="shared" si="1"/>
        <v>66939</v>
      </c>
      <c r="P32" s="457" t="s">
        <v>852</v>
      </c>
      <c r="T32" s="431"/>
      <c r="U32" s="430"/>
    </row>
    <row r="33" spans="1:21" s="18" customFormat="1" ht="19" customHeight="1">
      <c r="A33" s="461" t="s">
        <v>851</v>
      </c>
      <c r="B33" s="464">
        <v>16270</v>
      </c>
      <c r="C33" s="462">
        <v>5453</v>
      </c>
      <c r="D33" s="133">
        <v>13217</v>
      </c>
      <c r="E33" s="462">
        <v>3550</v>
      </c>
      <c r="F33" s="133">
        <v>60406</v>
      </c>
      <c r="G33" s="462">
        <v>24301</v>
      </c>
      <c r="H33" s="463">
        <v>50436</v>
      </c>
      <c r="I33" s="462">
        <v>20763</v>
      </c>
      <c r="J33" s="463">
        <v>21988</v>
      </c>
      <c r="K33" s="462">
        <v>5973</v>
      </c>
      <c r="L33" s="463">
        <v>26253</v>
      </c>
      <c r="M33" s="462">
        <v>8217</v>
      </c>
      <c r="N33" s="463">
        <f t="shared" si="0"/>
        <v>188570</v>
      </c>
      <c r="O33" s="133">
        <f t="shared" si="1"/>
        <v>68257</v>
      </c>
      <c r="P33" s="457" t="s">
        <v>851</v>
      </c>
      <c r="T33" s="431"/>
      <c r="U33" s="430"/>
    </row>
    <row r="34" spans="1:21" s="18" customFormat="1" ht="19" customHeight="1">
      <c r="A34" s="461" t="s">
        <v>413</v>
      </c>
      <c r="B34" s="464">
        <v>16596</v>
      </c>
      <c r="C34" s="462">
        <v>5671</v>
      </c>
      <c r="D34" s="133">
        <v>13182</v>
      </c>
      <c r="E34" s="462">
        <v>3585</v>
      </c>
      <c r="F34" s="133">
        <v>61618</v>
      </c>
      <c r="G34" s="462">
        <v>24854</v>
      </c>
      <c r="H34" s="463">
        <v>50643</v>
      </c>
      <c r="I34" s="462">
        <v>20919</v>
      </c>
      <c r="J34" s="463">
        <v>21931</v>
      </c>
      <c r="K34" s="462">
        <v>6011</v>
      </c>
      <c r="L34" s="463">
        <v>26108</v>
      </c>
      <c r="M34" s="462">
        <v>8340</v>
      </c>
      <c r="N34" s="463">
        <f t="shared" si="0"/>
        <v>190078</v>
      </c>
      <c r="O34" s="133">
        <f t="shared" si="1"/>
        <v>69380</v>
      </c>
      <c r="P34" s="457" t="s">
        <v>413</v>
      </c>
      <c r="T34" s="431"/>
      <c r="U34" s="430"/>
    </row>
    <row r="35" spans="1:21" s="18" customFormat="1" ht="19" customHeight="1">
      <c r="A35" s="461" t="s">
        <v>850</v>
      </c>
      <c r="B35" s="464">
        <v>17233</v>
      </c>
      <c r="C35" s="462">
        <v>5778</v>
      </c>
      <c r="D35" s="133">
        <v>13356</v>
      </c>
      <c r="E35" s="462">
        <v>3678</v>
      </c>
      <c r="F35" s="133">
        <v>62908</v>
      </c>
      <c r="G35" s="462">
        <v>25896</v>
      </c>
      <c r="H35" s="463">
        <v>50716</v>
      </c>
      <c r="I35" s="462">
        <v>21244</v>
      </c>
      <c r="J35" s="463">
        <v>21765</v>
      </c>
      <c r="K35" s="462">
        <v>5921</v>
      </c>
      <c r="L35" s="463">
        <v>25836</v>
      </c>
      <c r="M35" s="462">
        <v>8345</v>
      </c>
      <c r="N35" s="463">
        <f t="shared" si="0"/>
        <v>191814</v>
      </c>
      <c r="O35" s="133">
        <f t="shared" si="1"/>
        <v>70862</v>
      </c>
      <c r="P35" s="457" t="s">
        <v>850</v>
      </c>
      <c r="T35" s="431"/>
      <c r="U35" s="430"/>
    </row>
    <row r="36" spans="1:21" s="18" customFormat="1" ht="19" customHeight="1">
      <c r="A36" s="461" t="s">
        <v>849</v>
      </c>
      <c r="B36" s="464">
        <v>17419</v>
      </c>
      <c r="C36" s="462">
        <v>5874</v>
      </c>
      <c r="D36" s="133">
        <v>13543</v>
      </c>
      <c r="E36" s="462">
        <v>3804</v>
      </c>
      <c r="F36" s="133">
        <v>63929</v>
      </c>
      <c r="G36" s="462">
        <v>26502</v>
      </c>
      <c r="H36" s="463">
        <v>51257</v>
      </c>
      <c r="I36" s="462">
        <v>21659</v>
      </c>
      <c r="J36" s="463">
        <v>21551</v>
      </c>
      <c r="K36" s="462">
        <v>5955</v>
      </c>
      <c r="L36" s="463">
        <v>25762</v>
      </c>
      <c r="M36" s="462">
        <v>8467</v>
      </c>
      <c r="N36" s="463">
        <f t="shared" si="0"/>
        <v>193461</v>
      </c>
      <c r="O36" s="133">
        <f t="shared" si="1"/>
        <v>72261</v>
      </c>
      <c r="P36" s="457" t="s">
        <v>849</v>
      </c>
      <c r="T36" s="431"/>
      <c r="U36" s="430"/>
    </row>
    <row r="37" spans="1:21" s="18" customFormat="1" ht="19" customHeight="1">
      <c r="A37" s="461" t="s">
        <v>410</v>
      </c>
      <c r="B37" s="464">
        <v>17560</v>
      </c>
      <c r="C37" s="462">
        <v>5954</v>
      </c>
      <c r="D37" s="463">
        <v>13698</v>
      </c>
      <c r="E37" s="462">
        <v>3899</v>
      </c>
      <c r="F37" s="463">
        <v>64969</v>
      </c>
      <c r="G37" s="462">
        <v>27073</v>
      </c>
      <c r="H37" s="463">
        <v>51897</v>
      </c>
      <c r="I37" s="462">
        <v>22084</v>
      </c>
      <c r="J37" s="463">
        <v>21341</v>
      </c>
      <c r="K37" s="462">
        <v>5970</v>
      </c>
      <c r="L37" s="463">
        <v>25581</v>
      </c>
      <c r="M37" s="462">
        <v>8550</v>
      </c>
      <c r="N37" s="463">
        <f>SUM(B37,D37,F37,H37,J37,L37)</f>
        <v>195046</v>
      </c>
      <c r="O37" s="133">
        <f>SUM(C37,E37,G37,I37,K37,M37)</f>
        <v>73530</v>
      </c>
      <c r="P37" s="457" t="s">
        <v>410</v>
      </c>
      <c r="T37" s="431"/>
      <c r="U37" s="430"/>
    </row>
    <row r="38" spans="1:21" s="18" customFormat="1" ht="19" customHeight="1">
      <c r="A38" s="461" t="s">
        <v>794</v>
      </c>
      <c r="B38" s="464">
        <v>17871</v>
      </c>
      <c r="C38" s="462">
        <v>6104</v>
      </c>
      <c r="D38" s="463">
        <v>13907</v>
      </c>
      <c r="E38" s="462">
        <v>4032</v>
      </c>
      <c r="F38" s="463">
        <v>65832</v>
      </c>
      <c r="G38" s="462">
        <v>27677</v>
      </c>
      <c r="H38" s="463">
        <v>52028</v>
      </c>
      <c r="I38" s="462">
        <v>22079</v>
      </c>
      <c r="J38" s="463">
        <v>21198</v>
      </c>
      <c r="K38" s="462">
        <v>5983</v>
      </c>
      <c r="L38" s="463">
        <v>25411</v>
      </c>
      <c r="M38" s="462">
        <v>8476</v>
      </c>
      <c r="N38" s="133">
        <f>SUM(B38,D38,F38,H38,J38,L38)</f>
        <v>196247</v>
      </c>
      <c r="O38" s="133">
        <f>SUM(C38,E38,G38,I38,K38,M38)</f>
        <v>74351</v>
      </c>
      <c r="P38" s="457" t="s">
        <v>794</v>
      </c>
      <c r="T38" s="431"/>
      <c r="U38" s="430"/>
    </row>
    <row r="39" spans="1:21" s="18" customFormat="1" ht="19" customHeight="1">
      <c r="A39" s="461" t="s">
        <v>793</v>
      </c>
      <c r="B39" s="133">
        <v>18054</v>
      </c>
      <c r="C39" s="133">
        <v>6208</v>
      </c>
      <c r="D39" s="463">
        <v>14064</v>
      </c>
      <c r="E39" s="462">
        <v>4122</v>
      </c>
      <c r="F39" s="133">
        <v>67200</v>
      </c>
      <c r="G39" s="133">
        <v>28666</v>
      </c>
      <c r="H39" s="463">
        <v>52673</v>
      </c>
      <c r="I39" s="462">
        <v>22436</v>
      </c>
      <c r="J39" s="463">
        <v>21018</v>
      </c>
      <c r="K39" s="462">
        <v>6012</v>
      </c>
      <c r="L39" s="463">
        <v>25167</v>
      </c>
      <c r="M39" s="462">
        <v>8515</v>
      </c>
      <c r="N39" s="463">
        <v>198176</v>
      </c>
      <c r="O39" s="133">
        <v>75959</v>
      </c>
      <c r="P39" s="457" t="s">
        <v>793</v>
      </c>
      <c r="T39" s="431"/>
      <c r="U39" s="430"/>
    </row>
    <row r="40" spans="1:21" s="18" customFormat="1" ht="19" customHeight="1">
      <c r="A40" s="461" t="s">
        <v>792</v>
      </c>
      <c r="B40" s="133">
        <v>18576</v>
      </c>
      <c r="C40" s="462">
        <v>6612</v>
      </c>
      <c r="D40" s="133">
        <v>14370</v>
      </c>
      <c r="E40" s="462">
        <v>4282</v>
      </c>
      <c r="F40" s="133">
        <v>68781</v>
      </c>
      <c r="G40" s="462">
        <v>29987</v>
      </c>
      <c r="H40" s="463">
        <v>53135</v>
      </c>
      <c r="I40" s="462">
        <v>23057</v>
      </c>
      <c r="J40" s="463">
        <v>20817</v>
      </c>
      <c r="K40" s="462">
        <v>5984</v>
      </c>
      <c r="L40" s="133">
        <v>24849</v>
      </c>
      <c r="M40" s="462">
        <v>8599</v>
      </c>
      <c r="N40" s="133">
        <v>200528</v>
      </c>
      <c r="O40" s="133">
        <v>78521</v>
      </c>
      <c r="P40" s="457" t="s">
        <v>792</v>
      </c>
      <c r="T40" s="431"/>
      <c r="U40" s="430"/>
    </row>
    <row r="41" spans="1:21" s="122" customFormat="1" ht="19" customHeight="1">
      <c r="A41" s="461" t="s">
        <v>791</v>
      </c>
      <c r="B41" s="458">
        <v>18873</v>
      </c>
      <c r="C41" s="458">
        <v>6807</v>
      </c>
      <c r="D41" s="460">
        <v>14779</v>
      </c>
      <c r="E41" s="459">
        <v>4525</v>
      </c>
      <c r="F41" s="458">
        <v>70337</v>
      </c>
      <c r="G41" s="458">
        <v>30920</v>
      </c>
      <c r="H41" s="460">
        <v>54033</v>
      </c>
      <c r="I41" s="459">
        <v>23522</v>
      </c>
      <c r="J41" s="460">
        <v>20624</v>
      </c>
      <c r="K41" s="459">
        <v>6038</v>
      </c>
      <c r="L41" s="460">
        <v>24634</v>
      </c>
      <c r="M41" s="459">
        <v>8676</v>
      </c>
      <c r="N41" s="460">
        <v>203280</v>
      </c>
      <c r="O41" s="458">
        <v>80488</v>
      </c>
      <c r="P41" s="457" t="s">
        <v>791</v>
      </c>
      <c r="T41" s="438"/>
      <c r="U41" s="437"/>
    </row>
    <row r="42" spans="1:21" s="122" customFormat="1" ht="19" customHeight="1">
      <c r="A42" s="461" t="s">
        <v>790</v>
      </c>
      <c r="B42" s="458">
        <v>19116</v>
      </c>
      <c r="C42" s="458">
        <v>6971</v>
      </c>
      <c r="D42" s="460">
        <v>15230</v>
      </c>
      <c r="E42" s="459">
        <v>4774</v>
      </c>
      <c r="F42" s="458">
        <v>72114</v>
      </c>
      <c r="G42" s="459">
        <v>31820</v>
      </c>
      <c r="H42" s="460">
        <v>55283</v>
      </c>
      <c r="I42" s="459">
        <v>24023</v>
      </c>
      <c r="J42" s="460">
        <v>20426</v>
      </c>
      <c r="K42" s="459">
        <v>6250</v>
      </c>
      <c r="L42" s="460">
        <v>24492</v>
      </c>
      <c r="M42" s="459">
        <v>8848</v>
      </c>
      <c r="N42" s="460">
        <v>206661</v>
      </c>
      <c r="O42" s="458">
        <v>82686</v>
      </c>
      <c r="P42" s="457" t="s">
        <v>790</v>
      </c>
      <c r="T42" s="438"/>
      <c r="U42" s="437"/>
    </row>
    <row r="43" spans="1:21" s="122" customFormat="1" ht="19" customHeight="1">
      <c r="A43" s="461" t="s">
        <v>404</v>
      </c>
      <c r="B43" s="458">
        <v>19342</v>
      </c>
      <c r="C43" s="459">
        <v>7101</v>
      </c>
      <c r="D43" s="458">
        <v>15563</v>
      </c>
      <c r="E43" s="459">
        <v>4940</v>
      </c>
      <c r="F43" s="458">
        <v>74034</v>
      </c>
      <c r="G43" s="459">
        <v>32856</v>
      </c>
      <c r="H43" s="460">
        <v>55766</v>
      </c>
      <c r="I43" s="459">
        <v>24327</v>
      </c>
      <c r="J43" s="460">
        <v>20213</v>
      </c>
      <c r="K43" s="459">
        <v>6320</v>
      </c>
      <c r="L43" s="458">
        <v>24493</v>
      </c>
      <c r="M43" s="459">
        <v>8997</v>
      </c>
      <c r="N43" s="458">
        <v>209411</v>
      </c>
      <c r="O43" s="458">
        <v>84541</v>
      </c>
      <c r="P43" s="457" t="s">
        <v>404</v>
      </c>
      <c r="T43" s="438"/>
      <c r="U43" s="437"/>
    </row>
    <row r="44" spans="1:21" s="122" customFormat="1" ht="19" customHeight="1">
      <c r="A44" s="461" t="s">
        <v>403</v>
      </c>
      <c r="B44" s="458">
        <v>19472</v>
      </c>
      <c r="C44" s="459">
        <v>7269</v>
      </c>
      <c r="D44" s="458">
        <v>15856</v>
      </c>
      <c r="E44" s="459">
        <v>5154</v>
      </c>
      <c r="F44" s="458">
        <v>76368</v>
      </c>
      <c r="G44" s="459">
        <v>34072</v>
      </c>
      <c r="H44" s="460">
        <v>56383</v>
      </c>
      <c r="I44" s="459">
        <v>24608</v>
      </c>
      <c r="J44" s="460">
        <v>19940</v>
      </c>
      <c r="K44" s="459">
        <v>6358</v>
      </c>
      <c r="L44" s="458">
        <v>24426</v>
      </c>
      <c r="M44" s="459">
        <v>9063</v>
      </c>
      <c r="N44" s="458">
        <v>212445</v>
      </c>
      <c r="O44" s="458">
        <v>86524</v>
      </c>
      <c r="P44" s="457" t="s">
        <v>403</v>
      </c>
      <c r="T44" s="438"/>
      <c r="U44" s="437"/>
    </row>
    <row r="45" spans="1:21" s="122" customFormat="1" ht="19" customHeight="1">
      <c r="A45" s="461" t="s">
        <v>402</v>
      </c>
      <c r="B45" s="458">
        <v>19537</v>
      </c>
      <c r="C45" s="459">
        <v>7113</v>
      </c>
      <c r="D45" s="458">
        <v>16052</v>
      </c>
      <c r="E45" s="459">
        <v>5061</v>
      </c>
      <c r="F45" s="458">
        <v>79247</v>
      </c>
      <c r="G45" s="459">
        <v>34640</v>
      </c>
      <c r="H45" s="460">
        <v>55575</v>
      </c>
      <c r="I45" s="459">
        <v>25900</v>
      </c>
      <c r="J45" s="460">
        <v>19837</v>
      </c>
      <c r="K45" s="459">
        <v>5980</v>
      </c>
      <c r="L45" s="458">
        <v>24342</v>
      </c>
      <c r="M45" s="459">
        <v>8783</v>
      </c>
      <c r="N45" s="458">
        <v>214590</v>
      </c>
      <c r="O45" s="458">
        <v>87477</v>
      </c>
      <c r="P45" s="457" t="s">
        <v>402</v>
      </c>
      <c r="T45" s="438"/>
      <c r="U45" s="437"/>
    </row>
    <row r="46" spans="1:21" s="122" customFormat="1" ht="19" customHeight="1">
      <c r="A46" s="461" t="s">
        <v>401</v>
      </c>
      <c r="B46" s="458">
        <v>19571</v>
      </c>
      <c r="C46" s="459">
        <v>7154</v>
      </c>
      <c r="D46" s="458">
        <v>16090</v>
      </c>
      <c r="E46" s="459">
        <v>5152</v>
      </c>
      <c r="F46" s="458">
        <v>81386</v>
      </c>
      <c r="G46" s="459">
        <v>35628</v>
      </c>
      <c r="H46" s="460">
        <v>55165</v>
      </c>
      <c r="I46" s="459">
        <v>26217</v>
      </c>
      <c r="J46" s="460">
        <v>19495</v>
      </c>
      <c r="K46" s="459">
        <v>5962</v>
      </c>
      <c r="L46" s="458">
        <v>24170</v>
      </c>
      <c r="M46" s="459">
        <v>8871</v>
      </c>
      <c r="N46" s="458">
        <v>215877</v>
      </c>
      <c r="O46" s="458">
        <v>88984</v>
      </c>
      <c r="P46" s="457" t="s">
        <v>401</v>
      </c>
      <c r="T46" s="438"/>
      <c r="U46" s="437"/>
    </row>
    <row r="47" spans="1:21" s="122" customFormat="1" ht="19" customHeight="1">
      <c r="A47" s="455" t="s">
        <v>400</v>
      </c>
      <c r="B47" s="451">
        <v>19618</v>
      </c>
      <c r="C47" s="452">
        <v>7302</v>
      </c>
      <c r="D47" s="451">
        <v>16280</v>
      </c>
      <c r="E47" s="452">
        <v>5319</v>
      </c>
      <c r="F47" s="451">
        <v>83355</v>
      </c>
      <c r="G47" s="452">
        <v>36526</v>
      </c>
      <c r="H47" s="453">
        <v>54972</v>
      </c>
      <c r="I47" s="452">
        <v>26148</v>
      </c>
      <c r="J47" s="453">
        <v>19168</v>
      </c>
      <c r="K47" s="452">
        <v>5953</v>
      </c>
      <c r="L47" s="451">
        <v>23922</v>
      </c>
      <c r="M47" s="452">
        <v>8903</v>
      </c>
      <c r="N47" s="451">
        <v>217315</v>
      </c>
      <c r="O47" s="451">
        <v>90151</v>
      </c>
      <c r="P47" s="439" t="s">
        <v>400</v>
      </c>
      <c r="T47" s="438"/>
      <c r="U47" s="437"/>
    </row>
    <row r="48" spans="1:21" s="122" customFormat="1" ht="19" customHeight="1">
      <c r="A48" s="455" t="s">
        <v>399</v>
      </c>
      <c r="B48" s="451">
        <v>19738</v>
      </c>
      <c r="C48" s="452">
        <v>7438</v>
      </c>
      <c r="D48" s="451">
        <v>16572</v>
      </c>
      <c r="E48" s="452">
        <v>5472</v>
      </c>
      <c r="F48" s="451">
        <v>85560</v>
      </c>
      <c r="G48" s="452">
        <v>37534</v>
      </c>
      <c r="H48" s="453">
        <v>54761</v>
      </c>
      <c r="I48" s="452">
        <v>25952</v>
      </c>
      <c r="J48" s="453">
        <v>18942</v>
      </c>
      <c r="K48" s="452">
        <v>6014</v>
      </c>
      <c r="L48" s="451">
        <v>23829</v>
      </c>
      <c r="M48" s="452">
        <v>9018</v>
      </c>
      <c r="N48" s="451">
        <f t="shared" ref="N48:O50" si="2">B48+D48+F48+H48+J48+L48</f>
        <v>219402</v>
      </c>
      <c r="O48" s="451">
        <f t="shared" si="2"/>
        <v>91428</v>
      </c>
      <c r="P48" s="439" t="s">
        <v>399</v>
      </c>
      <c r="T48" s="438"/>
      <c r="U48" s="437"/>
    </row>
    <row r="49" spans="1:21" s="122" customFormat="1" ht="19" customHeight="1">
      <c r="A49" s="455" t="s">
        <v>398</v>
      </c>
      <c r="B49" s="454">
        <v>19806</v>
      </c>
      <c r="C49" s="451">
        <v>7561</v>
      </c>
      <c r="D49" s="453">
        <v>16238</v>
      </c>
      <c r="E49" s="452">
        <v>5404</v>
      </c>
      <c r="F49" s="451">
        <v>88986</v>
      </c>
      <c r="G49" s="451">
        <v>39031</v>
      </c>
      <c r="H49" s="453">
        <v>53643</v>
      </c>
      <c r="I49" s="452">
        <v>25484</v>
      </c>
      <c r="J49" s="453">
        <v>18691</v>
      </c>
      <c r="K49" s="452">
        <v>6098</v>
      </c>
      <c r="L49" s="453">
        <v>23755</v>
      </c>
      <c r="M49" s="452">
        <v>9125</v>
      </c>
      <c r="N49" s="451">
        <f t="shared" si="2"/>
        <v>221119</v>
      </c>
      <c r="O49" s="450">
        <f t="shared" si="2"/>
        <v>92703</v>
      </c>
      <c r="P49" s="439" t="s">
        <v>398</v>
      </c>
      <c r="T49" s="438"/>
      <c r="U49" s="437"/>
    </row>
    <row r="50" spans="1:21" s="122" customFormat="1" ht="19" customHeight="1">
      <c r="A50" s="455" t="s">
        <v>397</v>
      </c>
      <c r="B50" s="454">
        <v>19786</v>
      </c>
      <c r="C50" s="451">
        <v>7646</v>
      </c>
      <c r="D50" s="453">
        <v>16348</v>
      </c>
      <c r="E50" s="452">
        <v>5503</v>
      </c>
      <c r="F50" s="451">
        <v>93494</v>
      </c>
      <c r="G50" s="451">
        <v>42305</v>
      </c>
      <c r="H50" s="456">
        <v>55281</v>
      </c>
      <c r="I50" s="452">
        <v>27612</v>
      </c>
      <c r="J50" s="453">
        <v>18222</v>
      </c>
      <c r="K50" s="452">
        <v>5924</v>
      </c>
      <c r="L50" s="453">
        <v>23832</v>
      </c>
      <c r="M50" s="452">
        <v>9200</v>
      </c>
      <c r="N50" s="451">
        <f t="shared" si="2"/>
        <v>226963</v>
      </c>
      <c r="O50" s="450">
        <f t="shared" si="2"/>
        <v>98190</v>
      </c>
      <c r="P50" s="439" t="s">
        <v>397</v>
      </c>
      <c r="T50" s="438"/>
      <c r="U50" s="437"/>
    </row>
    <row r="51" spans="1:21" s="122" customFormat="1" ht="19" customHeight="1">
      <c r="A51" s="449" t="s">
        <v>396</v>
      </c>
      <c r="B51" s="454">
        <v>19943</v>
      </c>
      <c r="C51" s="451">
        <v>7830</v>
      </c>
      <c r="D51" s="453">
        <v>16324</v>
      </c>
      <c r="E51" s="451">
        <v>5603</v>
      </c>
      <c r="F51" s="453">
        <v>97283</v>
      </c>
      <c r="G51" s="452">
        <v>43957</v>
      </c>
      <c r="H51" s="453">
        <v>55296</v>
      </c>
      <c r="I51" s="452">
        <v>27662</v>
      </c>
      <c r="J51" s="453">
        <v>17901</v>
      </c>
      <c r="K51" s="452">
        <v>5960</v>
      </c>
      <c r="L51" s="453">
        <v>23651</v>
      </c>
      <c r="M51" s="452">
        <v>9287</v>
      </c>
      <c r="N51" s="451">
        <v>230398</v>
      </c>
      <c r="O51" s="450">
        <v>100299</v>
      </c>
      <c r="P51" s="449" t="s">
        <v>396</v>
      </c>
      <c r="T51" s="438"/>
      <c r="U51" s="437"/>
    </row>
    <row r="52" spans="1:21" s="122" customFormat="1" ht="19" customHeight="1">
      <c r="A52" s="449" t="s">
        <v>395</v>
      </c>
      <c r="B52" s="454">
        <v>19854</v>
      </c>
      <c r="C52" s="451">
        <v>7948</v>
      </c>
      <c r="D52" s="453">
        <v>16210</v>
      </c>
      <c r="E52" s="451">
        <v>5669</v>
      </c>
      <c r="F52" s="453">
        <v>100303</v>
      </c>
      <c r="G52" s="452">
        <v>45389</v>
      </c>
      <c r="H52" s="453">
        <v>56177</v>
      </c>
      <c r="I52" s="452">
        <v>28139</v>
      </c>
      <c r="J52" s="453">
        <v>17553</v>
      </c>
      <c r="K52" s="452">
        <v>5948</v>
      </c>
      <c r="L52" s="453">
        <v>23452</v>
      </c>
      <c r="M52" s="452">
        <v>9331</v>
      </c>
      <c r="N52" s="451">
        <v>233549</v>
      </c>
      <c r="O52" s="450">
        <v>102424</v>
      </c>
      <c r="P52" s="449" t="s">
        <v>395</v>
      </c>
      <c r="T52" s="438"/>
      <c r="U52" s="437"/>
    </row>
    <row r="53" spans="1:21" s="122" customFormat="1" ht="19" customHeight="1">
      <c r="A53" s="455" t="s">
        <v>394</v>
      </c>
      <c r="B53" s="454">
        <v>19980</v>
      </c>
      <c r="C53" s="451">
        <v>8143</v>
      </c>
      <c r="D53" s="453">
        <v>16188</v>
      </c>
      <c r="E53" s="451">
        <v>5783</v>
      </c>
      <c r="F53" s="453">
        <v>104222</v>
      </c>
      <c r="G53" s="452">
        <v>47182</v>
      </c>
      <c r="H53" s="453">
        <v>56136</v>
      </c>
      <c r="I53" s="452">
        <v>28096</v>
      </c>
      <c r="J53" s="453">
        <v>17266</v>
      </c>
      <c r="K53" s="452">
        <v>5977</v>
      </c>
      <c r="L53" s="453">
        <v>23247</v>
      </c>
      <c r="M53" s="452">
        <v>9374</v>
      </c>
      <c r="N53" s="451">
        <v>237039</v>
      </c>
      <c r="O53" s="450">
        <v>104555</v>
      </c>
      <c r="P53" s="449" t="s">
        <v>394</v>
      </c>
      <c r="T53" s="438"/>
      <c r="U53" s="437"/>
    </row>
    <row r="54" spans="1:21" s="122" customFormat="1" ht="19" customHeight="1" thickBot="1">
      <c r="A54" s="448" t="s">
        <v>64</v>
      </c>
      <c r="B54" s="447">
        <v>19853</v>
      </c>
      <c r="C54" s="446">
        <v>8247</v>
      </c>
      <c r="D54" s="441">
        <v>16001</v>
      </c>
      <c r="E54" s="442">
        <v>5829</v>
      </c>
      <c r="F54" s="443">
        <v>107922</v>
      </c>
      <c r="G54" s="442">
        <v>49069</v>
      </c>
      <c r="H54" s="440">
        <v>57063</v>
      </c>
      <c r="I54" s="444">
        <v>28797</v>
      </c>
      <c r="J54" s="445">
        <v>17025</v>
      </c>
      <c r="K54" s="444">
        <v>6022</v>
      </c>
      <c r="L54" s="443">
        <v>23123</v>
      </c>
      <c r="M54" s="442">
        <v>9529</v>
      </c>
      <c r="N54" s="441">
        <v>240987</v>
      </c>
      <c r="O54" s="440">
        <v>107493</v>
      </c>
      <c r="P54" s="439" t="s">
        <v>64</v>
      </c>
      <c r="T54" s="438"/>
      <c r="U54" s="437"/>
    </row>
    <row r="55" spans="1:21" s="18" customFormat="1" ht="19" customHeight="1">
      <c r="A55" s="436"/>
      <c r="B55" s="435"/>
      <c r="C55" s="435"/>
      <c r="D55" s="435"/>
      <c r="E55" s="435"/>
      <c r="F55" s="435"/>
      <c r="G55" s="435"/>
      <c r="H55" s="435"/>
      <c r="I55" s="435"/>
      <c r="J55" s="434"/>
      <c r="K55" s="434"/>
      <c r="L55" s="434"/>
      <c r="M55" s="434"/>
      <c r="N55" s="434"/>
      <c r="O55" s="434"/>
      <c r="P55" s="433" t="s">
        <v>848</v>
      </c>
      <c r="Q55" s="433"/>
      <c r="T55" s="431"/>
      <c r="U55" s="430"/>
    </row>
    <row r="56" spans="1:21" s="18" customFormat="1" ht="19" customHeight="1">
      <c r="A56" s="61"/>
      <c r="L56" s="432"/>
      <c r="M56" s="432"/>
      <c r="T56" s="431"/>
      <c r="U56" s="430"/>
    </row>
    <row r="57" spans="1:21" s="18" customFormat="1" ht="16.5" customHeight="1">
      <c r="A57" s="61"/>
      <c r="T57" s="431"/>
      <c r="U57" s="430"/>
    </row>
    <row r="58" spans="1:21" s="18" customFormat="1" ht="16.5" customHeight="1">
      <c r="A58" s="61"/>
      <c r="T58" s="431"/>
      <c r="U58" s="430"/>
    </row>
    <row r="59" spans="1:21" s="18" customFormat="1" ht="16.5" customHeight="1">
      <c r="A59" s="61"/>
      <c r="T59" s="431"/>
      <c r="U59" s="430"/>
    </row>
    <row r="60" spans="1:21" s="18" customFormat="1" ht="16.5" customHeight="1">
      <c r="A60" s="61"/>
      <c r="T60" s="431"/>
      <c r="U60" s="430"/>
    </row>
    <row r="61" spans="1:21" s="18" customFormat="1" ht="16.5" customHeight="1">
      <c r="A61" s="61"/>
      <c r="T61" s="431"/>
      <c r="U61" s="430"/>
    </row>
    <row r="62" spans="1:21" ht="36" customHeight="1"/>
    <row r="63" spans="1:21" ht="21" customHeight="1"/>
    <row r="64" spans="1:21" ht="21" customHeight="1"/>
  </sheetData>
  <mergeCells count="9">
    <mergeCell ref="B3:C3"/>
    <mergeCell ref="D3:E3"/>
    <mergeCell ref="F3:G3"/>
    <mergeCell ref="H3:I3"/>
    <mergeCell ref="S11:U11"/>
    <mergeCell ref="S10:U10"/>
    <mergeCell ref="J3:K3"/>
    <mergeCell ref="L3:M3"/>
    <mergeCell ref="N3:O3"/>
  </mergeCells>
  <phoneticPr fontId="3"/>
  <printOptions horizontalCentered="1"/>
  <pageMargins left="0.6692913385826772" right="0.6692913385826772" top="1.0236220472440944" bottom="0.6692913385826772" header="0.51181102362204722" footer="0.51181102362204722"/>
  <pageSetup paperSize="9" scale="75" fitToWidth="2" orientation="portrait" r:id="rId1"/>
  <headerFooter alignWithMargins="0"/>
  <colBreaks count="1" manualBreakCount="1">
    <brk id="9" max="5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72"/>
  <sheetViews>
    <sheetView view="pageBreakPreview" zoomScaleNormal="100" zoomScaleSheetLayoutView="100" workbookViewId="0">
      <pane xSplit="1" ySplit="4" topLeftCell="B5" activePane="bottomRight" state="frozen"/>
      <selection activeCell="J23" sqref="J23"/>
      <selection pane="topRight" activeCell="J23" sqref="J23"/>
      <selection pane="bottomLeft" activeCell="J23" sqref="J23"/>
      <selection pane="bottomRight" activeCell="G4" sqref="G4"/>
    </sheetView>
  </sheetViews>
  <sheetFormatPr defaultColWidth="10.7265625" defaultRowHeight="13"/>
  <cols>
    <col min="1" max="1" width="12.08984375" customWidth="1"/>
    <col min="2" max="2" width="13.7265625" customWidth="1"/>
    <col min="3" max="3" width="18.6328125" customWidth="1"/>
    <col min="4" max="4" width="18.6328125" style="484" customWidth="1"/>
    <col min="5" max="5" width="18.6328125" customWidth="1"/>
    <col min="6" max="8" width="11.6328125" customWidth="1"/>
  </cols>
  <sheetData>
    <row r="1" spans="1:5" ht="18.75" customHeight="1">
      <c r="A1" s="2194" t="s">
        <v>931</v>
      </c>
      <c r="B1" s="2194"/>
      <c r="C1" s="2194"/>
      <c r="D1" s="2194"/>
      <c r="E1" s="2194"/>
    </row>
    <row r="2" spans="1:5" s="161" customFormat="1" ht="22.5" customHeight="1" thickBot="1">
      <c r="A2" s="488"/>
      <c r="B2" s="488"/>
      <c r="E2" s="217" t="s">
        <v>930</v>
      </c>
    </row>
    <row r="3" spans="1:5" s="161" customFormat="1" ht="15" customHeight="1">
      <c r="A3" s="2202"/>
      <c r="B3" s="2203"/>
      <c r="C3" s="2198" t="s">
        <v>929</v>
      </c>
      <c r="D3" s="2198" t="s">
        <v>928</v>
      </c>
      <c r="E3" s="2200" t="s">
        <v>927</v>
      </c>
    </row>
    <row r="4" spans="1:5" s="161" customFormat="1" ht="15" customHeight="1" thickBot="1">
      <c r="A4" s="2204"/>
      <c r="B4" s="2205"/>
      <c r="C4" s="2199"/>
      <c r="D4" s="2199"/>
      <c r="E4" s="2201"/>
    </row>
    <row r="5" spans="1:5" s="161" customFormat="1" ht="15" customHeight="1">
      <c r="A5" s="2196" t="s">
        <v>926</v>
      </c>
      <c r="B5" s="510" t="s">
        <v>920</v>
      </c>
      <c r="C5" s="497">
        <v>57140</v>
      </c>
      <c r="D5" s="516">
        <v>118507</v>
      </c>
      <c r="E5" s="496">
        <f t="shared" ref="E5:E36" si="0">SUM(C5+D5)</f>
        <v>175647</v>
      </c>
    </row>
    <row r="6" spans="1:5" s="161" customFormat="1" ht="15" customHeight="1">
      <c r="A6" s="2197"/>
      <c r="B6" s="509" t="s">
        <v>919</v>
      </c>
      <c r="C6" s="515">
        <v>27076</v>
      </c>
      <c r="D6" s="515">
        <v>31795</v>
      </c>
      <c r="E6" s="507">
        <f t="shared" si="0"/>
        <v>58871</v>
      </c>
    </row>
    <row r="7" spans="1:5" s="161" customFormat="1" ht="15" customHeight="1">
      <c r="A7" s="2196" t="s">
        <v>925</v>
      </c>
      <c r="B7" s="510" t="s">
        <v>920</v>
      </c>
      <c r="C7" s="500">
        <v>59050</v>
      </c>
      <c r="D7" s="500">
        <v>119134</v>
      </c>
      <c r="E7" s="499">
        <f t="shared" si="0"/>
        <v>178184</v>
      </c>
    </row>
    <row r="8" spans="1:5" s="161" customFormat="1" ht="15" customHeight="1">
      <c r="A8" s="2197"/>
      <c r="B8" s="509" t="s">
        <v>919</v>
      </c>
      <c r="C8" s="515">
        <v>27910</v>
      </c>
      <c r="D8" s="515">
        <v>32466</v>
      </c>
      <c r="E8" s="501">
        <f t="shared" si="0"/>
        <v>60376</v>
      </c>
    </row>
    <row r="9" spans="1:5" s="161" customFormat="1" ht="15" customHeight="1">
      <c r="A9" s="2197" t="s">
        <v>924</v>
      </c>
      <c r="B9" s="510" t="s">
        <v>920</v>
      </c>
      <c r="C9" s="500">
        <v>60144</v>
      </c>
      <c r="D9" s="500">
        <v>119810</v>
      </c>
      <c r="E9" s="499">
        <f t="shared" si="0"/>
        <v>179954</v>
      </c>
    </row>
    <row r="10" spans="1:5" s="161" customFormat="1" ht="15" customHeight="1">
      <c r="A10" s="2195"/>
      <c r="B10" s="509" t="s">
        <v>919</v>
      </c>
      <c r="C10" s="514">
        <v>28239</v>
      </c>
      <c r="D10" s="514">
        <v>33014</v>
      </c>
      <c r="E10" s="513">
        <f t="shared" si="0"/>
        <v>61253</v>
      </c>
    </row>
    <row r="11" spans="1:5" s="161" customFormat="1" ht="15" customHeight="1">
      <c r="A11" s="2195" t="s">
        <v>923</v>
      </c>
      <c r="B11" s="510" t="s">
        <v>920</v>
      </c>
      <c r="C11" s="504">
        <v>60736</v>
      </c>
      <c r="D11" s="504">
        <v>121591</v>
      </c>
      <c r="E11" s="493">
        <f t="shared" si="0"/>
        <v>182327</v>
      </c>
    </row>
    <row r="12" spans="1:5" s="161" customFormat="1" ht="15" customHeight="1">
      <c r="A12" s="2195"/>
      <c r="B12" s="509" t="s">
        <v>919</v>
      </c>
      <c r="C12" s="512">
        <v>29140</v>
      </c>
      <c r="D12" s="512">
        <v>34192</v>
      </c>
      <c r="E12" s="511">
        <f t="shared" si="0"/>
        <v>63332</v>
      </c>
    </row>
    <row r="13" spans="1:5" s="161" customFormat="1" ht="15" customHeight="1">
      <c r="A13" s="2195" t="s">
        <v>922</v>
      </c>
      <c r="B13" s="510" t="s">
        <v>920</v>
      </c>
      <c r="C13" s="504">
        <v>62368</v>
      </c>
      <c r="D13" s="504">
        <v>122311</v>
      </c>
      <c r="E13" s="493">
        <f t="shared" si="0"/>
        <v>184679</v>
      </c>
    </row>
    <row r="14" spans="1:5" s="161" customFormat="1" ht="15" customHeight="1">
      <c r="A14" s="2195"/>
      <c r="B14" s="509" t="s">
        <v>919</v>
      </c>
      <c r="C14" s="512">
        <v>30078</v>
      </c>
      <c r="D14" s="512">
        <v>35033</v>
      </c>
      <c r="E14" s="511">
        <f t="shared" si="0"/>
        <v>65111</v>
      </c>
    </row>
    <row r="15" spans="1:5" s="161" customFormat="1" ht="15" customHeight="1">
      <c r="A15" s="2195" t="s">
        <v>852</v>
      </c>
      <c r="B15" s="510" t="s">
        <v>920</v>
      </c>
      <c r="C15" s="504">
        <v>64162</v>
      </c>
      <c r="D15" s="504">
        <v>123018</v>
      </c>
      <c r="E15" s="493">
        <f t="shared" si="0"/>
        <v>187180</v>
      </c>
    </row>
    <row r="16" spans="1:5" s="161" customFormat="1" ht="15" customHeight="1">
      <c r="A16" s="2195"/>
      <c r="B16" s="509" t="s">
        <v>919</v>
      </c>
      <c r="C16" s="512">
        <v>30770</v>
      </c>
      <c r="D16" s="512">
        <v>36169</v>
      </c>
      <c r="E16" s="511">
        <f t="shared" si="0"/>
        <v>66939</v>
      </c>
    </row>
    <row r="17" spans="1:5" s="161" customFormat="1" ht="15" customHeight="1">
      <c r="A17" s="2195" t="s">
        <v>921</v>
      </c>
      <c r="B17" s="510" t="s">
        <v>920</v>
      </c>
      <c r="C17" s="504">
        <v>65456</v>
      </c>
      <c r="D17" s="504">
        <v>123114</v>
      </c>
      <c r="E17" s="493">
        <f t="shared" si="0"/>
        <v>188570</v>
      </c>
    </row>
    <row r="18" spans="1:5" s="161" customFormat="1" ht="15" customHeight="1">
      <c r="A18" s="2195"/>
      <c r="B18" s="509" t="s">
        <v>919</v>
      </c>
      <c r="C18" s="512">
        <v>31398</v>
      </c>
      <c r="D18" s="512">
        <v>36859</v>
      </c>
      <c r="E18" s="511">
        <f t="shared" si="0"/>
        <v>68257</v>
      </c>
    </row>
    <row r="19" spans="1:5" s="161" customFormat="1" ht="15" customHeight="1">
      <c r="A19" s="2195" t="s">
        <v>413</v>
      </c>
      <c r="B19" s="510" t="s">
        <v>920</v>
      </c>
      <c r="C19" s="504">
        <v>66504</v>
      </c>
      <c r="D19" s="504">
        <v>123574</v>
      </c>
      <c r="E19" s="493">
        <f t="shared" si="0"/>
        <v>190078</v>
      </c>
    </row>
    <row r="20" spans="1:5" s="161" customFormat="1" ht="15" customHeight="1">
      <c r="A20" s="2195"/>
      <c r="B20" s="509" t="s">
        <v>919</v>
      </c>
      <c r="C20" s="512">
        <v>31803</v>
      </c>
      <c r="D20" s="512">
        <v>37577</v>
      </c>
      <c r="E20" s="511">
        <f t="shared" si="0"/>
        <v>69380</v>
      </c>
    </row>
    <row r="21" spans="1:5" s="161" customFormat="1" ht="15" customHeight="1">
      <c r="A21" s="2195" t="s">
        <v>412</v>
      </c>
      <c r="B21" s="510" t="s">
        <v>920</v>
      </c>
      <c r="C21" s="504">
        <v>67939</v>
      </c>
      <c r="D21" s="504">
        <v>123875</v>
      </c>
      <c r="E21" s="493">
        <f t="shared" si="0"/>
        <v>191814</v>
      </c>
    </row>
    <row r="22" spans="1:5" s="161" customFormat="1" ht="15" customHeight="1">
      <c r="A22" s="2195"/>
      <c r="B22" s="509" t="s">
        <v>919</v>
      </c>
      <c r="C22" s="512">
        <v>32799</v>
      </c>
      <c r="D22" s="512">
        <v>38063</v>
      </c>
      <c r="E22" s="511">
        <f t="shared" si="0"/>
        <v>70862</v>
      </c>
    </row>
    <row r="23" spans="1:5" s="161" customFormat="1" ht="15" customHeight="1">
      <c r="A23" s="2195" t="s">
        <v>411</v>
      </c>
      <c r="B23" s="510" t="s">
        <v>920</v>
      </c>
      <c r="C23" s="504">
        <v>69242</v>
      </c>
      <c r="D23" s="504">
        <v>124219</v>
      </c>
      <c r="E23" s="493">
        <f t="shared" si="0"/>
        <v>193461</v>
      </c>
    </row>
    <row r="24" spans="1:5" s="161" customFormat="1" ht="15" customHeight="1">
      <c r="A24" s="2195"/>
      <c r="B24" s="509" t="s">
        <v>919</v>
      </c>
      <c r="C24" s="512">
        <v>33556</v>
      </c>
      <c r="D24" s="512">
        <v>38705</v>
      </c>
      <c r="E24" s="511">
        <f t="shared" si="0"/>
        <v>72261</v>
      </c>
    </row>
    <row r="25" spans="1:5" s="161" customFormat="1" ht="15" customHeight="1">
      <c r="A25" s="2195" t="s">
        <v>410</v>
      </c>
      <c r="B25" s="510" t="s">
        <v>920</v>
      </c>
      <c r="C25" s="504">
        <v>70502</v>
      </c>
      <c r="D25" s="504">
        <v>124544</v>
      </c>
      <c r="E25" s="493">
        <f t="shared" si="0"/>
        <v>195046</v>
      </c>
    </row>
    <row r="26" spans="1:5" s="161" customFormat="1" ht="15" customHeight="1">
      <c r="A26" s="2195"/>
      <c r="B26" s="509" t="s">
        <v>919</v>
      </c>
      <c r="C26" s="512">
        <v>34159</v>
      </c>
      <c r="D26" s="512">
        <v>39371</v>
      </c>
      <c r="E26" s="511">
        <f t="shared" si="0"/>
        <v>73530</v>
      </c>
    </row>
    <row r="27" spans="1:5" s="161" customFormat="1" ht="15" customHeight="1">
      <c r="A27" s="2195" t="s">
        <v>794</v>
      </c>
      <c r="B27" s="510" t="s">
        <v>920</v>
      </c>
      <c r="C27" s="504">
        <v>71501</v>
      </c>
      <c r="D27" s="504">
        <v>124746</v>
      </c>
      <c r="E27" s="493">
        <f t="shared" si="0"/>
        <v>196247</v>
      </c>
    </row>
    <row r="28" spans="1:5" s="161" customFormat="1" ht="15" customHeight="1">
      <c r="A28" s="2195"/>
      <c r="B28" s="509" t="s">
        <v>919</v>
      </c>
      <c r="C28" s="512">
        <v>34654</v>
      </c>
      <c r="D28" s="512">
        <v>39697</v>
      </c>
      <c r="E28" s="511">
        <f t="shared" si="0"/>
        <v>74351</v>
      </c>
    </row>
    <row r="29" spans="1:5" s="161" customFormat="1" ht="15" customHeight="1">
      <c r="A29" s="2195" t="s">
        <v>793</v>
      </c>
      <c r="B29" s="510" t="s">
        <v>920</v>
      </c>
      <c r="C29" s="504">
        <v>73133</v>
      </c>
      <c r="D29" s="504">
        <v>125043</v>
      </c>
      <c r="E29" s="493">
        <f t="shared" si="0"/>
        <v>198176</v>
      </c>
    </row>
    <row r="30" spans="1:5" s="161" customFormat="1" ht="15" customHeight="1">
      <c r="A30" s="2195"/>
      <c r="B30" s="509" t="s">
        <v>919</v>
      </c>
      <c r="C30" s="512">
        <v>35655</v>
      </c>
      <c r="D30" s="512">
        <v>40304</v>
      </c>
      <c r="E30" s="511">
        <f t="shared" si="0"/>
        <v>75959</v>
      </c>
    </row>
    <row r="31" spans="1:5" s="161" customFormat="1" ht="15" customHeight="1">
      <c r="A31" s="2195" t="s">
        <v>792</v>
      </c>
      <c r="B31" s="510" t="s">
        <v>920</v>
      </c>
      <c r="C31" s="504">
        <v>74997</v>
      </c>
      <c r="D31" s="504">
        <v>125531</v>
      </c>
      <c r="E31" s="493">
        <f t="shared" si="0"/>
        <v>200528</v>
      </c>
    </row>
    <row r="32" spans="1:5" s="161" customFormat="1" ht="15" customHeight="1">
      <c r="A32" s="2195"/>
      <c r="B32" s="509" t="s">
        <v>919</v>
      </c>
      <c r="C32" s="497">
        <v>37546</v>
      </c>
      <c r="D32" s="497">
        <v>40975</v>
      </c>
      <c r="E32" s="496">
        <f t="shared" si="0"/>
        <v>78521</v>
      </c>
    </row>
    <row r="33" spans="1:7" s="161" customFormat="1" ht="15" customHeight="1">
      <c r="A33" s="2195" t="s">
        <v>791</v>
      </c>
      <c r="B33" s="510" t="s">
        <v>920</v>
      </c>
      <c r="C33" s="504">
        <v>76453</v>
      </c>
      <c r="D33" s="504">
        <v>126827</v>
      </c>
      <c r="E33" s="493">
        <f t="shared" si="0"/>
        <v>203280</v>
      </c>
    </row>
    <row r="34" spans="1:7" s="161" customFormat="1" ht="15" customHeight="1">
      <c r="A34" s="2195"/>
      <c r="B34" s="509" t="s">
        <v>919</v>
      </c>
      <c r="C34" s="508">
        <v>38347</v>
      </c>
      <c r="D34" s="508">
        <v>42141</v>
      </c>
      <c r="E34" s="507">
        <f t="shared" si="0"/>
        <v>80488</v>
      </c>
    </row>
    <row r="35" spans="1:7" s="161" customFormat="1" ht="15" customHeight="1">
      <c r="A35" s="2195" t="s">
        <v>790</v>
      </c>
      <c r="B35" s="510" t="s">
        <v>920</v>
      </c>
      <c r="C35" s="500">
        <v>77936</v>
      </c>
      <c r="D35" s="500">
        <v>128725</v>
      </c>
      <c r="E35" s="499">
        <f t="shared" si="0"/>
        <v>206661</v>
      </c>
    </row>
    <row r="36" spans="1:7" s="161" customFormat="1" ht="15" customHeight="1">
      <c r="A36" s="2195"/>
      <c r="B36" s="509" t="s">
        <v>919</v>
      </c>
      <c r="C36" s="508">
        <v>38818</v>
      </c>
      <c r="D36" s="508">
        <v>43868</v>
      </c>
      <c r="E36" s="501">
        <f t="shared" si="0"/>
        <v>82686</v>
      </c>
    </row>
    <row r="37" spans="1:7" s="161" customFormat="1" ht="15" customHeight="1">
      <c r="A37" s="2209" t="s">
        <v>404</v>
      </c>
      <c r="B37" s="506" t="s">
        <v>918</v>
      </c>
      <c r="C37" s="504">
        <v>78251</v>
      </c>
      <c r="D37" s="504">
        <v>131160</v>
      </c>
      <c r="E37" s="493">
        <v>209411</v>
      </c>
    </row>
    <row r="38" spans="1:7" s="161" customFormat="1" ht="15" customHeight="1">
      <c r="A38" s="2197"/>
      <c r="B38" s="506" t="s">
        <v>917</v>
      </c>
      <c r="C38" s="508">
        <v>38862</v>
      </c>
      <c r="D38" s="508">
        <v>45679</v>
      </c>
      <c r="E38" s="507">
        <v>84541</v>
      </c>
    </row>
    <row r="39" spans="1:7" s="161" customFormat="1" ht="15" customHeight="1">
      <c r="A39" s="2209" t="s">
        <v>403</v>
      </c>
      <c r="B39" s="505" t="s">
        <v>918</v>
      </c>
      <c r="C39" s="504">
        <v>78808</v>
      </c>
      <c r="D39" s="504">
        <v>133637</v>
      </c>
      <c r="E39" s="493">
        <v>212445</v>
      </c>
    </row>
    <row r="40" spans="1:7" s="161" customFormat="1" ht="15" customHeight="1">
      <c r="A40" s="2197"/>
      <c r="B40" s="503" t="s">
        <v>917</v>
      </c>
      <c r="C40" s="502">
        <v>39005</v>
      </c>
      <c r="D40" s="502">
        <v>47519</v>
      </c>
      <c r="E40" s="501">
        <v>86524</v>
      </c>
    </row>
    <row r="41" spans="1:7" s="161" customFormat="1" ht="15" customHeight="1">
      <c r="A41" s="2208" t="s">
        <v>402</v>
      </c>
      <c r="B41" s="505" t="s">
        <v>918</v>
      </c>
      <c r="C41" s="504">
        <v>79163</v>
      </c>
      <c r="D41" s="504">
        <v>135427</v>
      </c>
      <c r="E41" s="493">
        <v>214590</v>
      </c>
    </row>
    <row r="42" spans="1:7" s="161" customFormat="1" ht="15" customHeight="1">
      <c r="A42" s="2197"/>
      <c r="B42" s="503" t="s">
        <v>917</v>
      </c>
      <c r="C42" s="502">
        <v>40850</v>
      </c>
      <c r="D42" s="502">
        <v>46627</v>
      </c>
      <c r="E42" s="501">
        <v>87477</v>
      </c>
    </row>
    <row r="43" spans="1:7" s="161" customFormat="1" ht="15" customHeight="1">
      <c r="A43" s="2208" t="s">
        <v>401</v>
      </c>
      <c r="B43" s="505" t="s">
        <v>918</v>
      </c>
      <c r="C43" s="504">
        <v>78236</v>
      </c>
      <c r="D43" s="504">
        <v>137641</v>
      </c>
      <c r="E43" s="493">
        <v>215877</v>
      </c>
    </row>
    <row r="44" spans="1:7" s="161" customFormat="1" ht="15" customHeight="1">
      <c r="A44" s="2197"/>
      <c r="B44" s="503" t="s">
        <v>917</v>
      </c>
      <c r="C44" s="502">
        <v>40792</v>
      </c>
      <c r="D44" s="502">
        <v>48192</v>
      </c>
      <c r="E44" s="501">
        <v>88984</v>
      </c>
    </row>
    <row r="45" spans="1:7" s="161" customFormat="1" ht="15" customHeight="1">
      <c r="A45" s="2206" t="s">
        <v>400</v>
      </c>
      <c r="B45" s="495" t="s">
        <v>918</v>
      </c>
      <c r="C45" s="500">
        <v>78182</v>
      </c>
      <c r="D45" s="500">
        <v>139133</v>
      </c>
      <c r="E45" s="499">
        <v>217315</v>
      </c>
    </row>
    <row r="46" spans="1:7" s="161" customFormat="1" ht="15" customHeight="1">
      <c r="A46" s="2196"/>
      <c r="B46" s="506" t="s">
        <v>917</v>
      </c>
      <c r="C46" s="497">
        <v>40753</v>
      </c>
      <c r="D46" s="497">
        <v>49398</v>
      </c>
      <c r="E46" s="496">
        <v>90151</v>
      </c>
    </row>
    <row r="47" spans="1:7" s="161" customFormat="1" ht="15" customHeight="1">
      <c r="A47" s="2208" t="s">
        <v>399</v>
      </c>
      <c r="B47" s="505" t="s">
        <v>918</v>
      </c>
      <c r="C47" s="504">
        <v>76713</v>
      </c>
      <c r="D47" s="504">
        <v>142689</v>
      </c>
      <c r="E47" s="493">
        <f t="shared" ref="E47:E60" si="1">C47+D47</f>
        <v>219402</v>
      </c>
    </row>
    <row r="48" spans="1:7" s="161" customFormat="1" ht="15" customHeight="1">
      <c r="A48" s="2197"/>
      <c r="B48" s="503" t="s">
        <v>917</v>
      </c>
      <c r="C48" s="502">
        <v>39936</v>
      </c>
      <c r="D48" s="502">
        <v>51492</v>
      </c>
      <c r="E48" s="501">
        <f t="shared" si="1"/>
        <v>91428</v>
      </c>
      <c r="G48"/>
    </row>
    <row r="49" spans="1:5" s="161" customFormat="1" ht="15" customHeight="1">
      <c r="A49" s="2208" t="s">
        <v>398</v>
      </c>
      <c r="B49" s="505" t="s">
        <v>918</v>
      </c>
      <c r="C49" s="504">
        <v>76152</v>
      </c>
      <c r="D49" s="504">
        <v>144967</v>
      </c>
      <c r="E49" s="493">
        <f t="shared" si="1"/>
        <v>221119</v>
      </c>
    </row>
    <row r="50" spans="1:5" s="161" customFormat="1" ht="15" customHeight="1">
      <c r="A50" s="2196"/>
      <c r="B50" s="506" t="s">
        <v>917</v>
      </c>
      <c r="C50" s="497">
        <v>39292</v>
      </c>
      <c r="D50" s="497">
        <v>53411</v>
      </c>
      <c r="E50" s="496">
        <f t="shared" si="1"/>
        <v>92703</v>
      </c>
    </row>
    <row r="51" spans="1:5" s="161" customFormat="1" ht="15" customHeight="1">
      <c r="A51" s="2208" t="s">
        <v>397</v>
      </c>
      <c r="B51" s="505" t="s">
        <v>918</v>
      </c>
      <c r="C51" s="504">
        <v>78757</v>
      </c>
      <c r="D51" s="504">
        <v>148206</v>
      </c>
      <c r="E51" s="493">
        <f t="shared" si="1"/>
        <v>226963</v>
      </c>
    </row>
    <row r="52" spans="1:5" s="161" customFormat="1" ht="15" customHeight="1">
      <c r="A52" s="2197"/>
      <c r="B52" s="503" t="s">
        <v>917</v>
      </c>
      <c r="C52" s="502">
        <v>43215</v>
      </c>
      <c r="D52" s="502">
        <v>54975</v>
      </c>
      <c r="E52" s="501">
        <f t="shared" si="1"/>
        <v>98190</v>
      </c>
    </row>
    <row r="53" spans="1:5" s="161" customFormat="1" ht="15" customHeight="1">
      <c r="A53" s="2206" t="s">
        <v>396</v>
      </c>
      <c r="B53" s="495" t="s">
        <v>918</v>
      </c>
      <c r="C53" s="500">
        <v>78505</v>
      </c>
      <c r="D53" s="500">
        <v>151893</v>
      </c>
      <c r="E53" s="499">
        <f t="shared" si="1"/>
        <v>230398</v>
      </c>
    </row>
    <row r="54" spans="1:5" s="161" customFormat="1" ht="15" customHeight="1">
      <c r="A54" s="2196"/>
      <c r="B54" s="506" t="s">
        <v>917</v>
      </c>
      <c r="C54" s="497">
        <v>43125</v>
      </c>
      <c r="D54" s="497">
        <v>57174</v>
      </c>
      <c r="E54" s="496">
        <f t="shared" si="1"/>
        <v>100299</v>
      </c>
    </row>
    <row r="55" spans="1:5" s="161" customFormat="1" ht="15" customHeight="1">
      <c r="A55" s="2208" t="s">
        <v>395</v>
      </c>
      <c r="B55" s="505" t="s">
        <v>918</v>
      </c>
      <c r="C55" s="504">
        <v>78582</v>
      </c>
      <c r="D55" s="504">
        <v>154967</v>
      </c>
      <c r="E55" s="493">
        <f t="shared" si="1"/>
        <v>233549</v>
      </c>
    </row>
    <row r="56" spans="1:5" s="161" customFormat="1" ht="15" customHeight="1">
      <c r="A56" s="2197"/>
      <c r="B56" s="503" t="s">
        <v>917</v>
      </c>
      <c r="C56" s="502">
        <v>43216</v>
      </c>
      <c r="D56" s="502">
        <v>59208</v>
      </c>
      <c r="E56" s="501">
        <f t="shared" si="1"/>
        <v>102424</v>
      </c>
    </row>
    <row r="57" spans="1:5" s="161" customFormat="1" ht="15" customHeight="1">
      <c r="A57" s="2208" t="s">
        <v>394</v>
      </c>
      <c r="B57" s="495" t="s">
        <v>918</v>
      </c>
      <c r="C57" s="500">
        <v>78206</v>
      </c>
      <c r="D57" s="500">
        <v>158833</v>
      </c>
      <c r="E57" s="499">
        <f t="shared" si="1"/>
        <v>237039</v>
      </c>
    </row>
    <row r="58" spans="1:5" s="161" customFormat="1" ht="15" customHeight="1">
      <c r="A58" s="2197"/>
      <c r="B58" s="498" t="s">
        <v>917</v>
      </c>
      <c r="C58" s="497">
        <v>43085</v>
      </c>
      <c r="D58" s="497">
        <v>61470</v>
      </c>
      <c r="E58" s="496">
        <f t="shared" si="1"/>
        <v>104555</v>
      </c>
    </row>
    <row r="59" spans="1:5" s="161" customFormat="1" ht="15" customHeight="1">
      <c r="A59" s="2206" t="s">
        <v>64</v>
      </c>
      <c r="B59" s="495" t="s">
        <v>918</v>
      </c>
      <c r="C59" s="494">
        <v>78194</v>
      </c>
      <c r="D59" s="494">
        <v>162793</v>
      </c>
      <c r="E59" s="493">
        <f t="shared" si="1"/>
        <v>240987</v>
      </c>
    </row>
    <row r="60" spans="1:5" s="161" customFormat="1" ht="15" customHeight="1" thickBot="1">
      <c r="A60" s="2207"/>
      <c r="B60" s="492" t="s">
        <v>917</v>
      </c>
      <c r="C60" s="491">
        <v>43454</v>
      </c>
      <c r="D60" s="491">
        <v>64039</v>
      </c>
      <c r="E60" s="490">
        <f t="shared" si="1"/>
        <v>107493</v>
      </c>
    </row>
    <row r="61" spans="1:5" s="485" customFormat="1" ht="15" customHeight="1">
      <c r="A61" s="488"/>
      <c r="B61" s="488"/>
      <c r="C61" s="161"/>
      <c r="D61" s="489"/>
      <c r="E61" s="291" t="s">
        <v>916</v>
      </c>
    </row>
    <row r="62" spans="1:5" s="485" customFormat="1" ht="15" customHeight="1">
      <c r="A62" s="488"/>
      <c r="B62" s="488"/>
      <c r="C62" s="161"/>
      <c r="D62" s="161"/>
      <c r="E62" s="161"/>
    </row>
    <row r="63" spans="1:5" s="485" customFormat="1" ht="15" customHeight="1">
      <c r="A63" s="487" t="s">
        <v>915</v>
      </c>
      <c r="B63" s="485" t="s">
        <v>914</v>
      </c>
    </row>
    <row r="64" spans="1:5" s="485" customFormat="1" ht="15" customHeight="1">
      <c r="A64" s="487"/>
      <c r="B64" s="485" t="s">
        <v>913</v>
      </c>
    </row>
    <row r="65" spans="1:5" s="485" customFormat="1" ht="15" customHeight="1">
      <c r="A65" s="487"/>
      <c r="B65" s="485" t="s">
        <v>912</v>
      </c>
    </row>
    <row r="66" spans="1:5" s="485" customFormat="1" ht="15" customHeight="1">
      <c r="A66" s="487"/>
      <c r="B66" s="485" t="s">
        <v>911</v>
      </c>
    </row>
    <row r="67" spans="1:5" s="485" customFormat="1" ht="12">
      <c r="A67" s="487"/>
    </row>
    <row r="68" spans="1:5">
      <c r="A68" s="487" t="s">
        <v>910</v>
      </c>
      <c r="B68" s="485" t="s">
        <v>909</v>
      </c>
      <c r="C68" s="485"/>
      <c r="D68" s="485"/>
      <c r="E68" s="485"/>
    </row>
    <row r="69" spans="1:5">
      <c r="A69" s="485"/>
      <c r="B69" s="485"/>
      <c r="C69" s="485"/>
      <c r="D69" s="486"/>
      <c r="E69" s="485"/>
    </row>
    <row r="71" spans="1:5">
      <c r="A71" s="433"/>
      <c r="B71" s="18"/>
    </row>
    <row r="72" spans="1:5">
      <c r="A72" s="18"/>
      <c r="B72" s="18"/>
    </row>
  </sheetData>
  <mergeCells count="33">
    <mergeCell ref="A29:A30"/>
    <mergeCell ref="A27:A28"/>
    <mergeCell ref="A9:A10"/>
    <mergeCell ref="A21:A22"/>
    <mergeCell ref="A19:A20"/>
    <mergeCell ref="A59:A60"/>
    <mergeCell ref="A53:A54"/>
    <mergeCell ref="A49:A50"/>
    <mergeCell ref="A41:A42"/>
    <mergeCell ref="A55:A56"/>
    <mergeCell ref="A45:A46"/>
    <mergeCell ref="A57:A58"/>
    <mergeCell ref="A43:A44"/>
    <mergeCell ref="A37:A38"/>
    <mergeCell ref="A51:A52"/>
    <mergeCell ref="A39:A40"/>
    <mergeCell ref="A47:A48"/>
    <mergeCell ref="A1:E1"/>
    <mergeCell ref="A35:A36"/>
    <mergeCell ref="A7:A8"/>
    <mergeCell ref="A5:A6"/>
    <mergeCell ref="A17:A18"/>
    <mergeCell ref="A15:A16"/>
    <mergeCell ref="A13:A14"/>
    <mergeCell ref="A11:A12"/>
    <mergeCell ref="A25:A26"/>
    <mergeCell ref="A23:A24"/>
    <mergeCell ref="C3:C4"/>
    <mergeCell ref="E3:E4"/>
    <mergeCell ref="D3:D4"/>
    <mergeCell ref="A3:B4"/>
    <mergeCell ref="A33:A34"/>
    <mergeCell ref="A31:A32"/>
  </mergeCells>
  <phoneticPr fontId="3"/>
  <printOptions horizontalCentered="1"/>
  <pageMargins left="0.78740157480314965" right="0.78740157480314965" top="0.98425196850393704" bottom="0.98425196850393704" header="0.51181102362204722" footer="0.51181102362204722"/>
  <pageSetup paperSize="9" scale="7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52"/>
  <sheetViews>
    <sheetView topLeftCell="A43" zoomScaleNormal="100" zoomScaleSheetLayoutView="75" workbookViewId="0">
      <selection activeCell="A2" sqref="A2"/>
    </sheetView>
  </sheetViews>
  <sheetFormatPr defaultColWidth="10.7265625" defaultRowHeight="13"/>
  <cols>
    <col min="1" max="1" width="9.6328125" bestFit="1" customWidth="1"/>
    <col min="2" max="9" width="10.453125" customWidth="1"/>
  </cols>
  <sheetData>
    <row r="1" spans="1:7" ht="19">
      <c r="A1" s="182" t="s">
        <v>962</v>
      </c>
      <c r="B1" s="56"/>
    </row>
    <row r="2" spans="1:7" ht="20.25" customHeight="1" thickBot="1">
      <c r="G2" s="187" t="s">
        <v>961</v>
      </c>
    </row>
    <row r="3" spans="1:7" ht="20.149999999999999" customHeight="1" thickBot="1">
      <c r="A3" s="214" t="s">
        <v>813</v>
      </c>
      <c r="B3" s="2215" t="s">
        <v>960</v>
      </c>
      <c r="C3" s="2216"/>
      <c r="D3" s="2215" t="s">
        <v>959</v>
      </c>
      <c r="E3" s="2216"/>
      <c r="F3" s="2210" t="s">
        <v>958</v>
      </c>
      <c r="G3" s="2211"/>
    </row>
    <row r="4" spans="1:7" ht="20.149999999999999" customHeight="1">
      <c r="A4" s="530" t="s">
        <v>957</v>
      </c>
      <c r="B4" s="2217">
        <v>147269</v>
      </c>
      <c r="C4" s="2218"/>
      <c r="D4" s="2218">
        <v>150074</v>
      </c>
      <c r="E4" s="2218"/>
      <c r="F4" s="2214">
        <f t="shared" ref="F4:F10" si="0">B4/D4*100</f>
        <v>98.130922078441301</v>
      </c>
      <c r="G4" s="2214"/>
    </row>
    <row r="5" spans="1:7" ht="20.149999999999999" customHeight="1">
      <c r="A5" s="530" t="s">
        <v>956</v>
      </c>
      <c r="B5" s="2219">
        <v>168601</v>
      </c>
      <c r="C5" s="2220"/>
      <c r="D5" s="2220">
        <v>167998</v>
      </c>
      <c r="E5" s="2220"/>
      <c r="F5" s="2214">
        <f t="shared" si="0"/>
        <v>100.35893284443861</v>
      </c>
      <c r="G5" s="2214"/>
    </row>
    <row r="6" spans="1:7" ht="20.149999999999999" customHeight="1">
      <c r="A6" s="530" t="s">
        <v>955</v>
      </c>
      <c r="B6" s="2219">
        <v>188988</v>
      </c>
      <c r="C6" s="2220"/>
      <c r="D6" s="2220">
        <v>182322</v>
      </c>
      <c r="E6" s="2220"/>
      <c r="F6" s="2214">
        <f t="shared" si="0"/>
        <v>103.65616875637609</v>
      </c>
      <c r="G6" s="2214"/>
    </row>
    <row r="7" spans="1:7" ht="20.149999999999999" customHeight="1">
      <c r="A7" s="530" t="s">
        <v>954</v>
      </c>
      <c r="B7" s="2219">
        <v>208061</v>
      </c>
      <c r="C7" s="2220"/>
      <c r="D7" s="2220">
        <v>191814</v>
      </c>
      <c r="E7" s="2220"/>
      <c r="F7" s="2214">
        <f t="shared" si="0"/>
        <v>108.47018465805417</v>
      </c>
      <c r="G7" s="2214"/>
    </row>
    <row r="8" spans="1:7" ht="20.149999999999999" customHeight="1">
      <c r="A8" s="530" t="s">
        <v>953</v>
      </c>
      <c r="B8" s="2219">
        <v>218486</v>
      </c>
      <c r="C8" s="2220"/>
      <c r="D8" s="2220">
        <v>200527</v>
      </c>
      <c r="E8" s="2220"/>
      <c r="F8" s="2214">
        <f t="shared" si="0"/>
        <v>108.95590120033711</v>
      </c>
      <c r="G8" s="2214"/>
    </row>
    <row r="9" spans="1:7" ht="20.149999999999999" customHeight="1">
      <c r="A9" s="530" t="s">
        <v>952</v>
      </c>
      <c r="B9" s="2219">
        <v>233183</v>
      </c>
      <c r="C9" s="2220"/>
      <c r="D9" s="2220">
        <v>214590</v>
      </c>
      <c r="E9" s="2220"/>
      <c r="F9" s="2214">
        <f t="shared" si="0"/>
        <v>108.66442984295634</v>
      </c>
      <c r="G9" s="2214"/>
    </row>
    <row r="10" spans="1:7" ht="20.149999999999999" customHeight="1" thickBot="1">
      <c r="A10" s="529" t="s">
        <v>951</v>
      </c>
      <c r="B10" s="2229">
        <v>244164</v>
      </c>
      <c r="C10" s="2228"/>
      <c r="D10" s="2228">
        <v>226963</v>
      </c>
      <c r="E10" s="2228"/>
      <c r="F10" s="2213">
        <f t="shared" si="0"/>
        <v>107.57876834550125</v>
      </c>
      <c r="G10" s="2213"/>
    </row>
    <row r="11" spans="1:7" ht="18" customHeight="1">
      <c r="G11" s="187" t="s">
        <v>950</v>
      </c>
    </row>
    <row r="40" spans="1:9" ht="19">
      <c r="A40" s="182" t="s">
        <v>949</v>
      </c>
    </row>
    <row r="41" spans="1:9" ht="18" customHeight="1" thickBot="1">
      <c r="I41" s="187" t="s">
        <v>948</v>
      </c>
    </row>
    <row r="42" spans="1:9" s="49" customFormat="1" ht="18" customHeight="1">
      <c r="A42" s="2221" t="s">
        <v>813</v>
      </c>
      <c r="B42" s="2226" t="s">
        <v>947</v>
      </c>
      <c r="C42" s="2223" t="s">
        <v>946</v>
      </c>
      <c r="D42" s="2224"/>
      <c r="E42" s="2225"/>
      <c r="F42" s="2212" t="s">
        <v>945</v>
      </c>
      <c r="G42" s="2212"/>
      <c r="H42" s="2212"/>
      <c r="I42" s="2212"/>
    </row>
    <row r="43" spans="1:9" s="49" customFormat="1" ht="18" customHeight="1" thickBot="1">
      <c r="A43" s="2222"/>
      <c r="B43" s="2227"/>
      <c r="C43" s="528" t="s">
        <v>942</v>
      </c>
      <c r="D43" s="525" t="s">
        <v>944</v>
      </c>
      <c r="E43" s="527" t="s">
        <v>943</v>
      </c>
      <c r="F43" s="526" t="s">
        <v>942</v>
      </c>
      <c r="G43" s="525" t="s">
        <v>941</v>
      </c>
      <c r="H43" s="525" t="s">
        <v>940</v>
      </c>
      <c r="I43" s="524" t="s">
        <v>939</v>
      </c>
    </row>
    <row r="44" spans="1:9" ht="20.149999999999999" customHeight="1">
      <c r="A44" s="522" t="s">
        <v>938</v>
      </c>
      <c r="B44" s="523">
        <v>115441</v>
      </c>
      <c r="C44" s="523">
        <v>71595</v>
      </c>
      <c r="D44" s="523">
        <v>70194</v>
      </c>
      <c r="E44" s="523">
        <v>1401</v>
      </c>
      <c r="F44" s="523">
        <v>43688</v>
      </c>
      <c r="G44" s="520">
        <v>17983</v>
      </c>
      <c r="H44" s="520">
        <v>15779</v>
      </c>
      <c r="I44" s="520">
        <v>9926</v>
      </c>
    </row>
    <row r="45" spans="1:9" ht="20.149999999999999" customHeight="1">
      <c r="A45" s="522" t="s">
        <v>937</v>
      </c>
      <c r="B45" s="523">
        <v>134248</v>
      </c>
      <c r="C45" s="523">
        <v>83028</v>
      </c>
      <c r="D45" s="523">
        <v>80917</v>
      </c>
      <c r="E45" s="523">
        <v>1515</v>
      </c>
      <c r="F45" s="523">
        <v>51033</v>
      </c>
      <c r="G45" s="520">
        <v>20735</v>
      </c>
      <c r="H45" s="520">
        <v>19221</v>
      </c>
      <c r="I45" s="520">
        <v>11077</v>
      </c>
    </row>
    <row r="46" spans="1:9" ht="20.149999999999999" customHeight="1">
      <c r="A46" s="522" t="s">
        <v>936</v>
      </c>
      <c r="B46" s="523">
        <v>150447</v>
      </c>
      <c r="C46" s="523">
        <v>93270</v>
      </c>
      <c r="D46" s="523">
        <v>89544</v>
      </c>
      <c r="E46" s="523">
        <v>2942</v>
      </c>
      <c r="F46" s="523">
        <v>56708</v>
      </c>
      <c r="G46" s="520">
        <v>23168</v>
      </c>
      <c r="H46" s="520">
        <v>21168</v>
      </c>
      <c r="I46" s="520">
        <v>12372</v>
      </c>
    </row>
    <row r="47" spans="1:9" ht="20.149999999999999" customHeight="1">
      <c r="A47" s="522" t="s">
        <v>935</v>
      </c>
      <c r="B47" s="523">
        <v>161314</v>
      </c>
      <c r="C47" s="523">
        <v>95625</v>
      </c>
      <c r="D47" s="523">
        <v>92615</v>
      </c>
      <c r="E47" s="523">
        <v>3010</v>
      </c>
      <c r="F47" s="520">
        <v>59705</v>
      </c>
      <c r="G47" s="520">
        <v>25330</v>
      </c>
      <c r="H47" s="520">
        <v>18957</v>
      </c>
      <c r="I47" s="520">
        <v>15418</v>
      </c>
    </row>
    <row r="48" spans="1:9" ht="20.149999999999999" customHeight="1">
      <c r="A48" s="522" t="s">
        <v>407</v>
      </c>
      <c r="B48" s="523">
        <v>170376</v>
      </c>
      <c r="C48" s="523">
        <v>98260</v>
      </c>
      <c r="D48" s="523">
        <v>94455</v>
      </c>
      <c r="E48" s="523">
        <v>3805</v>
      </c>
      <c r="F48" s="520">
        <v>60460</v>
      </c>
      <c r="G48" s="520">
        <v>24464</v>
      </c>
      <c r="H48" s="520">
        <v>17686</v>
      </c>
      <c r="I48" s="520">
        <v>18310</v>
      </c>
    </row>
    <row r="49" spans="1:9" ht="20.149999999999999" customHeight="1">
      <c r="A49" s="522" t="s">
        <v>934</v>
      </c>
      <c r="B49" s="521">
        <v>179364</v>
      </c>
      <c r="C49" s="520">
        <v>104347</v>
      </c>
      <c r="D49" s="520">
        <v>99865</v>
      </c>
      <c r="E49" s="520">
        <v>4482</v>
      </c>
      <c r="F49" s="520">
        <v>61049</v>
      </c>
      <c r="G49" s="520">
        <v>25106</v>
      </c>
      <c r="H49" s="520">
        <v>17011</v>
      </c>
      <c r="I49" s="520">
        <v>18932</v>
      </c>
    </row>
    <row r="50" spans="1:9" ht="20.149999999999999" customHeight="1" thickBot="1">
      <c r="A50" s="519" t="s">
        <v>397</v>
      </c>
      <c r="B50" s="518">
        <v>180738</v>
      </c>
      <c r="C50" s="517">
        <v>108106</v>
      </c>
      <c r="D50" s="517">
        <v>104770</v>
      </c>
      <c r="E50" s="517">
        <v>3336</v>
      </c>
      <c r="F50" s="517">
        <v>64287</v>
      </c>
      <c r="G50" s="517">
        <v>23293</v>
      </c>
      <c r="H50" s="517">
        <v>17043</v>
      </c>
      <c r="I50" s="517">
        <v>23951</v>
      </c>
    </row>
    <row r="51" spans="1:9" ht="20.149999999999999" customHeight="1">
      <c r="I51" s="187" t="s">
        <v>933</v>
      </c>
    </row>
    <row r="52" spans="1:9" ht="18" customHeight="1">
      <c r="A52" t="s">
        <v>932</v>
      </c>
    </row>
  </sheetData>
  <mergeCells count="28">
    <mergeCell ref="D8:E8"/>
    <mergeCell ref="D7:E7"/>
    <mergeCell ref="D10:E10"/>
    <mergeCell ref="B7:C7"/>
    <mergeCell ref="B10:C10"/>
    <mergeCell ref="B8:C8"/>
    <mergeCell ref="A42:A43"/>
    <mergeCell ref="C42:E42"/>
    <mergeCell ref="B42:B43"/>
    <mergeCell ref="B9:C9"/>
    <mergeCell ref="D9:E9"/>
    <mergeCell ref="B3:C3"/>
    <mergeCell ref="D3:E3"/>
    <mergeCell ref="B4:C4"/>
    <mergeCell ref="B5:C5"/>
    <mergeCell ref="B6:C6"/>
    <mergeCell ref="D4:E4"/>
    <mergeCell ref="D5:E5"/>
    <mergeCell ref="D6:E6"/>
    <mergeCell ref="F3:G3"/>
    <mergeCell ref="F42:I42"/>
    <mergeCell ref="F10:G10"/>
    <mergeCell ref="F4:G4"/>
    <mergeCell ref="F5:G5"/>
    <mergeCell ref="F6:G6"/>
    <mergeCell ref="F7:G7"/>
    <mergeCell ref="F8:G8"/>
    <mergeCell ref="F9:G9"/>
  </mergeCells>
  <phoneticPr fontId="3"/>
  <pageMargins left="0.98425196850393704" right="0.98425196850393704" top="1.1811023622047245" bottom="1.1811023622047245" header="0.51181102362204722" footer="0.51181102362204722"/>
  <pageSetup paperSize="9" scale="86"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6"/>
  <sheetViews>
    <sheetView view="pageBreakPreview" topLeftCell="C1" zoomScaleNormal="100" zoomScaleSheetLayoutView="100" workbookViewId="0">
      <selection activeCell="Q6" sqref="Q6"/>
    </sheetView>
  </sheetViews>
  <sheetFormatPr defaultColWidth="10" defaultRowHeight="13"/>
  <cols>
    <col min="1" max="1" width="10" style="1987" customWidth="1"/>
    <col min="2" max="16384" width="10" style="1986"/>
  </cols>
  <sheetData>
    <row r="1" spans="1:16" ht="19">
      <c r="A1" s="2007" t="s">
        <v>991</v>
      </c>
      <c r="I1" s="1987"/>
      <c r="M1" s="1987"/>
    </row>
    <row r="2" spans="1:16" ht="13.5" thickBot="1">
      <c r="I2" s="1987"/>
      <c r="M2" s="1987"/>
      <c r="P2" s="2006" t="s">
        <v>990</v>
      </c>
    </row>
    <row r="3" spans="1:16" ht="13.5" thickBot="1">
      <c r="A3" s="2004" t="s">
        <v>989</v>
      </c>
      <c r="B3" s="2004" t="s">
        <v>988</v>
      </c>
      <c r="C3" s="2004" t="s">
        <v>987</v>
      </c>
      <c r="D3" s="2004" t="s">
        <v>986</v>
      </c>
      <c r="E3" s="2004" t="s">
        <v>989</v>
      </c>
      <c r="F3" s="2004" t="s">
        <v>988</v>
      </c>
      <c r="G3" s="2004" t="s">
        <v>987</v>
      </c>
      <c r="H3" s="2004" t="s">
        <v>986</v>
      </c>
      <c r="I3" s="2005" t="s">
        <v>989</v>
      </c>
      <c r="J3" s="2004" t="s">
        <v>988</v>
      </c>
      <c r="K3" s="2004" t="s">
        <v>987</v>
      </c>
      <c r="L3" s="2004" t="s">
        <v>986</v>
      </c>
      <c r="M3" s="2004" t="s">
        <v>989</v>
      </c>
      <c r="N3" s="2004" t="s">
        <v>988</v>
      </c>
      <c r="O3" s="2004" t="s">
        <v>987</v>
      </c>
      <c r="P3" s="2004" t="s">
        <v>986</v>
      </c>
    </row>
    <row r="4" spans="1:16">
      <c r="A4" s="2003" t="s">
        <v>985</v>
      </c>
      <c r="B4" s="1994">
        <f>SUM(B5:B9)</f>
        <v>11963</v>
      </c>
      <c r="C4" s="1994">
        <f>SUM(C5:C9)</f>
        <v>6158</v>
      </c>
      <c r="D4" s="2002">
        <f>SUM(D5:D9)</f>
        <v>5805</v>
      </c>
      <c r="E4" s="541" t="s">
        <v>984</v>
      </c>
      <c r="F4" s="1994">
        <f>SUM(F5:F9)</f>
        <v>16104</v>
      </c>
      <c r="G4" s="1994">
        <f>SUM(G5:G9)</f>
        <v>8161</v>
      </c>
      <c r="H4" s="2002">
        <f>SUM(H5:H9)</f>
        <v>7943</v>
      </c>
      <c r="I4" s="2001" t="s">
        <v>983</v>
      </c>
      <c r="J4" s="1997">
        <f>SUM(J5:J9)</f>
        <v>11772</v>
      </c>
      <c r="K4" s="1994">
        <f>SUM(K5:K9)</f>
        <v>5835</v>
      </c>
      <c r="L4" s="1996">
        <f>SUM(L5:L9)</f>
        <v>5937</v>
      </c>
      <c r="M4" s="541" t="s">
        <v>982</v>
      </c>
      <c r="N4" s="1997">
        <f>SUM(N5:N9)</f>
        <v>2269</v>
      </c>
      <c r="O4" s="1994">
        <f>SUM(O5:O9)</f>
        <v>614</v>
      </c>
      <c r="P4" s="1996">
        <f>SUM(P5:P9)</f>
        <v>1655</v>
      </c>
    </row>
    <row r="5" spans="1:16">
      <c r="A5" s="1995">
        <v>0</v>
      </c>
      <c r="B5" s="1994">
        <f>SUM(C5:D5)</f>
        <v>2275</v>
      </c>
      <c r="C5" s="1990">
        <v>1163</v>
      </c>
      <c r="D5" s="1990">
        <v>1112</v>
      </c>
      <c r="E5" s="533">
        <v>35</v>
      </c>
      <c r="F5" s="1994">
        <f>SUM(G5:H5)</f>
        <v>3206</v>
      </c>
      <c r="G5" s="1990">
        <v>1613</v>
      </c>
      <c r="H5" s="1993">
        <v>1593</v>
      </c>
      <c r="I5" s="2000">
        <v>70</v>
      </c>
      <c r="J5" s="1994">
        <f>SUM(K5:L5)</f>
        <v>2832</v>
      </c>
      <c r="K5" s="1990">
        <v>1405</v>
      </c>
      <c r="L5" s="1990">
        <v>1427</v>
      </c>
      <c r="M5" s="533">
        <v>90</v>
      </c>
      <c r="N5" s="1994">
        <f>SUM(O5:P5)</f>
        <v>610</v>
      </c>
      <c r="O5" s="1990">
        <v>172</v>
      </c>
      <c r="P5" s="1993">
        <v>438</v>
      </c>
    </row>
    <row r="6" spans="1:16">
      <c r="A6" s="1995">
        <v>1</v>
      </c>
      <c r="B6" s="1994">
        <f>SUM(C6:D6)</f>
        <v>2418</v>
      </c>
      <c r="C6" s="1990">
        <v>1229</v>
      </c>
      <c r="D6" s="1990">
        <v>1189</v>
      </c>
      <c r="E6" s="533">
        <v>36</v>
      </c>
      <c r="F6" s="1994">
        <f>SUM(G6:H6)</f>
        <v>3263</v>
      </c>
      <c r="G6" s="1990">
        <v>1631</v>
      </c>
      <c r="H6" s="1993">
        <v>1632</v>
      </c>
      <c r="I6" s="2000">
        <v>71</v>
      </c>
      <c r="J6" s="1994">
        <f>SUM(K6:L6)</f>
        <v>2872</v>
      </c>
      <c r="K6" s="1990">
        <v>1395</v>
      </c>
      <c r="L6" s="1990">
        <v>1477</v>
      </c>
      <c r="M6" s="533">
        <v>91</v>
      </c>
      <c r="N6" s="1994">
        <f>SUM(O6:P6)</f>
        <v>495</v>
      </c>
      <c r="O6" s="1990">
        <v>146</v>
      </c>
      <c r="P6" s="1993">
        <v>349</v>
      </c>
    </row>
    <row r="7" spans="1:16">
      <c r="A7" s="1995">
        <v>2</v>
      </c>
      <c r="B7" s="1994">
        <f>SUM(C7:D7)</f>
        <v>2448</v>
      </c>
      <c r="C7" s="1990">
        <v>1267</v>
      </c>
      <c r="D7" s="1990">
        <v>1181</v>
      </c>
      <c r="E7" s="533">
        <v>37</v>
      </c>
      <c r="F7" s="1994">
        <f>SUM(G7:H7)</f>
        <v>3189</v>
      </c>
      <c r="G7" s="1990">
        <v>1631</v>
      </c>
      <c r="H7" s="1993">
        <v>1558</v>
      </c>
      <c r="I7" s="2000">
        <v>72</v>
      </c>
      <c r="J7" s="1994">
        <f>SUM(K7:L7)</f>
        <v>2695</v>
      </c>
      <c r="K7" s="1990">
        <v>1338</v>
      </c>
      <c r="L7" s="1990">
        <v>1357</v>
      </c>
      <c r="M7" s="533">
        <v>92</v>
      </c>
      <c r="N7" s="1994">
        <f>SUM(O7:P7)</f>
        <v>463</v>
      </c>
      <c r="O7" s="1990">
        <v>134</v>
      </c>
      <c r="P7" s="1993">
        <v>329</v>
      </c>
    </row>
    <row r="8" spans="1:16">
      <c r="A8" s="1995">
        <v>3</v>
      </c>
      <c r="B8" s="1994">
        <f>SUM(C8:D8)</f>
        <v>2542</v>
      </c>
      <c r="C8" s="1990">
        <v>1303</v>
      </c>
      <c r="D8" s="1990">
        <v>1239</v>
      </c>
      <c r="E8" s="533">
        <v>38</v>
      </c>
      <c r="F8" s="1994">
        <f>SUM(G8:H8)</f>
        <v>3215</v>
      </c>
      <c r="G8" s="1990">
        <v>1607</v>
      </c>
      <c r="H8" s="1993">
        <v>1608</v>
      </c>
      <c r="I8" s="2000">
        <v>73</v>
      </c>
      <c r="J8" s="1994">
        <f>SUM(K8:L8)</f>
        <v>1689</v>
      </c>
      <c r="K8" s="1990">
        <v>849</v>
      </c>
      <c r="L8" s="1990">
        <v>840</v>
      </c>
      <c r="M8" s="533">
        <v>93</v>
      </c>
      <c r="N8" s="1994">
        <f>SUM(O8:P8)</f>
        <v>436</v>
      </c>
      <c r="O8" s="1990">
        <v>106</v>
      </c>
      <c r="P8" s="1993">
        <v>330</v>
      </c>
    </row>
    <row r="9" spans="1:16">
      <c r="A9" s="1995">
        <v>4</v>
      </c>
      <c r="B9" s="1994">
        <f>SUM(C9:D9)</f>
        <v>2280</v>
      </c>
      <c r="C9" s="1990">
        <v>1196</v>
      </c>
      <c r="D9" s="1990">
        <v>1084</v>
      </c>
      <c r="E9" s="533">
        <v>39</v>
      </c>
      <c r="F9" s="1994">
        <f>SUM(G9:H9)</f>
        <v>3231</v>
      </c>
      <c r="G9" s="1990">
        <v>1679</v>
      </c>
      <c r="H9" s="1993">
        <v>1552</v>
      </c>
      <c r="I9" s="2000">
        <v>74</v>
      </c>
      <c r="J9" s="1994">
        <f>SUM(K9:L9)</f>
        <v>1684</v>
      </c>
      <c r="K9" s="1990">
        <v>848</v>
      </c>
      <c r="L9" s="1990">
        <v>836</v>
      </c>
      <c r="M9" s="533">
        <v>94</v>
      </c>
      <c r="N9" s="1994">
        <f>SUM(O9:P9)</f>
        <v>265</v>
      </c>
      <c r="O9" s="1990">
        <v>56</v>
      </c>
      <c r="P9" s="1993">
        <v>209</v>
      </c>
    </row>
    <row r="10" spans="1:16">
      <c r="A10" s="1995" t="s">
        <v>981</v>
      </c>
      <c r="B10" s="1994">
        <f>SUM(B11:B15)</f>
        <v>11469</v>
      </c>
      <c r="C10" s="1994">
        <f>SUM(C11:C15)</f>
        <v>5902</v>
      </c>
      <c r="D10" s="1996">
        <f>SUM(D11:D15)</f>
        <v>5567</v>
      </c>
      <c r="E10" s="533" t="s">
        <v>980</v>
      </c>
      <c r="F10" s="1994">
        <f>SUM(F11:F15)</f>
        <v>17834</v>
      </c>
      <c r="G10" s="1994">
        <f>SUM(G11:G15)</f>
        <v>9012</v>
      </c>
      <c r="H10" s="1996">
        <f>SUM(H11:H15)</f>
        <v>8822</v>
      </c>
      <c r="I10" s="2000" t="s">
        <v>979</v>
      </c>
      <c r="J10" s="1997">
        <f>SUM(J11:J15)</f>
        <v>8798</v>
      </c>
      <c r="K10" s="1994">
        <f>SUM(K11:K15)</f>
        <v>4221</v>
      </c>
      <c r="L10" s="1996">
        <f>SUM(L11:L15)</f>
        <v>4577</v>
      </c>
      <c r="M10" s="533" t="s">
        <v>978</v>
      </c>
      <c r="N10" s="1997">
        <f>SUM(N11:N15)</f>
        <v>600</v>
      </c>
      <c r="O10" s="1994">
        <f>SUM(O11:O15)</f>
        <v>89</v>
      </c>
      <c r="P10" s="1996">
        <f>SUM(P11:P15)</f>
        <v>511</v>
      </c>
    </row>
    <row r="11" spans="1:16">
      <c r="A11" s="1995">
        <v>5</v>
      </c>
      <c r="B11" s="1994">
        <f>SUM(C11:D11)</f>
        <v>2226</v>
      </c>
      <c r="C11" s="1990">
        <v>1156</v>
      </c>
      <c r="D11" s="1990">
        <v>1070</v>
      </c>
      <c r="E11" s="533">
        <v>40</v>
      </c>
      <c r="F11" s="1994">
        <f>SUM(G11:H11)</f>
        <v>3517</v>
      </c>
      <c r="G11" s="1990">
        <v>1820</v>
      </c>
      <c r="H11" s="1993">
        <v>1697</v>
      </c>
      <c r="I11" s="2000">
        <v>75</v>
      </c>
      <c r="J11" s="1994">
        <f>SUM(K11:L11)</f>
        <v>2010</v>
      </c>
      <c r="K11" s="1990">
        <v>978</v>
      </c>
      <c r="L11" s="1990">
        <v>1032</v>
      </c>
      <c r="M11" s="533">
        <v>95</v>
      </c>
      <c r="N11" s="1994">
        <f t="shared" ref="N11:N16" si="0">SUM(O11:P11)</f>
        <v>212</v>
      </c>
      <c r="O11" s="1990">
        <v>39</v>
      </c>
      <c r="P11" s="1993">
        <v>173</v>
      </c>
    </row>
    <row r="12" spans="1:16">
      <c r="A12" s="1995">
        <v>6</v>
      </c>
      <c r="B12" s="1994">
        <f>SUM(C12:D12)</f>
        <v>2306</v>
      </c>
      <c r="C12" s="1990">
        <v>1146</v>
      </c>
      <c r="D12" s="1990">
        <v>1160</v>
      </c>
      <c r="E12" s="533">
        <v>41</v>
      </c>
      <c r="F12" s="1994">
        <f>SUM(G12:H12)</f>
        <v>3477</v>
      </c>
      <c r="G12" s="1990">
        <v>1724</v>
      </c>
      <c r="H12" s="1993">
        <v>1753</v>
      </c>
      <c r="I12" s="2000">
        <v>76</v>
      </c>
      <c r="J12" s="1994">
        <f>SUM(K12:L12)</f>
        <v>1881</v>
      </c>
      <c r="K12" s="1990">
        <v>927</v>
      </c>
      <c r="L12" s="1990">
        <v>954</v>
      </c>
      <c r="M12" s="533">
        <v>96</v>
      </c>
      <c r="N12" s="1994">
        <f t="shared" si="0"/>
        <v>166</v>
      </c>
      <c r="O12" s="1990">
        <v>33</v>
      </c>
      <c r="P12" s="1993">
        <v>133</v>
      </c>
    </row>
    <row r="13" spans="1:16">
      <c r="A13" s="1995">
        <v>7</v>
      </c>
      <c r="B13" s="1994">
        <f>SUM(C13:D13)</f>
        <v>2343</v>
      </c>
      <c r="C13" s="1990">
        <v>1212</v>
      </c>
      <c r="D13" s="1990">
        <v>1131</v>
      </c>
      <c r="E13" s="533">
        <v>42</v>
      </c>
      <c r="F13" s="1994">
        <f>SUM(G13:H13)</f>
        <v>3540</v>
      </c>
      <c r="G13" s="1990">
        <v>1774</v>
      </c>
      <c r="H13" s="1993">
        <v>1766</v>
      </c>
      <c r="I13" s="2000">
        <v>77</v>
      </c>
      <c r="J13" s="1994">
        <f>SUM(K13:L13)</f>
        <v>1722</v>
      </c>
      <c r="K13" s="1990">
        <v>829</v>
      </c>
      <c r="L13" s="1990">
        <v>893</v>
      </c>
      <c r="M13" s="533">
        <v>97</v>
      </c>
      <c r="N13" s="1994">
        <f t="shared" si="0"/>
        <v>101</v>
      </c>
      <c r="O13" s="1990">
        <v>11</v>
      </c>
      <c r="P13" s="1993">
        <v>90</v>
      </c>
    </row>
    <row r="14" spans="1:16">
      <c r="A14" s="1995">
        <v>8</v>
      </c>
      <c r="B14" s="1994">
        <f>SUM(C14:D14)</f>
        <v>2262</v>
      </c>
      <c r="C14" s="1990">
        <v>1183</v>
      </c>
      <c r="D14" s="1990">
        <v>1079</v>
      </c>
      <c r="E14" s="533">
        <v>43</v>
      </c>
      <c r="F14" s="1994">
        <f>SUM(G14:H14)</f>
        <v>3561</v>
      </c>
      <c r="G14" s="1990">
        <v>1790</v>
      </c>
      <c r="H14" s="1993">
        <v>1771</v>
      </c>
      <c r="I14" s="2000">
        <v>78</v>
      </c>
      <c r="J14" s="1994">
        <f>SUM(K14:L14)</f>
        <v>1710</v>
      </c>
      <c r="K14" s="1990">
        <v>800</v>
      </c>
      <c r="L14" s="1990">
        <v>910</v>
      </c>
      <c r="M14" s="533">
        <v>98</v>
      </c>
      <c r="N14" s="1994">
        <f t="shared" si="0"/>
        <v>66</v>
      </c>
      <c r="O14" s="1990">
        <v>6</v>
      </c>
      <c r="P14" s="1993">
        <v>60</v>
      </c>
    </row>
    <row r="15" spans="1:16">
      <c r="A15" s="1995">
        <v>9</v>
      </c>
      <c r="B15" s="1994">
        <f>SUM(C15:D15)</f>
        <v>2332</v>
      </c>
      <c r="C15" s="1990">
        <v>1205</v>
      </c>
      <c r="D15" s="1990">
        <v>1127</v>
      </c>
      <c r="E15" s="533">
        <v>44</v>
      </c>
      <c r="F15" s="1994">
        <f>SUM(G15:H15)</f>
        <v>3739</v>
      </c>
      <c r="G15" s="1990">
        <v>1904</v>
      </c>
      <c r="H15" s="1993">
        <v>1835</v>
      </c>
      <c r="I15" s="2000">
        <v>79</v>
      </c>
      <c r="J15" s="1994">
        <f>SUM(K15:L15)</f>
        <v>1475</v>
      </c>
      <c r="K15" s="1990">
        <v>687</v>
      </c>
      <c r="L15" s="1990">
        <v>788</v>
      </c>
      <c r="M15" s="533">
        <v>99</v>
      </c>
      <c r="N15" s="1994">
        <f t="shared" si="0"/>
        <v>55</v>
      </c>
      <c r="O15" s="1990">
        <v>0</v>
      </c>
      <c r="P15" s="1993">
        <v>55</v>
      </c>
    </row>
    <row r="16" spans="1:16" ht="13.5" thickBot="1">
      <c r="A16" s="1995" t="s">
        <v>977</v>
      </c>
      <c r="B16" s="1994">
        <f>SUM(B17:B21)</f>
        <v>11084</v>
      </c>
      <c r="C16" s="1994">
        <f>SUM(C17:C21)</f>
        <v>5767</v>
      </c>
      <c r="D16" s="1996">
        <f>SUM(D17:D21)</f>
        <v>5317</v>
      </c>
      <c r="E16" s="533" t="s">
        <v>2828</v>
      </c>
      <c r="F16" s="1994">
        <f>SUM(F17:F21)</f>
        <v>18042</v>
      </c>
      <c r="G16" s="1994">
        <f>SUM(G17:G21)</f>
        <v>9159</v>
      </c>
      <c r="H16" s="1996">
        <f>SUM(H17:H21)</f>
        <v>8883</v>
      </c>
      <c r="I16" s="2000" t="s">
        <v>2827</v>
      </c>
      <c r="J16" s="1997">
        <f>SUM(J17:J21)</f>
        <v>5884</v>
      </c>
      <c r="K16" s="1994">
        <f>SUM(K17:K21)</f>
        <v>2552</v>
      </c>
      <c r="L16" s="1996">
        <f>SUM(L17:L21)</f>
        <v>3332</v>
      </c>
      <c r="M16" s="533" t="s">
        <v>2826</v>
      </c>
      <c r="N16" s="1994">
        <f t="shared" si="0"/>
        <v>78</v>
      </c>
      <c r="O16" s="1990">
        <v>8</v>
      </c>
      <c r="P16" s="1993">
        <v>70</v>
      </c>
    </row>
    <row r="17" spans="1:16" ht="14" thickTop="1" thickBot="1">
      <c r="A17" s="1995">
        <v>10</v>
      </c>
      <c r="B17" s="1994">
        <f>SUM(C17:D17)</f>
        <v>2259</v>
      </c>
      <c r="C17" s="1990">
        <v>1155</v>
      </c>
      <c r="D17" s="1990">
        <v>1104</v>
      </c>
      <c r="E17" s="533">
        <v>45</v>
      </c>
      <c r="F17" s="1994">
        <f>SUM(G17:H17)</f>
        <v>3845</v>
      </c>
      <c r="G17" s="1990">
        <v>1975</v>
      </c>
      <c r="H17" s="1993">
        <v>1870</v>
      </c>
      <c r="I17" s="2000">
        <v>80</v>
      </c>
      <c r="J17" s="1994">
        <f>SUM(K17:L17)</f>
        <v>1219</v>
      </c>
      <c r="K17" s="1990">
        <v>548</v>
      </c>
      <c r="L17" s="1990">
        <v>671</v>
      </c>
      <c r="M17" s="540" t="s">
        <v>942</v>
      </c>
      <c r="N17" s="539">
        <f>O17+P17</f>
        <v>226210</v>
      </c>
      <c r="O17" s="539">
        <f>表8!C4+表8!C10+表8!C16+表8!C22+表8!C28+表8!C34+表8!C40+表8!G4+表8!G10+表8!G16+表8!G22+表8!G28+表8!G34+表8!G40+表8!K4+表8!K10+表8!K16+表8!K22+表8!O4+表8!O10+表8!O16</f>
        <v>113930</v>
      </c>
      <c r="P17" s="539">
        <f>表8!D4+表8!D10+表8!D16+表8!D22+表8!D28+表8!D34+表8!D40+表8!H4+表8!H10+表8!H16+表8!H22+表8!H28+表8!H34+表8!H40+表8!L4+表8!L10+表8!L16+表8!L22+表8!P4+表8!P10+表8!P16</f>
        <v>112280</v>
      </c>
    </row>
    <row r="18" spans="1:16">
      <c r="A18" s="1995">
        <v>11</v>
      </c>
      <c r="B18" s="1994">
        <f>SUM(C18:D18)</f>
        <v>2344</v>
      </c>
      <c r="C18" s="1990">
        <v>1248</v>
      </c>
      <c r="D18" s="1990">
        <v>1096</v>
      </c>
      <c r="E18" s="533">
        <v>46</v>
      </c>
      <c r="F18" s="1994">
        <f>SUM(G18:H18)</f>
        <v>3667</v>
      </c>
      <c r="G18" s="1990">
        <v>1840</v>
      </c>
      <c r="H18" s="1993">
        <v>1827</v>
      </c>
      <c r="I18" s="2000">
        <v>81</v>
      </c>
      <c r="J18" s="1994">
        <f>SUM(K18:L18)</f>
        <v>1215</v>
      </c>
      <c r="K18" s="1990">
        <v>543</v>
      </c>
      <c r="L18" s="1993">
        <v>672</v>
      </c>
      <c r="M18" s="538"/>
      <c r="N18" s="537"/>
      <c r="O18" s="537"/>
      <c r="P18" s="536" t="s">
        <v>974</v>
      </c>
    </row>
    <row r="19" spans="1:16">
      <c r="A19" s="1995">
        <v>12</v>
      </c>
      <c r="B19" s="1994">
        <f>SUM(C19:D19)</f>
        <v>2222</v>
      </c>
      <c r="C19" s="1990">
        <v>1122</v>
      </c>
      <c r="D19" s="1990">
        <v>1100</v>
      </c>
      <c r="E19" s="533">
        <v>47</v>
      </c>
      <c r="F19" s="1994">
        <f>SUM(G19:H19)</f>
        <v>3653</v>
      </c>
      <c r="G19" s="1990">
        <v>1841</v>
      </c>
      <c r="H19" s="1993">
        <v>1812</v>
      </c>
      <c r="I19" s="2000">
        <v>82</v>
      </c>
      <c r="J19" s="1994">
        <f>SUM(K19:L19)</f>
        <v>1207</v>
      </c>
      <c r="K19" s="1990">
        <v>522</v>
      </c>
      <c r="L19" s="1993">
        <v>685</v>
      </c>
      <c r="M19" s="902"/>
      <c r="N19" s="535"/>
      <c r="O19" s="535"/>
      <c r="P19" s="535"/>
    </row>
    <row r="20" spans="1:16">
      <c r="A20" s="1995">
        <v>13</v>
      </c>
      <c r="B20" s="1994">
        <f>SUM(C20:D20)</f>
        <v>2161</v>
      </c>
      <c r="C20" s="1990">
        <v>1109</v>
      </c>
      <c r="D20" s="1990">
        <v>1052</v>
      </c>
      <c r="E20" s="533">
        <v>48</v>
      </c>
      <c r="F20" s="1994">
        <f>SUM(G20:H20)</f>
        <v>3593</v>
      </c>
      <c r="G20" s="1990">
        <v>1832</v>
      </c>
      <c r="H20" s="1993">
        <v>1761</v>
      </c>
      <c r="I20" s="2000">
        <v>83</v>
      </c>
      <c r="J20" s="1994">
        <f>SUM(K20:L20)</f>
        <v>1158</v>
      </c>
      <c r="K20" s="1990">
        <v>489</v>
      </c>
      <c r="L20" s="1993">
        <v>669</v>
      </c>
      <c r="M20" s="902"/>
      <c r="N20" s="2230" t="s">
        <v>973</v>
      </c>
      <c r="O20" s="2230"/>
      <c r="P20" s="2230"/>
    </row>
    <row r="21" spans="1:16">
      <c r="A21" s="1995">
        <v>14</v>
      </c>
      <c r="B21" s="1994">
        <f>SUM(C21:D21)</f>
        <v>2098</v>
      </c>
      <c r="C21" s="1990">
        <v>1133</v>
      </c>
      <c r="D21" s="1990">
        <v>965</v>
      </c>
      <c r="E21" s="533">
        <v>49</v>
      </c>
      <c r="F21" s="1994">
        <f>SUM(G21:H21)</f>
        <v>3284</v>
      </c>
      <c r="G21" s="1990">
        <v>1671</v>
      </c>
      <c r="H21" s="1993">
        <v>1613</v>
      </c>
      <c r="I21" s="2000">
        <v>84</v>
      </c>
      <c r="J21" s="1994">
        <f>SUM(K21:L21)</f>
        <v>1085</v>
      </c>
      <c r="K21" s="1990">
        <v>450</v>
      </c>
      <c r="L21" s="1993">
        <v>635</v>
      </c>
      <c r="M21" s="902"/>
      <c r="N21" s="2231" t="s">
        <v>972</v>
      </c>
      <c r="O21" s="2231"/>
      <c r="P21" s="2231"/>
    </row>
    <row r="22" spans="1:16">
      <c r="A22" s="1995" t="s">
        <v>2825</v>
      </c>
      <c r="B22" s="1994">
        <f>SUM(B23:B27)</f>
        <v>11179</v>
      </c>
      <c r="C22" s="1994">
        <f>SUM(C23:C27)</f>
        <v>5825</v>
      </c>
      <c r="D22" s="1996">
        <f>SUM(D23:D27)</f>
        <v>5354</v>
      </c>
      <c r="E22" s="533" t="s">
        <v>2824</v>
      </c>
      <c r="F22" s="1994">
        <f>SUM(F23:F27)</f>
        <v>14510</v>
      </c>
      <c r="G22" s="1994">
        <f>SUM(G23:G27)</f>
        <v>7548</v>
      </c>
      <c r="H22" s="1996">
        <f>SUM(H23:H27)</f>
        <v>6962</v>
      </c>
      <c r="I22" s="2000" t="s">
        <v>2823</v>
      </c>
      <c r="J22" s="1997">
        <f>SUM(J23:J27)</f>
        <v>3877</v>
      </c>
      <c r="K22" s="1994">
        <f>SUM(K23:K27)</f>
        <v>1395</v>
      </c>
      <c r="L22" s="1996">
        <f>SUM(L23:L27)</f>
        <v>2482</v>
      </c>
      <c r="M22" s="902"/>
      <c r="N22" s="535"/>
      <c r="O22" s="535"/>
      <c r="P22" s="535"/>
    </row>
    <row r="23" spans="1:16">
      <c r="A23" s="1995">
        <v>15</v>
      </c>
      <c r="B23" s="1994">
        <f>SUM(C23:D23)</f>
        <v>2125</v>
      </c>
      <c r="C23" s="1990">
        <v>1090</v>
      </c>
      <c r="D23" s="1990">
        <v>1035</v>
      </c>
      <c r="E23" s="533">
        <v>50</v>
      </c>
      <c r="F23" s="1994">
        <f>SUM(G23:H23)</f>
        <v>3105</v>
      </c>
      <c r="G23" s="1990">
        <v>1602</v>
      </c>
      <c r="H23" s="1993">
        <v>1503</v>
      </c>
      <c r="I23" s="2000">
        <v>85</v>
      </c>
      <c r="J23" s="1994">
        <f>SUM(K23:L23)</f>
        <v>902</v>
      </c>
      <c r="K23" s="1990">
        <v>370</v>
      </c>
      <c r="L23" s="1993">
        <v>532</v>
      </c>
      <c r="M23" s="902"/>
    </row>
    <row r="24" spans="1:16">
      <c r="A24" s="1995">
        <v>16</v>
      </c>
      <c r="B24" s="1994">
        <f>SUM(C24:D24)</f>
        <v>2055</v>
      </c>
      <c r="C24" s="1990">
        <v>1064</v>
      </c>
      <c r="D24" s="1990">
        <v>991</v>
      </c>
      <c r="E24" s="533">
        <v>51</v>
      </c>
      <c r="F24" s="1994">
        <f>SUM(G24:H24)</f>
        <v>3080</v>
      </c>
      <c r="G24" s="1990">
        <v>1595</v>
      </c>
      <c r="H24" s="1993">
        <v>1485</v>
      </c>
      <c r="I24" s="2000">
        <v>86</v>
      </c>
      <c r="J24" s="1994">
        <f>SUM(K24:L24)</f>
        <v>875</v>
      </c>
      <c r="K24" s="1990">
        <v>306</v>
      </c>
      <c r="L24" s="1993">
        <v>569</v>
      </c>
      <c r="M24" s="902"/>
    </row>
    <row r="25" spans="1:16">
      <c r="A25" s="1995">
        <v>17</v>
      </c>
      <c r="B25" s="1994">
        <f>SUM(C25:D25)</f>
        <v>2100</v>
      </c>
      <c r="C25" s="1990">
        <v>1103</v>
      </c>
      <c r="D25" s="1990">
        <v>997</v>
      </c>
      <c r="E25" s="533">
        <v>52</v>
      </c>
      <c r="F25" s="1994">
        <f>SUM(G25:H25)</f>
        <v>2993</v>
      </c>
      <c r="G25" s="1990">
        <v>1565</v>
      </c>
      <c r="H25" s="1993">
        <v>1428</v>
      </c>
      <c r="I25" s="2000">
        <v>87</v>
      </c>
      <c r="J25" s="1994">
        <f>SUM(K25:L25)</f>
        <v>770</v>
      </c>
      <c r="K25" s="1990">
        <v>286</v>
      </c>
      <c r="L25" s="1993">
        <v>484</v>
      </c>
      <c r="M25" s="902"/>
    </row>
    <row r="26" spans="1:16">
      <c r="A26" s="1995">
        <v>18</v>
      </c>
      <c r="B26" s="1994">
        <f>SUM(C26:D26)</f>
        <v>2220</v>
      </c>
      <c r="C26" s="1990">
        <v>1160</v>
      </c>
      <c r="D26" s="1990">
        <v>1060</v>
      </c>
      <c r="E26" s="533">
        <v>53</v>
      </c>
      <c r="F26" s="1994">
        <f>SUM(G26:H26)</f>
        <v>2408</v>
      </c>
      <c r="G26" s="1990">
        <v>1267</v>
      </c>
      <c r="H26" s="1993">
        <v>1141</v>
      </c>
      <c r="I26" s="2000">
        <v>88</v>
      </c>
      <c r="J26" s="1994">
        <f>SUM(K26:L26)</f>
        <v>734</v>
      </c>
      <c r="K26" s="1990">
        <v>261</v>
      </c>
      <c r="L26" s="1993">
        <v>473</v>
      </c>
      <c r="M26" s="902"/>
    </row>
    <row r="27" spans="1:16" ht="13.5" thickBot="1">
      <c r="A27" s="1995">
        <v>19</v>
      </c>
      <c r="B27" s="1994">
        <f>SUM(C27:D27)</f>
        <v>2679</v>
      </c>
      <c r="C27" s="1990">
        <v>1408</v>
      </c>
      <c r="D27" s="1990">
        <v>1271</v>
      </c>
      <c r="E27" s="533">
        <v>54</v>
      </c>
      <c r="F27" s="1994">
        <f>SUM(G27:H27)</f>
        <v>2924</v>
      </c>
      <c r="G27" s="1990">
        <v>1519</v>
      </c>
      <c r="H27" s="1993">
        <v>1405</v>
      </c>
      <c r="I27" s="1999">
        <v>89</v>
      </c>
      <c r="J27" s="1991">
        <f>SUM(K27:L27)</f>
        <v>596</v>
      </c>
      <c r="K27" s="1998">
        <v>172</v>
      </c>
      <c r="L27" s="1989">
        <v>424</v>
      </c>
      <c r="M27" s="902"/>
    </row>
    <row r="28" spans="1:16">
      <c r="A28" s="1995" t="s">
        <v>2822</v>
      </c>
      <c r="B28" s="1994">
        <f>SUM(B29:B33)</f>
        <v>16395</v>
      </c>
      <c r="C28" s="1994">
        <f>SUM(C29:C33)</f>
        <v>8972</v>
      </c>
      <c r="D28" s="1996">
        <f>SUM(D29:D33)</f>
        <v>7423</v>
      </c>
      <c r="E28" s="533" t="s">
        <v>2821</v>
      </c>
      <c r="F28" s="1994">
        <f>SUM(F29:F33)</f>
        <v>12240</v>
      </c>
      <c r="G28" s="1994">
        <f>SUM(G29:G33)</f>
        <v>6276</v>
      </c>
      <c r="H28" s="1996">
        <f>SUM(H29:H33)</f>
        <v>5964</v>
      </c>
      <c r="I28" s="1988"/>
    </row>
    <row r="29" spans="1:16">
      <c r="A29" s="1995">
        <v>20</v>
      </c>
      <c r="B29" s="1994">
        <f>SUM(C29:D29)</f>
        <v>2774</v>
      </c>
      <c r="C29" s="1990">
        <v>1531</v>
      </c>
      <c r="D29" s="1990">
        <v>1243</v>
      </c>
      <c r="E29" s="533">
        <v>55</v>
      </c>
      <c r="F29" s="1994">
        <f>SUM(G29:H29)</f>
        <v>2657</v>
      </c>
      <c r="G29" s="1990">
        <v>1365</v>
      </c>
      <c r="H29" s="1993">
        <v>1292</v>
      </c>
    </row>
    <row r="30" spans="1:16">
      <c r="A30" s="1995">
        <v>21</v>
      </c>
      <c r="B30" s="1994">
        <f>SUM(C30:D30)</f>
        <v>2938</v>
      </c>
      <c r="C30" s="1990">
        <v>1582</v>
      </c>
      <c r="D30" s="1990">
        <v>1356</v>
      </c>
      <c r="E30" s="533">
        <v>56</v>
      </c>
      <c r="F30" s="1994">
        <f>SUM(G30:H30)</f>
        <v>2541</v>
      </c>
      <c r="G30" s="1990">
        <v>1305</v>
      </c>
      <c r="H30" s="1993">
        <v>1236</v>
      </c>
    </row>
    <row r="31" spans="1:16">
      <c r="A31" s="1995">
        <v>22</v>
      </c>
      <c r="B31" s="1994">
        <f>SUM(C31:D31)</f>
        <v>3388</v>
      </c>
      <c r="C31" s="1990">
        <v>1792</v>
      </c>
      <c r="D31" s="1990">
        <v>1596</v>
      </c>
      <c r="E31" s="533">
        <v>57</v>
      </c>
      <c r="F31" s="1994">
        <f>SUM(G31:H31)</f>
        <v>2383</v>
      </c>
      <c r="G31" s="1990">
        <v>1225</v>
      </c>
      <c r="H31" s="1993">
        <v>1158</v>
      </c>
    </row>
    <row r="32" spans="1:16">
      <c r="A32" s="1995">
        <v>23</v>
      </c>
      <c r="B32" s="1994">
        <f>SUM(C32:D32)</f>
        <v>3695</v>
      </c>
      <c r="C32" s="1990">
        <v>2103</v>
      </c>
      <c r="D32" s="1990">
        <v>1592</v>
      </c>
      <c r="E32" s="533">
        <v>58</v>
      </c>
      <c r="F32" s="1994">
        <f>SUM(G32:H32)</f>
        <v>2259</v>
      </c>
      <c r="G32" s="1990">
        <v>1158</v>
      </c>
      <c r="H32" s="1993">
        <v>1101</v>
      </c>
    </row>
    <row r="33" spans="1:8">
      <c r="A33" s="1995">
        <v>24</v>
      </c>
      <c r="B33" s="1994">
        <f>SUM(C33:D33)</f>
        <v>3600</v>
      </c>
      <c r="C33" s="1990">
        <v>1964</v>
      </c>
      <c r="D33" s="1990">
        <v>1636</v>
      </c>
      <c r="E33" s="533">
        <v>59</v>
      </c>
      <c r="F33" s="1994">
        <f>SUM(G33:H33)</f>
        <v>2400</v>
      </c>
      <c r="G33" s="1990">
        <v>1223</v>
      </c>
      <c r="H33" s="1993">
        <v>1177</v>
      </c>
    </row>
    <row r="34" spans="1:8">
      <c r="A34" s="1995" t="s">
        <v>2820</v>
      </c>
      <c r="B34" s="1994">
        <f>SUM(B35:B39)</f>
        <v>13844</v>
      </c>
      <c r="C34" s="1994">
        <f>SUM(C35:C39)</f>
        <v>7495</v>
      </c>
      <c r="D34" s="1996">
        <f>SUM(D35:D39)</f>
        <v>6349</v>
      </c>
      <c r="E34" s="533" t="s">
        <v>2819</v>
      </c>
      <c r="F34" s="1994">
        <f>SUM(F35:F39)</f>
        <v>11488</v>
      </c>
      <c r="G34" s="1994">
        <f>SUM(G35:G39)</f>
        <v>5711</v>
      </c>
      <c r="H34" s="1996">
        <f>SUM(H35:H39)</f>
        <v>5777</v>
      </c>
    </row>
    <row r="35" spans="1:8">
      <c r="A35" s="1995">
        <v>25</v>
      </c>
      <c r="B35" s="1994">
        <f>SUM(C35:D35)</f>
        <v>3112</v>
      </c>
      <c r="C35" s="1990">
        <v>1756</v>
      </c>
      <c r="D35" s="1990">
        <v>1356</v>
      </c>
      <c r="E35" s="533">
        <v>60</v>
      </c>
      <c r="F35" s="1994">
        <f>SUM(G35:H35)</f>
        <v>2422</v>
      </c>
      <c r="G35" s="1990">
        <v>1215</v>
      </c>
      <c r="H35" s="1993">
        <v>1207</v>
      </c>
    </row>
    <row r="36" spans="1:8">
      <c r="A36" s="1995">
        <v>26</v>
      </c>
      <c r="B36" s="1994">
        <f>SUM(C36:D36)</f>
        <v>2936</v>
      </c>
      <c r="C36" s="1990">
        <v>1633</v>
      </c>
      <c r="D36" s="1990">
        <v>1303</v>
      </c>
      <c r="E36" s="533">
        <v>61</v>
      </c>
      <c r="F36" s="1994">
        <f>SUM(G36:H36)</f>
        <v>2185</v>
      </c>
      <c r="G36" s="1990">
        <v>1088</v>
      </c>
      <c r="H36" s="1993">
        <v>1097</v>
      </c>
    </row>
    <row r="37" spans="1:8">
      <c r="A37" s="1995">
        <v>27</v>
      </c>
      <c r="B37" s="1994">
        <f>SUM(C37:D37)</f>
        <v>2642</v>
      </c>
      <c r="C37" s="1990">
        <v>1336</v>
      </c>
      <c r="D37" s="1990">
        <v>1306</v>
      </c>
      <c r="E37" s="533">
        <v>62</v>
      </c>
      <c r="F37" s="1994">
        <f>SUM(G37:H37)</f>
        <v>2191</v>
      </c>
      <c r="G37" s="1990">
        <v>1108</v>
      </c>
      <c r="H37" s="1993">
        <v>1083</v>
      </c>
    </row>
    <row r="38" spans="1:8">
      <c r="A38" s="1995">
        <v>28</v>
      </c>
      <c r="B38" s="1994">
        <f>SUM(C38:D38)</f>
        <v>2574</v>
      </c>
      <c r="C38" s="1990">
        <v>1365</v>
      </c>
      <c r="D38" s="1990">
        <v>1209</v>
      </c>
      <c r="E38" s="533">
        <v>63</v>
      </c>
      <c r="F38" s="1994">
        <f>SUM(G38:H38)</f>
        <v>2293</v>
      </c>
      <c r="G38" s="1990">
        <v>1094</v>
      </c>
      <c r="H38" s="1993">
        <v>1199</v>
      </c>
    </row>
    <row r="39" spans="1:8">
      <c r="A39" s="1995">
        <v>29</v>
      </c>
      <c r="B39" s="1994">
        <f>SUM(C39:D39)</f>
        <v>2580</v>
      </c>
      <c r="C39" s="1990">
        <v>1405</v>
      </c>
      <c r="D39" s="1990">
        <v>1175</v>
      </c>
      <c r="E39" s="533">
        <v>64</v>
      </c>
      <c r="F39" s="1994">
        <f>SUM(G39:H39)</f>
        <v>2397</v>
      </c>
      <c r="G39" s="1990">
        <v>1206</v>
      </c>
      <c r="H39" s="1993">
        <v>1191</v>
      </c>
    </row>
    <row r="40" spans="1:8">
      <c r="A40" s="1995" t="s">
        <v>2818</v>
      </c>
      <c r="B40" s="1994">
        <f>SUM(B41:B45)</f>
        <v>14558</v>
      </c>
      <c r="C40" s="1994">
        <f>SUM(C41:C45)</f>
        <v>7385</v>
      </c>
      <c r="D40" s="1996">
        <f>SUM(D41:D45)</f>
        <v>7173</v>
      </c>
      <c r="E40" s="533" t="s">
        <v>2817</v>
      </c>
      <c r="F40" s="1997">
        <f>SUM(F41:F45)</f>
        <v>12222</v>
      </c>
      <c r="G40" s="1994">
        <f>SUM(G41:G45)</f>
        <v>5845</v>
      </c>
      <c r="H40" s="1996">
        <f>SUM(H41:H45)</f>
        <v>6377</v>
      </c>
    </row>
    <row r="41" spans="1:8">
      <c r="A41" s="1995">
        <v>30</v>
      </c>
      <c r="B41" s="1994">
        <f>SUM(C41:D41)</f>
        <v>2752</v>
      </c>
      <c r="C41" s="1990">
        <v>1394</v>
      </c>
      <c r="D41" s="1990">
        <v>1358</v>
      </c>
      <c r="E41" s="533">
        <v>65</v>
      </c>
      <c r="F41" s="1994">
        <f>SUM(G41:H41)</f>
        <v>2209</v>
      </c>
      <c r="G41" s="1990">
        <v>1066</v>
      </c>
      <c r="H41" s="1993">
        <v>1143</v>
      </c>
    </row>
    <row r="42" spans="1:8">
      <c r="A42" s="1995">
        <v>31</v>
      </c>
      <c r="B42" s="1994">
        <f>SUM(C42:D42)</f>
        <v>2784</v>
      </c>
      <c r="C42" s="1990">
        <v>1371</v>
      </c>
      <c r="D42" s="1990">
        <v>1413</v>
      </c>
      <c r="E42" s="533">
        <v>66</v>
      </c>
      <c r="F42" s="1994">
        <f>SUM(G42:H42)</f>
        <v>2258</v>
      </c>
      <c r="G42" s="1990">
        <v>1104</v>
      </c>
      <c r="H42" s="1993">
        <v>1154</v>
      </c>
    </row>
    <row r="43" spans="1:8">
      <c r="A43" s="1995">
        <v>32</v>
      </c>
      <c r="B43" s="1994">
        <f>SUM(C43:D43)</f>
        <v>2908</v>
      </c>
      <c r="C43" s="1990">
        <v>1486</v>
      </c>
      <c r="D43" s="1990">
        <v>1422</v>
      </c>
      <c r="E43" s="533">
        <v>67</v>
      </c>
      <c r="F43" s="1994">
        <f>SUM(G43:H43)</f>
        <v>2447</v>
      </c>
      <c r="G43" s="1990">
        <v>1119</v>
      </c>
      <c r="H43" s="1993">
        <v>1328</v>
      </c>
    </row>
    <row r="44" spans="1:8">
      <c r="A44" s="1995">
        <v>33</v>
      </c>
      <c r="B44" s="1994">
        <f>SUM(C44:D44)</f>
        <v>3021</v>
      </c>
      <c r="C44" s="1990">
        <v>1552</v>
      </c>
      <c r="D44" s="1990">
        <v>1469</v>
      </c>
      <c r="E44" s="533">
        <v>68</v>
      </c>
      <c r="F44" s="1994">
        <f>SUM(G44:H44)</f>
        <v>2642</v>
      </c>
      <c r="G44" s="1990">
        <v>1252</v>
      </c>
      <c r="H44" s="1993">
        <v>1390</v>
      </c>
    </row>
    <row r="45" spans="1:8" ht="13.5" thickBot="1">
      <c r="A45" s="1992">
        <v>34</v>
      </c>
      <c r="B45" s="1991">
        <f>SUM(C45:D45)</f>
        <v>3093</v>
      </c>
      <c r="C45" s="1990">
        <v>1582</v>
      </c>
      <c r="D45" s="1989">
        <v>1511</v>
      </c>
      <c r="E45" s="532">
        <v>69</v>
      </c>
      <c r="F45" s="1991">
        <f>SUM(G45:H45)</f>
        <v>2666</v>
      </c>
      <c r="G45" s="1990">
        <v>1304</v>
      </c>
      <c r="H45" s="1989">
        <v>1362</v>
      </c>
    </row>
    <row r="46" spans="1:8">
      <c r="C46" s="1988"/>
      <c r="G46" s="1988"/>
      <c r="H46" s="1988"/>
    </row>
  </sheetData>
  <mergeCells count="2">
    <mergeCell ref="N20:P20"/>
    <mergeCell ref="N21:P21"/>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23"/>
  <sheetViews>
    <sheetView workbookViewId="0">
      <selection activeCell="C22" sqref="C22"/>
    </sheetView>
  </sheetViews>
  <sheetFormatPr defaultColWidth="9" defaultRowHeight="13"/>
  <cols>
    <col min="1" max="16384" width="9" style="1827"/>
  </cols>
  <sheetData>
    <row r="1" spans="1:3">
      <c r="B1" s="1827" t="s">
        <v>2512</v>
      </c>
      <c r="C1" s="1827" t="s">
        <v>2511</v>
      </c>
    </row>
    <row r="2" spans="1:3">
      <c r="A2" s="1827" t="s">
        <v>985</v>
      </c>
      <c r="B2" s="537">
        <f>表8!C4</f>
        <v>6158</v>
      </c>
      <c r="C2" s="537">
        <f>表8!D4</f>
        <v>5805</v>
      </c>
    </row>
    <row r="3" spans="1:3">
      <c r="A3" s="1827" t="s">
        <v>981</v>
      </c>
      <c r="B3" s="537">
        <f>表8!C10</f>
        <v>5902</v>
      </c>
      <c r="C3" s="537">
        <f>表8!D10</f>
        <v>5567</v>
      </c>
    </row>
    <row r="4" spans="1:3">
      <c r="A4" s="1827" t="s">
        <v>977</v>
      </c>
      <c r="B4" s="537">
        <f>表8!C16</f>
        <v>5767</v>
      </c>
      <c r="C4" s="537">
        <f>表8!D16</f>
        <v>5317</v>
      </c>
    </row>
    <row r="5" spans="1:3">
      <c r="A5" s="1827" t="s">
        <v>971</v>
      </c>
      <c r="B5" s="537">
        <f>表8!C22</f>
        <v>5825</v>
      </c>
      <c r="C5" s="537">
        <f>表8!D22</f>
        <v>5354</v>
      </c>
    </row>
    <row r="6" spans="1:3">
      <c r="A6" s="1827" t="s">
        <v>968</v>
      </c>
      <c r="B6" s="537">
        <f>表8!C28</f>
        <v>8972</v>
      </c>
      <c r="C6" s="537">
        <f>表8!D28</f>
        <v>7423</v>
      </c>
    </row>
    <row r="7" spans="1:3">
      <c r="A7" s="1827" t="s">
        <v>966</v>
      </c>
      <c r="B7" s="537">
        <f>表8!C34</f>
        <v>7495</v>
      </c>
      <c r="C7" s="537">
        <f>表8!D34</f>
        <v>6349</v>
      </c>
    </row>
    <row r="8" spans="1:3">
      <c r="A8" s="1827" t="s">
        <v>964</v>
      </c>
      <c r="B8" s="537">
        <f>表8!C40</f>
        <v>7385</v>
      </c>
      <c r="C8" s="537">
        <f>表8!D40</f>
        <v>7173</v>
      </c>
    </row>
    <row r="9" spans="1:3">
      <c r="A9" s="1827" t="s">
        <v>984</v>
      </c>
      <c r="B9" s="537">
        <f>表8!G4</f>
        <v>8161</v>
      </c>
      <c r="C9" s="537">
        <f>表8!H4</f>
        <v>7943</v>
      </c>
    </row>
    <row r="10" spans="1:3">
      <c r="A10" s="1827" t="s">
        <v>980</v>
      </c>
      <c r="B10" s="537">
        <f>表8!G10</f>
        <v>9012</v>
      </c>
      <c r="C10" s="537">
        <f>表8!H10</f>
        <v>8822</v>
      </c>
    </row>
    <row r="11" spans="1:3">
      <c r="A11" s="1827" t="s">
        <v>976</v>
      </c>
      <c r="B11" s="537">
        <f>表8!G16</f>
        <v>9159</v>
      </c>
      <c r="C11" s="537">
        <f>表8!H16</f>
        <v>8883</v>
      </c>
    </row>
    <row r="12" spans="1:3">
      <c r="A12" s="1827" t="s">
        <v>970</v>
      </c>
      <c r="B12" s="537">
        <f>表8!G22</f>
        <v>7548</v>
      </c>
      <c r="C12" s="537">
        <f>表8!H22</f>
        <v>6962</v>
      </c>
    </row>
    <row r="13" spans="1:3">
      <c r="A13" s="1827" t="s">
        <v>967</v>
      </c>
      <c r="B13" s="537">
        <f>表8!G28</f>
        <v>6276</v>
      </c>
      <c r="C13" s="537">
        <f>表8!H28</f>
        <v>5964</v>
      </c>
    </row>
    <row r="14" spans="1:3">
      <c r="A14" s="1827" t="s">
        <v>965</v>
      </c>
      <c r="B14" s="537">
        <f>表8!G34</f>
        <v>5711</v>
      </c>
      <c r="C14" s="537">
        <f>表8!H34</f>
        <v>5777</v>
      </c>
    </row>
    <row r="15" spans="1:3">
      <c r="A15" s="1827" t="s">
        <v>963</v>
      </c>
      <c r="B15" s="537">
        <f>表8!G40</f>
        <v>5845</v>
      </c>
      <c r="C15" s="537">
        <f>表8!H40</f>
        <v>6377</v>
      </c>
    </row>
    <row r="16" spans="1:3">
      <c r="A16" s="1827" t="s">
        <v>2830</v>
      </c>
      <c r="B16" s="537">
        <f>表8!K4</f>
        <v>5835</v>
      </c>
      <c r="C16" s="537">
        <f>表8!L4</f>
        <v>5937</v>
      </c>
    </row>
    <row r="17" spans="1:3">
      <c r="A17" s="1827" t="s">
        <v>979</v>
      </c>
      <c r="B17" s="537">
        <f>表8!K10</f>
        <v>4221</v>
      </c>
      <c r="C17" s="537">
        <f>表8!L10</f>
        <v>4577</v>
      </c>
    </row>
    <row r="18" spans="1:3">
      <c r="A18" s="1827" t="s">
        <v>975</v>
      </c>
      <c r="B18" s="537">
        <f>表8!K16</f>
        <v>2552</v>
      </c>
      <c r="C18" s="537">
        <f>表8!L16</f>
        <v>3332</v>
      </c>
    </row>
    <row r="19" spans="1:3">
      <c r="A19" s="1827" t="s">
        <v>969</v>
      </c>
      <c r="B19" s="537">
        <f>表8!K22</f>
        <v>1395</v>
      </c>
      <c r="C19" s="537">
        <f>表8!L22</f>
        <v>2482</v>
      </c>
    </row>
    <row r="20" spans="1:3">
      <c r="A20" s="1827" t="s">
        <v>982</v>
      </c>
      <c r="B20" s="537">
        <f>表8!O4</f>
        <v>614</v>
      </c>
      <c r="C20" s="537">
        <f>表8!P4</f>
        <v>1655</v>
      </c>
    </row>
    <row r="21" spans="1:3">
      <c r="A21" s="1827" t="s">
        <v>978</v>
      </c>
      <c r="B21" s="537">
        <f>表8!O10</f>
        <v>89</v>
      </c>
      <c r="C21" s="537">
        <f>表8!P10</f>
        <v>511</v>
      </c>
    </row>
    <row r="22" spans="1:3">
      <c r="A22" s="1827" t="s">
        <v>2829</v>
      </c>
      <c r="B22" s="537">
        <f>表8!O16</f>
        <v>8</v>
      </c>
      <c r="C22" s="537">
        <f>表8!P16</f>
        <v>70</v>
      </c>
    </row>
    <row r="23" spans="1:3">
      <c r="B23" s="2008">
        <f>SUM(B2:B22)</f>
        <v>113930</v>
      </c>
      <c r="C23" s="2008">
        <f>SUM(C2:C22)</f>
        <v>112280</v>
      </c>
    </row>
  </sheetData>
  <phoneticPr fontId="3"/>
  <pageMargins left="0.78700000000000003" right="0.78700000000000003" top="0.98399999999999999" bottom="0.98399999999999999" header="0.51200000000000001" footer="0.51200000000000001"/>
  <pageSetup paperSize="9"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44"/>
  <sheetViews>
    <sheetView view="pageBreakPreview" zoomScaleNormal="100" zoomScaleSheetLayoutView="100" workbookViewId="0">
      <selection activeCell="H5" sqref="H5"/>
    </sheetView>
  </sheetViews>
  <sheetFormatPr defaultColWidth="9" defaultRowHeight="17.25" customHeight="1"/>
  <cols>
    <col min="1" max="1" width="16.36328125" style="542" bestFit="1" customWidth="1"/>
    <col min="2" max="7" width="10.90625" style="542" customWidth="1"/>
    <col min="8" max="16384" width="9" style="542"/>
  </cols>
  <sheetData>
    <row r="1" spans="1:7" ht="19">
      <c r="A1" s="578" t="s">
        <v>1110</v>
      </c>
    </row>
    <row r="2" spans="1:7" ht="17.25" customHeight="1" thickBot="1"/>
    <row r="3" spans="1:7" ht="17.25" customHeight="1">
      <c r="A3" s="2235" t="s">
        <v>1040</v>
      </c>
      <c r="B3" s="2232" t="s">
        <v>1039</v>
      </c>
      <c r="C3" s="2233"/>
      <c r="D3" s="2234"/>
      <c r="E3" s="2232" t="s">
        <v>1038</v>
      </c>
      <c r="F3" s="2233"/>
      <c r="G3" s="2233"/>
    </row>
    <row r="4" spans="1:7" ht="17.25" customHeight="1" thickBot="1">
      <c r="A4" s="2236"/>
      <c r="B4" s="564" t="s">
        <v>1037</v>
      </c>
      <c r="C4" s="563" t="s">
        <v>1036</v>
      </c>
      <c r="D4" s="565" t="s">
        <v>1035</v>
      </c>
      <c r="E4" s="564" t="s">
        <v>1037</v>
      </c>
      <c r="F4" s="563" t="s">
        <v>1036</v>
      </c>
      <c r="G4" s="562" t="s">
        <v>1035</v>
      </c>
    </row>
    <row r="5" spans="1:7" ht="17.25" customHeight="1">
      <c r="A5" s="577" t="s">
        <v>1037</v>
      </c>
      <c r="B5" s="542">
        <f t="shared" ref="B5:G5" si="0">B7+B60</f>
        <v>56875</v>
      </c>
      <c r="C5" s="542">
        <f t="shared" si="0"/>
        <v>51601</v>
      </c>
      <c r="D5" s="576">
        <f t="shared" si="0"/>
        <v>5274</v>
      </c>
      <c r="E5" s="542">
        <f t="shared" si="0"/>
        <v>39973</v>
      </c>
      <c r="F5" s="542">
        <f t="shared" si="0"/>
        <v>33719</v>
      </c>
      <c r="G5" s="542">
        <f t="shared" si="0"/>
        <v>6254</v>
      </c>
    </row>
    <row r="6" spans="1:7" ht="17.25" customHeight="1">
      <c r="A6" s="574"/>
      <c r="D6" s="575"/>
    </row>
    <row r="7" spans="1:7" ht="17.25" customHeight="1">
      <c r="A7" s="574" t="s">
        <v>1109</v>
      </c>
      <c r="B7" s="545">
        <f>SUM(C7:D7)</f>
        <v>46140</v>
      </c>
      <c r="C7" s="545">
        <f>SUM(C9:C58)</f>
        <v>43114</v>
      </c>
      <c r="D7" s="560">
        <f>SUM(D9:D58)</f>
        <v>3026</v>
      </c>
      <c r="E7" s="556">
        <f>SUM(F7:G7)</f>
        <v>26948</v>
      </c>
      <c r="F7" s="556">
        <f>SUM(F9:F58)</f>
        <v>23360</v>
      </c>
      <c r="G7" s="556">
        <f>SUM(G9:G58)</f>
        <v>3588</v>
      </c>
    </row>
    <row r="8" spans="1:7" ht="17.25" customHeight="1">
      <c r="A8" s="574"/>
      <c r="B8" s="545"/>
      <c r="C8" s="545"/>
      <c r="D8" s="560"/>
      <c r="E8" s="556"/>
      <c r="F8" s="556"/>
      <c r="G8" s="556"/>
    </row>
    <row r="9" spans="1:7" ht="17.25" customHeight="1">
      <c r="A9" s="558" t="s">
        <v>1108</v>
      </c>
      <c r="B9" s="543">
        <v>701</v>
      </c>
      <c r="C9" s="555">
        <v>608</v>
      </c>
      <c r="D9" s="557">
        <v>93</v>
      </c>
      <c r="E9" s="573">
        <v>845</v>
      </c>
      <c r="F9" s="555">
        <v>742</v>
      </c>
      <c r="G9" s="555">
        <v>103</v>
      </c>
    </row>
    <row r="10" spans="1:7" ht="17.25" customHeight="1">
      <c r="A10" s="558" t="s">
        <v>1107</v>
      </c>
      <c r="B10" s="543">
        <v>86</v>
      </c>
      <c r="C10" s="555">
        <v>62</v>
      </c>
      <c r="D10" s="557">
        <v>24</v>
      </c>
      <c r="E10" s="573">
        <v>102</v>
      </c>
      <c r="F10" s="555">
        <v>87</v>
      </c>
      <c r="G10" s="555">
        <v>15</v>
      </c>
    </row>
    <row r="11" spans="1:7" ht="17.25" customHeight="1">
      <c r="A11" s="558" t="s">
        <v>1106</v>
      </c>
      <c r="B11" s="543">
        <v>9957</v>
      </c>
      <c r="C11" s="555">
        <v>9533</v>
      </c>
      <c r="D11" s="557">
        <v>424</v>
      </c>
      <c r="E11" s="573">
        <v>8473</v>
      </c>
      <c r="F11" s="555">
        <v>6768</v>
      </c>
      <c r="G11" s="555">
        <v>1705</v>
      </c>
    </row>
    <row r="12" spans="1:7" ht="17.25" customHeight="1">
      <c r="A12" s="558" t="s">
        <v>1105</v>
      </c>
      <c r="B12" s="543">
        <v>303</v>
      </c>
      <c r="C12" s="555">
        <v>276</v>
      </c>
      <c r="D12" s="557">
        <v>27</v>
      </c>
      <c r="E12" s="573">
        <v>156</v>
      </c>
      <c r="F12" s="555">
        <v>155</v>
      </c>
      <c r="G12" s="555">
        <v>1</v>
      </c>
    </row>
    <row r="13" spans="1:7" ht="17.25" customHeight="1">
      <c r="A13" s="558" t="s">
        <v>1104</v>
      </c>
      <c r="B13" s="543">
        <v>1576</v>
      </c>
      <c r="C13" s="555">
        <v>1456</v>
      </c>
      <c r="D13" s="557">
        <v>120</v>
      </c>
      <c r="E13" s="573">
        <v>453</v>
      </c>
      <c r="F13" s="555">
        <v>427</v>
      </c>
      <c r="G13" s="555">
        <v>26</v>
      </c>
    </row>
    <row r="14" spans="1:7" ht="17.25" customHeight="1">
      <c r="A14" s="558" t="s">
        <v>1103</v>
      </c>
      <c r="B14" s="543">
        <v>227</v>
      </c>
      <c r="C14" s="555">
        <v>202</v>
      </c>
      <c r="D14" s="557">
        <v>25</v>
      </c>
      <c r="E14" s="573">
        <v>94</v>
      </c>
      <c r="F14" s="555">
        <v>92</v>
      </c>
      <c r="G14" s="555">
        <v>2</v>
      </c>
    </row>
    <row r="15" spans="1:7" ht="17.25" customHeight="1">
      <c r="A15" s="558" t="s">
        <v>1102</v>
      </c>
      <c r="B15" s="543">
        <v>2018</v>
      </c>
      <c r="C15" s="555">
        <v>1862</v>
      </c>
      <c r="D15" s="557">
        <v>156</v>
      </c>
      <c r="E15" s="573">
        <v>840</v>
      </c>
      <c r="F15" s="555">
        <v>776</v>
      </c>
      <c r="G15" s="555">
        <v>64</v>
      </c>
    </row>
    <row r="16" spans="1:7" ht="17.25" customHeight="1">
      <c r="A16" s="558" t="s">
        <v>1101</v>
      </c>
      <c r="B16" s="543">
        <v>2417</v>
      </c>
      <c r="C16" s="555">
        <v>2297</v>
      </c>
      <c r="D16" s="557">
        <v>120</v>
      </c>
      <c r="E16" s="573">
        <v>1482</v>
      </c>
      <c r="F16" s="555">
        <v>1245</v>
      </c>
      <c r="G16" s="555">
        <v>237</v>
      </c>
    </row>
    <row r="17" spans="1:7" ht="17.25" customHeight="1">
      <c r="A17" s="558" t="s">
        <v>1100</v>
      </c>
      <c r="B17" s="543">
        <v>2963</v>
      </c>
      <c r="C17" s="555">
        <v>2742</v>
      </c>
      <c r="D17" s="557">
        <v>221</v>
      </c>
      <c r="E17" s="573">
        <v>2383</v>
      </c>
      <c r="F17" s="555">
        <v>2085</v>
      </c>
      <c r="G17" s="555">
        <v>298</v>
      </c>
    </row>
    <row r="18" spans="1:7" ht="17.25" customHeight="1">
      <c r="A18" s="558" t="s">
        <v>1099</v>
      </c>
      <c r="B18" s="543">
        <v>45</v>
      </c>
      <c r="C18" s="555">
        <v>36</v>
      </c>
      <c r="D18" s="557">
        <v>9</v>
      </c>
      <c r="E18" s="573">
        <v>12</v>
      </c>
      <c r="F18" s="555">
        <v>12</v>
      </c>
      <c r="G18" s="555">
        <v>0</v>
      </c>
    </row>
    <row r="19" spans="1:7" ht="17.25" customHeight="1">
      <c r="A19" s="558" t="s">
        <v>1098</v>
      </c>
      <c r="B19" s="543">
        <v>11</v>
      </c>
      <c r="C19" s="555">
        <v>8</v>
      </c>
      <c r="D19" s="557">
        <v>3</v>
      </c>
      <c r="E19" s="573">
        <v>11</v>
      </c>
      <c r="F19" s="555">
        <v>9</v>
      </c>
      <c r="G19" s="555">
        <v>2</v>
      </c>
    </row>
    <row r="20" spans="1:7" ht="17.25" customHeight="1">
      <c r="A20" s="558" t="s">
        <v>1097</v>
      </c>
      <c r="B20" s="543">
        <v>11</v>
      </c>
      <c r="C20" s="555">
        <v>9</v>
      </c>
      <c r="D20" s="557">
        <v>2</v>
      </c>
      <c r="E20" s="573">
        <v>5</v>
      </c>
      <c r="F20" s="555">
        <v>5</v>
      </c>
      <c r="G20" s="555">
        <v>0</v>
      </c>
    </row>
    <row r="21" spans="1:7" ht="17.25" customHeight="1">
      <c r="A21" s="558" t="s">
        <v>1096</v>
      </c>
      <c r="B21" s="543">
        <v>429</v>
      </c>
      <c r="C21" s="555">
        <v>402</v>
      </c>
      <c r="D21" s="557">
        <v>27</v>
      </c>
      <c r="E21" s="573">
        <v>182</v>
      </c>
      <c r="F21" s="555">
        <v>178</v>
      </c>
      <c r="G21" s="555">
        <v>4</v>
      </c>
    </row>
    <row r="22" spans="1:7" ht="17.25" customHeight="1">
      <c r="A22" s="558" t="s">
        <v>1095</v>
      </c>
      <c r="B22" s="543">
        <v>1814</v>
      </c>
      <c r="C22" s="555">
        <v>1631</v>
      </c>
      <c r="D22" s="557">
        <v>183</v>
      </c>
      <c r="E22" s="573">
        <v>1122</v>
      </c>
      <c r="F22" s="555">
        <v>824</v>
      </c>
      <c r="G22" s="555">
        <v>298</v>
      </c>
    </row>
    <row r="23" spans="1:7" ht="17.25" customHeight="1">
      <c r="A23" s="558" t="s">
        <v>1094</v>
      </c>
      <c r="B23" s="543">
        <v>6327</v>
      </c>
      <c r="C23" s="555">
        <v>6018</v>
      </c>
      <c r="D23" s="557">
        <v>309</v>
      </c>
      <c r="E23" s="573">
        <v>2805</v>
      </c>
      <c r="F23" s="555">
        <v>2267</v>
      </c>
      <c r="G23" s="555">
        <v>538</v>
      </c>
    </row>
    <row r="24" spans="1:7" ht="17.25" customHeight="1">
      <c r="A24" s="558" t="s">
        <v>1093</v>
      </c>
      <c r="B24" s="543">
        <v>213</v>
      </c>
      <c r="C24" s="555">
        <v>171</v>
      </c>
      <c r="D24" s="557">
        <v>42</v>
      </c>
      <c r="E24" s="573">
        <v>86</v>
      </c>
      <c r="F24" s="555">
        <v>72</v>
      </c>
      <c r="G24" s="555">
        <v>14</v>
      </c>
    </row>
    <row r="25" spans="1:7" ht="17.25" customHeight="1">
      <c r="A25" s="558" t="s">
        <v>1092</v>
      </c>
      <c r="B25" s="543">
        <v>25</v>
      </c>
      <c r="C25" s="555">
        <v>24</v>
      </c>
      <c r="D25" s="557">
        <v>1</v>
      </c>
      <c r="E25" s="573">
        <v>35</v>
      </c>
      <c r="F25" s="555">
        <v>33</v>
      </c>
      <c r="G25" s="555">
        <v>2</v>
      </c>
    </row>
    <row r="26" spans="1:7" ht="17.25" customHeight="1">
      <c r="A26" s="558" t="s">
        <v>1091</v>
      </c>
      <c r="B26" s="543">
        <v>33</v>
      </c>
      <c r="C26" s="555">
        <v>30</v>
      </c>
      <c r="D26" s="557">
        <v>3</v>
      </c>
      <c r="E26" s="573">
        <v>29</v>
      </c>
      <c r="F26" s="555">
        <v>29</v>
      </c>
      <c r="G26" s="555">
        <v>0</v>
      </c>
    </row>
    <row r="27" spans="1:7" ht="17.25" customHeight="1">
      <c r="A27" s="558" t="s">
        <v>1090</v>
      </c>
      <c r="B27" s="543">
        <v>2065</v>
      </c>
      <c r="C27" s="555">
        <v>1765</v>
      </c>
      <c r="D27" s="557">
        <v>300</v>
      </c>
      <c r="E27" s="573">
        <v>837</v>
      </c>
      <c r="F27" s="555">
        <v>798</v>
      </c>
      <c r="G27" s="555">
        <v>39</v>
      </c>
    </row>
    <row r="28" spans="1:7" ht="17.25" customHeight="1">
      <c r="A28" s="558" t="s">
        <v>1089</v>
      </c>
      <c r="B28" s="543">
        <v>32</v>
      </c>
      <c r="C28" s="555">
        <v>29</v>
      </c>
      <c r="D28" s="557">
        <v>3</v>
      </c>
      <c r="E28" s="573">
        <v>8</v>
      </c>
      <c r="F28" s="555">
        <v>7</v>
      </c>
      <c r="G28" s="555">
        <v>1</v>
      </c>
    </row>
    <row r="29" spans="1:7" ht="17.25" customHeight="1">
      <c r="A29" s="558" t="s">
        <v>1088</v>
      </c>
      <c r="B29" s="543">
        <v>87</v>
      </c>
      <c r="C29" s="555">
        <v>71</v>
      </c>
      <c r="D29" s="557">
        <v>16</v>
      </c>
      <c r="E29" s="573">
        <v>15</v>
      </c>
      <c r="F29" s="555">
        <v>14</v>
      </c>
      <c r="G29" s="555">
        <v>1</v>
      </c>
    </row>
    <row r="30" spans="1:7" ht="17.25" customHeight="1">
      <c r="A30" s="558" t="s">
        <v>1087</v>
      </c>
      <c r="B30" s="543">
        <v>2433</v>
      </c>
      <c r="C30" s="555">
        <v>2334</v>
      </c>
      <c r="D30" s="557">
        <v>99</v>
      </c>
      <c r="E30" s="573">
        <v>953</v>
      </c>
      <c r="F30" s="555">
        <v>939</v>
      </c>
      <c r="G30" s="555">
        <v>14</v>
      </c>
    </row>
    <row r="31" spans="1:7" ht="17.25" customHeight="1">
      <c r="A31" s="558" t="s">
        <v>1086</v>
      </c>
      <c r="B31" s="543">
        <v>804</v>
      </c>
      <c r="C31" s="555">
        <v>703</v>
      </c>
      <c r="D31" s="557">
        <v>101</v>
      </c>
      <c r="E31" s="573">
        <v>491</v>
      </c>
      <c r="F31" s="555">
        <v>491</v>
      </c>
      <c r="G31" s="555">
        <v>0</v>
      </c>
    </row>
    <row r="32" spans="1:7" ht="17.25" customHeight="1">
      <c r="A32" s="558" t="s">
        <v>1085</v>
      </c>
      <c r="B32" s="543">
        <v>599</v>
      </c>
      <c r="C32" s="555">
        <v>555</v>
      </c>
      <c r="D32" s="557">
        <v>44</v>
      </c>
      <c r="E32" s="573">
        <v>248</v>
      </c>
      <c r="F32" s="555">
        <v>245</v>
      </c>
      <c r="G32" s="555">
        <v>3</v>
      </c>
    </row>
    <row r="33" spans="1:7" ht="17.25" customHeight="1">
      <c r="A33" s="558" t="s">
        <v>1084</v>
      </c>
      <c r="B33" s="543">
        <v>1475</v>
      </c>
      <c r="C33" s="555">
        <v>1391</v>
      </c>
      <c r="D33" s="557">
        <v>84</v>
      </c>
      <c r="E33" s="573">
        <v>627</v>
      </c>
      <c r="F33" s="555">
        <v>598</v>
      </c>
      <c r="G33" s="555">
        <v>29</v>
      </c>
    </row>
    <row r="34" spans="1:7" ht="17.25" customHeight="1">
      <c r="A34" s="558" t="s">
        <v>1083</v>
      </c>
      <c r="B34" s="543">
        <v>1306</v>
      </c>
      <c r="C34" s="555">
        <v>1246</v>
      </c>
      <c r="D34" s="557">
        <v>60</v>
      </c>
      <c r="E34" s="573">
        <v>269</v>
      </c>
      <c r="F34" s="555">
        <v>266</v>
      </c>
      <c r="G34" s="555">
        <v>3</v>
      </c>
    </row>
    <row r="35" spans="1:7" ht="17.25" customHeight="1">
      <c r="A35" s="558" t="s">
        <v>1082</v>
      </c>
      <c r="B35" s="543">
        <v>35</v>
      </c>
      <c r="C35" s="555">
        <v>29</v>
      </c>
      <c r="D35" s="557">
        <v>6</v>
      </c>
      <c r="E35" s="573">
        <v>46</v>
      </c>
      <c r="F35" s="555">
        <v>46</v>
      </c>
      <c r="G35" s="555">
        <v>0</v>
      </c>
    </row>
    <row r="36" spans="1:7" ht="17.25" customHeight="1">
      <c r="A36" s="558" t="s">
        <v>1081</v>
      </c>
      <c r="B36" s="543">
        <v>150</v>
      </c>
      <c r="C36" s="555">
        <v>145</v>
      </c>
      <c r="D36" s="557">
        <v>5</v>
      </c>
      <c r="E36" s="573">
        <v>49</v>
      </c>
      <c r="F36" s="555">
        <v>49</v>
      </c>
      <c r="G36" s="555">
        <v>0</v>
      </c>
    </row>
    <row r="37" spans="1:7" ht="17.25" customHeight="1">
      <c r="A37" s="558" t="s">
        <v>1080</v>
      </c>
      <c r="B37" s="543">
        <v>94</v>
      </c>
      <c r="C37" s="555">
        <v>76</v>
      </c>
      <c r="D37" s="557">
        <v>18</v>
      </c>
      <c r="E37" s="573">
        <v>15</v>
      </c>
      <c r="F37" s="555">
        <v>14</v>
      </c>
      <c r="G37" s="555">
        <v>1</v>
      </c>
    </row>
    <row r="38" spans="1:7" ht="17.25" customHeight="1">
      <c r="A38" s="558" t="s">
        <v>1079</v>
      </c>
      <c r="B38" s="543">
        <v>3190</v>
      </c>
      <c r="C38" s="555">
        <v>2963</v>
      </c>
      <c r="D38" s="557">
        <v>227</v>
      </c>
      <c r="E38" s="573">
        <v>2121</v>
      </c>
      <c r="F38" s="555">
        <v>2027</v>
      </c>
      <c r="G38" s="555">
        <v>94</v>
      </c>
    </row>
    <row r="39" spans="1:7" ht="17.25" customHeight="1">
      <c r="A39" s="558" t="s">
        <v>1078</v>
      </c>
      <c r="B39" s="543">
        <v>527</v>
      </c>
      <c r="C39" s="555">
        <v>491</v>
      </c>
      <c r="D39" s="557">
        <v>36</v>
      </c>
      <c r="E39" s="573">
        <v>158</v>
      </c>
      <c r="F39" s="555">
        <v>156</v>
      </c>
      <c r="G39" s="555">
        <v>2</v>
      </c>
    </row>
    <row r="40" spans="1:7" ht="17.25" customHeight="1">
      <c r="A40" s="558" t="s">
        <v>1077</v>
      </c>
      <c r="B40" s="543">
        <v>103</v>
      </c>
      <c r="C40" s="555">
        <v>91</v>
      </c>
      <c r="D40" s="557">
        <v>12</v>
      </c>
      <c r="E40" s="573">
        <v>61</v>
      </c>
      <c r="F40" s="555">
        <v>61</v>
      </c>
      <c r="G40" s="555">
        <v>0</v>
      </c>
    </row>
    <row r="41" spans="1:7" ht="17.25" customHeight="1" thickBot="1">
      <c r="A41" s="553" t="s">
        <v>1076</v>
      </c>
      <c r="B41" s="572">
        <v>21</v>
      </c>
      <c r="C41" s="555">
        <v>19</v>
      </c>
      <c r="D41" s="571">
        <v>2</v>
      </c>
      <c r="E41" s="570">
        <v>10</v>
      </c>
      <c r="F41" s="567">
        <v>10</v>
      </c>
      <c r="G41" s="567">
        <v>0</v>
      </c>
    </row>
    <row r="42" spans="1:7" ht="17.25" customHeight="1">
      <c r="A42" s="566"/>
      <c r="B42" s="545"/>
      <c r="C42" s="569"/>
      <c r="D42" s="569"/>
      <c r="E42" s="548"/>
    </row>
    <row r="46" spans="1:7" ht="17.25" customHeight="1" thickBot="1"/>
    <row r="47" spans="1:7" ht="17.25" customHeight="1">
      <c r="A47" s="2235" t="s">
        <v>1040</v>
      </c>
      <c r="B47" s="2232" t="s">
        <v>1039</v>
      </c>
      <c r="C47" s="2233"/>
      <c r="D47" s="2234"/>
      <c r="E47" s="2232" t="s">
        <v>1038</v>
      </c>
      <c r="F47" s="2233"/>
      <c r="G47" s="2233"/>
    </row>
    <row r="48" spans="1:7" ht="17.25" customHeight="1" thickBot="1">
      <c r="A48" s="2236"/>
      <c r="B48" s="564" t="s">
        <v>1037</v>
      </c>
      <c r="C48" s="563" t="s">
        <v>1036</v>
      </c>
      <c r="D48" s="565" t="s">
        <v>1035</v>
      </c>
      <c r="E48" s="564" t="s">
        <v>1037</v>
      </c>
      <c r="F48" s="563" t="s">
        <v>1036</v>
      </c>
      <c r="G48" s="562" t="s">
        <v>1035</v>
      </c>
    </row>
    <row r="49" spans="1:10" ht="17.25" customHeight="1">
      <c r="A49" s="558" t="s">
        <v>1075</v>
      </c>
      <c r="B49" s="543">
        <v>39</v>
      </c>
      <c r="C49" s="555">
        <v>32</v>
      </c>
      <c r="D49" s="568">
        <v>7</v>
      </c>
      <c r="E49" s="556">
        <f t="shared" ref="E49:E58" si="1">SUM(F49:G49)</f>
        <v>10</v>
      </c>
      <c r="F49" s="555">
        <v>10</v>
      </c>
      <c r="G49" s="555">
        <v>0</v>
      </c>
    </row>
    <row r="50" spans="1:10" ht="17.25" customHeight="1">
      <c r="A50" s="558" t="s">
        <v>1074</v>
      </c>
      <c r="B50" s="543">
        <v>43</v>
      </c>
      <c r="C50" s="555">
        <v>32</v>
      </c>
      <c r="D50" s="557">
        <v>11</v>
      </c>
      <c r="E50" s="556">
        <f t="shared" si="1"/>
        <v>70</v>
      </c>
      <c r="F50" s="555">
        <v>70</v>
      </c>
      <c r="G50" s="555">
        <v>0</v>
      </c>
    </row>
    <row r="51" spans="1:10" ht="17.25" customHeight="1">
      <c r="A51" s="558" t="s">
        <v>1073</v>
      </c>
      <c r="B51" s="543">
        <v>3</v>
      </c>
      <c r="C51" s="555">
        <v>1</v>
      </c>
      <c r="D51" s="557">
        <v>2</v>
      </c>
      <c r="E51" s="556">
        <f t="shared" si="1"/>
        <v>2</v>
      </c>
      <c r="F51" s="555">
        <v>2</v>
      </c>
      <c r="G51" s="555">
        <v>0</v>
      </c>
    </row>
    <row r="52" spans="1:10" ht="17.25" customHeight="1">
      <c r="A52" s="558" t="s">
        <v>1072</v>
      </c>
      <c r="B52" s="543">
        <v>447</v>
      </c>
      <c r="C52" s="555">
        <v>429</v>
      </c>
      <c r="D52" s="557">
        <v>18</v>
      </c>
      <c r="E52" s="556">
        <f t="shared" si="1"/>
        <v>254</v>
      </c>
      <c r="F52" s="555">
        <v>253</v>
      </c>
      <c r="G52" s="555">
        <v>1</v>
      </c>
    </row>
    <row r="53" spans="1:10" ht="17.25" customHeight="1">
      <c r="A53" s="558" t="s">
        <v>1071</v>
      </c>
      <c r="B53" s="543">
        <v>2656</v>
      </c>
      <c r="C53" s="555">
        <v>2553</v>
      </c>
      <c r="D53" s="557">
        <v>103</v>
      </c>
      <c r="E53" s="556">
        <f t="shared" si="1"/>
        <v>1251</v>
      </c>
      <c r="F53" s="555">
        <v>1161</v>
      </c>
      <c r="G53" s="555">
        <v>90</v>
      </c>
    </row>
    <row r="54" spans="1:10" ht="17.25" customHeight="1">
      <c r="A54" s="558" t="s">
        <v>1070</v>
      </c>
      <c r="B54" s="543">
        <v>92</v>
      </c>
      <c r="C54" s="555">
        <v>83</v>
      </c>
      <c r="D54" s="557">
        <v>9</v>
      </c>
      <c r="E54" s="556">
        <f t="shared" si="1"/>
        <v>17</v>
      </c>
      <c r="F54" s="555">
        <v>17</v>
      </c>
      <c r="G54" s="555">
        <v>0</v>
      </c>
    </row>
    <row r="55" spans="1:10" ht="17.25" customHeight="1">
      <c r="A55" s="558" t="s">
        <v>1069</v>
      </c>
      <c r="B55" s="543">
        <v>451</v>
      </c>
      <c r="C55" s="555">
        <v>414</v>
      </c>
      <c r="D55" s="557">
        <v>37</v>
      </c>
      <c r="E55" s="556">
        <f t="shared" si="1"/>
        <v>157</v>
      </c>
      <c r="F55" s="555">
        <v>157</v>
      </c>
      <c r="G55" s="555">
        <v>0</v>
      </c>
    </row>
    <row r="56" spans="1:10" ht="17.25" customHeight="1">
      <c r="A56" s="558" t="s">
        <v>1068</v>
      </c>
      <c r="B56" s="543">
        <v>9</v>
      </c>
      <c r="C56" s="555">
        <v>8</v>
      </c>
      <c r="D56" s="557">
        <v>1</v>
      </c>
      <c r="E56" s="556">
        <f t="shared" si="1"/>
        <v>5</v>
      </c>
      <c r="F56" s="555">
        <v>5</v>
      </c>
      <c r="G56" s="555">
        <v>0</v>
      </c>
    </row>
    <row r="57" spans="1:10" ht="17.25" customHeight="1">
      <c r="A57" s="558" t="s">
        <v>1067</v>
      </c>
      <c r="B57" s="543">
        <v>153</v>
      </c>
      <c r="C57" s="555">
        <v>127</v>
      </c>
      <c r="D57" s="557">
        <v>26</v>
      </c>
      <c r="E57" s="556">
        <f t="shared" si="1"/>
        <v>132</v>
      </c>
      <c r="F57" s="555">
        <v>131</v>
      </c>
      <c r="G57" s="555">
        <v>1</v>
      </c>
    </row>
    <row r="58" spans="1:10" ht="17.25" customHeight="1">
      <c r="A58" s="558" t="s">
        <v>1066</v>
      </c>
      <c r="B58" s="543">
        <v>170</v>
      </c>
      <c r="C58" s="555">
        <v>160</v>
      </c>
      <c r="D58" s="557">
        <v>10</v>
      </c>
      <c r="E58" s="556">
        <f t="shared" si="1"/>
        <v>27</v>
      </c>
      <c r="F58" s="555">
        <v>27</v>
      </c>
      <c r="G58" s="555">
        <v>0</v>
      </c>
    </row>
    <row r="59" spans="1:10" ht="17.25" customHeight="1">
      <c r="A59" s="558"/>
      <c r="B59" s="545"/>
      <c r="C59" s="545"/>
      <c r="D59" s="560"/>
      <c r="E59" s="556"/>
      <c r="F59" s="556"/>
      <c r="G59" s="559"/>
    </row>
    <row r="60" spans="1:10" ht="17.25" customHeight="1">
      <c r="A60" s="558" t="s">
        <v>1065</v>
      </c>
      <c r="B60" s="545">
        <f>SUM(C60:D60)</f>
        <v>10735</v>
      </c>
      <c r="C60" s="545">
        <f>SUM(C62:C112)</f>
        <v>8487</v>
      </c>
      <c r="D60" s="560">
        <f>SUM(D62:D112)</f>
        <v>2248</v>
      </c>
      <c r="E60" s="556">
        <f>SUM(F60:G60)</f>
        <v>13025</v>
      </c>
      <c r="F60" s="556">
        <f>SUM(F62:F112)</f>
        <v>10359</v>
      </c>
      <c r="G60" s="556">
        <f>SUM(G62:G112)</f>
        <v>2666</v>
      </c>
    </row>
    <row r="61" spans="1:10" ht="17.25" customHeight="1">
      <c r="A61" s="558"/>
      <c r="B61" s="545"/>
      <c r="C61" s="545"/>
      <c r="D61" s="560"/>
      <c r="E61" s="556"/>
      <c r="F61" s="556"/>
      <c r="G61" s="556"/>
    </row>
    <row r="62" spans="1:10" ht="17.25" customHeight="1">
      <c r="A62" s="558" t="s">
        <v>1064</v>
      </c>
      <c r="B62" s="545">
        <f t="shared" ref="B62:B85" si="2">SUM(C62:D62)</f>
        <v>38</v>
      </c>
      <c r="C62" s="555">
        <v>18</v>
      </c>
      <c r="D62" s="557">
        <v>20</v>
      </c>
      <c r="E62" s="556">
        <f t="shared" ref="E62:E85" si="3">SUM(F62:G62)</f>
        <v>24</v>
      </c>
      <c r="F62" s="555">
        <v>19</v>
      </c>
      <c r="G62" s="555">
        <v>5</v>
      </c>
      <c r="J62" s="554"/>
    </row>
    <row r="63" spans="1:10" ht="17.25" customHeight="1">
      <c r="A63" s="558" t="s">
        <v>1063</v>
      </c>
      <c r="B63" s="545">
        <f t="shared" si="2"/>
        <v>9</v>
      </c>
      <c r="C63" s="545">
        <v>5</v>
      </c>
      <c r="D63" s="560">
        <v>4</v>
      </c>
      <c r="E63" s="556">
        <f t="shared" si="3"/>
        <v>6</v>
      </c>
      <c r="F63" s="555">
        <v>5</v>
      </c>
      <c r="G63" s="555">
        <v>1</v>
      </c>
      <c r="J63" s="554"/>
    </row>
    <row r="64" spans="1:10" ht="17.25" customHeight="1">
      <c r="A64" s="558" t="s">
        <v>1062</v>
      </c>
      <c r="B64" s="545">
        <f t="shared" si="2"/>
        <v>13</v>
      </c>
      <c r="C64" s="555">
        <v>10</v>
      </c>
      <c r="D64" s="557">
        <v>3</v>
      </c>
      <c r="E64" s="556">
        <f t="shared" si="3"/>
        <v>4</v>
      </c>
      <c r="F64" s="555">
        <v>4</v>
      </c>
      <c r="G64" s="555">
        <v>0</v>
      </c>
      <c r="J64" s="554"/>
    </row>
    <row r="65" spans="1:10" ht="17.25" customHeight="1">
      <c r="A65" s="558" t="s">
        <v>1061</v>
      </c>
      <c r="B65" s="545">
        <f t="shared" si="2"/>
        <v>20</v>
      </c>
      <c r="C65" s="555">
        <v>16</v>
      </c>
      <c r="D65" s="557">
        <v>4</v>
      </c>
      <c r="E65" s="556">
        <f t="shared" si="3"/>
        <v>27</v>
      </c>
      <c r="F65" s="555">
        <v>20</v>
      </c>
      <c r="G65" s="555">
        <v>7</v>
      </c>
      <c r="J65" s="554"/>
    </row>
    <row r="66" spans="1:10" ht="17.25" customHeight="1">
      <c r="A66" s="558" t="s">
        <v>1060</v>
      </c>
      <c r="B66" s="545">
        <f t="shared" si="2"/>
        <v>9</v>
      </c>
      <c r="C66" s="555">
        <v>8</v>
      </c>
      <c r="D66" s="557">
        <v>1</v>
      </c>
      <c r="E66" s="556">
        <f t="shared" si="3"/>
        <v>4</v>
      </c>
      <c r="F66" s="555">
        <v>3</v>
      </c>
      <c r="G66" s="555">
        <v>1</v>
      </c>
      <c r="J66" s="554"/>
    </row>
    <row r="67" spans="1:10" ht="17.25" customHeight="1">
      <c r="A67" s="558" t="s">
        <v>1059</v>
      </c>
      <c r="B67" s="545">
        <f t="shared" si="2"/>
        <v>12</v>
      </c>
      <c r="C67" s="555">
        <v>6</v>
      </c>
      <c r="D67" s="557">
        <v>6</v>
      </c>
      <c r="E67" s="556">
        <f t="shared" si="3"/>
        <v>5</v>
      </c>
      <c r="F67" s="555">
        <v>2</v>
      </c>
      <c r="G67" s="555">
        <v>3</v>
      </c>
      <c r="J67" s="554"/>
    </row>
    <row r="68" spans="1:10" ht="17.25" customHeight="1">
      <c r="A68" s="558" t="s">
        <v>1058</v>
      </c>
      <c r="B68" s="545">
        <f t="shared" si="2"/>
        <v>78</v>
      </c>
      <c r="C68" s="555">
        <v>41</v>
      </c>
      <c r="D68" s="557">
        <v>37</v>
      </c>
      <c r="E68" s="556">
        <f t="shared" si="3"/>
        <v>81</v>
      </c>
      <c r="F68" s="555">
        <v>75</v>
      </c>
      <c r="G68" s="555">
        <v>6</v>
      </c>
      <c r="J68" s="554"/>
    </row>
    <row r="69" spans="1:10" ht="17.25" customHeight="1">
      <c r="A69" s="558" t="s">
        <v>1057</v>
      </c>
      <c r="B69" s="545">
        <f t="shared" si="2"/>
        <v>413</v>
      </c>
      <c r="C69" s="555">
        <v>338</v>
      </c>
      <c r="D69" s="557">
        <v>75</v>
      </c>
      <c r="E69" s="556">
        <f t="shared" si="3"/>
        <v>230</v>
      </c>
      <c r="F69" s="555">
        <v>213</v>
      </c>
      <c r="G69" s="555">
        <v>17</v>
      </c>
      <c r="J69" s="554"/>
    </row>
    <row r="70" spans="1:10" ht="17.25" customHeight="1">
      <c r="A70" s="558" t="s">
        <v>1056</v>
      </c>
      <c r="B70" s="545">
        <f t="shared" si="2"/>
        <v>133</v>
      </c>
      <c r="C70" s="555">
        <v>82</v>
      </c>
      <c r="D70" s="557">
        <v>51</v>
      </c>
      <c r="E70" s="556">
        <f t="shared" si="3"/>
        <v>40</v>
      </c>
      <c r="F70" s="555">
        <v>27</v>
      </c>
      <c r="G70" s="555">
        <v>13</v>
      </c>
      <c r="J70" s="554"/>
    </row>
    <row r="71" spans="1:10" ht="17.25" customHeight="1">
      <c r="A71" s="558" t="s">
        <v>1055</v>
      </c>
      <c r="B71" s="545">
        <f t="shared" si="2"/>
        <v>1769</v>
      </c>
      <c r="C71" s="555">
        <v>1353</v>
      </c>
      <c r="D71" s="557">
        <v>416</v>
      </c>
      <c r="E71" s="556">
        <f t="shared" si="3"/>
        <v>874</v>
      </c>
      <c r="F71" s="555">
        <v>676</v>
      </c>
      <c r="G71" s="555">
        <v>198</v>
      </c>
      <c r="J71" s="554"/>
    </row>
    <row r="72" spans="1:10" ht="17.25" customHeight="1">
      <c r="A72" s="558" t="s">
        <v>1054</v>
      </c>
      <c r="B72" s="545">
        <f t="shared" si="2"/>
        <v>4512</v>
      </c>
      <c r="C72" s="555">
        <v>3801</v>
      </c>
      <c r="D72" s="557">
        <v>711</v>
      </c>
      <c r="E72" s="556">
        <f t="shared" si="3"/>
        <v>2416</v>
      </c>
      <c r="F72" s="555">
        <v>1756</v>
      </c>
      <c r="G72" s="555">
        <v>660</v>
      </c>
      <c r="J72" s="554"/>
    </row>
    <row r="73" spans="1:10" ht="17.25" customHeight="1">
      <c r="A73" s="558" t="s">
        <v>1053</v>
      </c>
      <c r="B73" s="545">
        <f t="shared" si="2"/>
        <v>2555</v>
      </c>
      <c r="C73" s="555">
        <v>2052</v>
      </c>
      <c r="D73" s="557">
        <v>503</v>
      </c>
      <c r="E73" s="556">
        <f t="shared" si="3"/>
        <v>8586</v>
      </c>
      <c r="F73" s="555">
        <v>6982</v>
      </c>
      <c r="G73" s="555">
        <v>1604</v>
      </c>
      <c r="J73" s="554"/>
    </row>
    <row r="74" spans="1:10" ht="17.25" customHeight="1">
      <c r="A74" s="558" t="s">
        <v>1052</v>
      </c>
      <c r="B74" s="545">
        <f t="shared" si="2"/>
        <v>598</v>
      </c>
      <c r="C74" s="555">
        <v>463</v>
      </c>
      <c r="D74" s="557">
        <v>135</v>
      </c>
      <c r="E74" s="556">
        <f t="shared" si="3"/>
        <v>466</v>
      </c>
      <c r="F74" s="555">
        <v>354</v>
      </c>
      <c r="G74" s="555">
        <v>112</v>
      </c>
      <c r="J74" s="554"/>
    </row>
    <row r="75" spans="1:10" ht="17.25" customHeight="1">
      <c r="A75" s="558" t="s">
        <v>1051</v>
      </c>
      <c r="B75" s="545">
        <f t="shared" si="2"/>
        <v>27</v>
      </c>
      <c r="C75" s="545">
        <v>10</v>
      </c>
      <c r="D75" s="560">
        <v>17</v>
      </c>
      <c r="E75" s="556">
        <f t="shared" si="3"/>
        <v>16</v>
      </c>
      <c r="F75" s="555">
        <v>13</v>
      </c>
      <c r="G75" s="555">
        <v>3</v>
      </c>
      <c r="J75" s="554"/>
    </row>
    <row r="76" spans="1:10" ht="17.25" customHeight="1">
      <c r="A76" s="558" t="s">
        <v>1050</v>
      </c>
      <c r="B76" s="545">
        <f t="shared" si="2"/>
        <v>19</v>
      </c>
      <c r="C76" s="555">
        <v>3</v>
      </c>
      <c r="D76" s="557">
        <v>16</v>
      </c>
      <c r="E76" s="556">
        <f t="shared" si="3"/>
        <v>8</v>
      </c>
      <c r="F76" s="555">
        <v>6</v>
      </c>
      <c r="G76" s="555">
        <v>2</v>
      </c>
      <c r="J76" s="554"/>
    </row>
    <row r="77" spans="1:10" ht="17.25" customHeight="1">
      <c r="A77" s="558" t="s">
        <v>1049</v>
      </c>
      <c r="B77" s="545">
        <f t="shared" si="2"/>
        <v>4</v>
      </c>
      <c r="C77" s="555">
        <v>3</v>
      </c>
      <c r="D77" s="557">
        <v>1</v>
      </c>
      <c r="E77" s="556">
        <f t="shared" si="3"/>
        <v>4</v>
      </c>
      <c r="F77" s="556">
        <v>3</v>
      </c>
      <c r="G77" s="556">
        <v>1</v>
      </c>
      <c r="J77" s="554"/>
    </row>
    <row r="78" spans="1:10" ht="17.25" customHeight="1">
      <c r="A78" s="558" t="s">
        <v>1048</v>
      </c>
      <c r="B78" s="545">
        <f t="shared" si="2"/>
        <v>3</v>
      </c>
      <c r="C78" s="545">
        <v>1</v>
      </c>
      <c r="D78" s="560">
        <v>2</v>
      </c>
      <c r="E78" s="556">
        <f t="shared" si="3"/>
        <v>4</v>
      </c>
      <c r="F78" s="555">
        <v>3</v>
      </c>
      <c r="G78" s="555">
        <v>1</v>
      </c>
      <c r="J78" s="554"/>
    </row>
    <row r="79" spans="1:10" ht="17.25" customHeight="1">
      <c r="A79" s="558" t="s">
        <v>1047</v>
      </c>
      <c r="B79" s="545">
        <f t="shared" si="2"/>
        <v>21</v>
      </c>
      <c r="C79" s="555">
        <v>9</v>
      </c>
      <c r="D79" s="557">
        <v>12</v>
      </c>
      <c r="E79" s="556">
        <f t="shared" si="3"/>
        <v>10</v>
      </c>
      <c r="F79" s="555">
        <v>7</v>
      </c>
      <c r="G79" s="555">
        <v>3</v>
      </c>
      <c r="J79" s="554"/>
    </row>
    <row r="80" spans="1:10" ht="17.25" customHeight="1">
      <c r="A80" s="558" t="s">
        <v>1046</v>
      </c>
      <c r="B80" s="545">
        <f t="shared" si="2"/>
        <v>31</v>
      </c>
      <c r="C80" s="555">
        <v>16</v>
      </c>
      <c r="D80" s="557">
        <v>15</v>
      </c>
      <c r="E80" s="556">
        <f t="shared" si="3"/>
        <v>16</v>
      </c>
      <c r="F80" s="555">
        <v>13</v>
      </c>
      <c r="G80" s="555">
        <v>3</v>
      </c>
      <c r="J80" s="554"/>
    </row>
    <row r="81" spans="1:10" ht="17.25" customHeight="1">
      <c r="A81" s="558" t="s">
        <v>1045</v>
      </c>
      <c r="B81" s="545">
        <f t="shared" si="2"/>
        <v>14</v>
      </c>
      <c r="C81" s="555">
        <v>5</v>
      </c>
      <c r="D81" s="557">
        <v>9</v>
      </c>
      <c r="E81" s="556">
        <f t="shared" si="3"/>
        <v>4</v>
      </c>
      <c r="F81" s="555">
        <v>3</v>
      </c>
      <c r="G81" s="555">
        <v>1</v>
      </c>
      <c r="J81" s="554"/>
    </row>
    <row r="82" spans="1:10" ht="17.25" customHeight="1">
      <c r="A82" s="558" t="s">
        <v>1044</v>
      </c>
      <c r="B82" s="545">
        <f t="shared" si="2"/>
        <v>68</v>
      </c>
      <c r="C82" s="555">
        <v>32</v>
      </c>
      <c r="D82" s="557">
        <v>36</v>
      </c>
      <c r="E82" s="556">
        <f t="shared" si="3"/>
        <v>21</v>
      </c>
      <c r="F82" s="555">
        <v>14</v>
      </c>
      <c r="G82" s="555">
        <v>7</v>
      </c>
      <c r="J82" s="554"/>
    </row>
    <row r="83" spans="1:10" ht="17.25" customHeight="1">
      <c r="A83" s="558" t="s">
        <v>1043</v>
      </c>
      <c r="B83" s="545">
        <f t="shared" si="2"/>
        <v>62</v>
      </c>
      <c r="C83" s="555">
        <v>33</v>
      </c>
      <c r="D83" s="557">
        <v>29</v>
      </c>
      <c r="E83" s="556">
        <f t="shared" si="3"/>
        <v>35</v>
      </c>
      <c r="F83" s="555">
        <v>35</v>
      </c>
      <c r="G83" s="555">
        <v>0</v>
      </c>
      <c r="J83" s="554"/>
    </row>
    <row r="84" spans="1:10" ht="17.25" customHeight="1">
      <c r="A84" s="558" t="s">
        <v>1042</v>
      </c>
      <c r="B84" s="545">
        <f t="shared" si="2"/>
        <v>14</v>
      </c>
      <c r="C84" s="555">
        <v>10</v>
      </c>
      <c r="D84" s="557">
        <v>4</v>
      </c>
      <c r="E84" s="556">
        <f t="shared" si="3"/>
        <v>10</v>
      </c>
      <c r="F84" s="555">
        <v>10</v>
      </c>
      <c r="G84" s="555">
        <v>0</v>
      </c>
      <c r="J84" s="554"/>
    </row>
    <row r="85" spans="1:10" ht="17.25" customHeight="1" thickBot="1">
      <c r="A85" s="553" t="s">
        <v>1041</v>
      </c>
      <c r="B85" s="552">
        <f t="shared" si="2"/>
        <v>19</v>
      </c>
      <c r="C85" s="552">
        <v>11</v>
      </c>
      <c r="D85" s="551">
        <v>8</v>
      </c>
      <c r="E85" s="550">
        <f t="shared" si="3"/>
        <v>4</v>
      </c>
      <c r="F85" s="567">
        <v>1</v>
      </c>
      <c r="G85" s="567">
        <v>3</v>
      </c>
      <c r="J85" s="554"/>
    </row>
    <row r="86" spans="1:10" ht="17.25" customHeight="1">
      <c r="A86" s="566"/>
      <c r="B86" s="545"/>
      <c r="C86" s="545"/>
      <c r="D86" s="545"/>
      <c r="E86" s="556"/>
      <c r="F86" s="555"/>
      <c r="G86" s="555"/>
    </row>
    <row r="87" spans="1:10" ht="17.25" customHeight="1">
      <c r="A87" s="566"/>
      <c r="B87" s="545"/>
      <c r="C87" s="545"/>
      <c r="D87" s="545"/>
      <c r="E87" s="556"/>
      <c r="F87" s="556"/>
      <c r="G87" s="559"/>
    </row>
    <row r="88" spans="1:10" ht="17.25" customHeight="1" thickBot="1">
      <c r="G88" s="523" t="s">
        <v>217</v>
      </c>
    </row>
    <row r="89" spans="1:10" ht="17.25" customHeight="1">
      <c r="A89" s="2235" t="s">
        <v>1040</v>
      </c>
      <c r="B89" s="2232" t="s">
        <v>1039</v>
      </c>
      <c r="C89" s="2233"/>
      <c r="D89" s="2234"/>
      <c r="E89" s="2232" t="s">
        <v>1038</v>
      </c>
      <c r="F89" s="2233"/>
      <c r="G89" s="2233"/>
    </row>
    <row r="90" spans="1:10" ht="17.25" customHeight="1" thickBot="1">
      <c r="A90" s="2236"/>
      <c r="B90" s="564" t="s">
        <v>1037</v>
      </c>
      <c r="C90" s="563" t="s">
        <v>1036</v>
      </c>
      <c r="D90" s="565" t="s">
        <v>1035</v>
      </c>
      <c r="E90" s="564" t="s">
        <v>1037</v>
      </c>
      <c r="F90" s="563" t="s">
        <v>1036</v>
      </c>
      <c r="G90" s="562" t="s">
        <v>1035</v>
      </c>
    </row>
    <row r="91" spans="1:10" ht="17.25" customHeight="1">
      <c r="A91" s="558" t="s">
        <v>1034</v>
      </c>
      <c r="B91" s="542">
        <v>25</v>
      </c>
      <c r="C91" s="545">
        <v>16</v>
      </c>
      <c r="D91" s="561">
        <v>9</v>
      </c>
      <c r="E91" s="556">
        <f t="shared" ref="E91:E112" si="4">SUM(F91:G91)</f>
        <v>20</v>
      </c>
      <c r="F91" s="555">
        <v>17</v>
      </c>
      <c r="G91" s="555">
        <v>3</v>
      </c>
      <c r="J91" s="554"/>
    </row>
    <row r="92" spans="1:10" ht="17.25" customHeight="1">
      <c r="A92" s="558" t="s">
        <v>1033</v>
      </c>
      <c r="B92" s="542">
        <v>73</v>
      </c>
      <c r="C92" s="555">
        <v>53</v>
      </c>
      <c r="D92" s="557">
        <v>20</v>
      </c>
      <c r="E92" s="556">
        <f t="shared" si="4"/>
        <v>35</v>
      </c>
      <c r="F92" s="555">
        <v>34</v>
      </c>
      <c r="G92" s="555">
        <v>1</v>
      </c>
      <c r="J92" s="554"/>
    </row>
    <row r="93" spans="1:10" ht="17.25" customHeight="1">
      <c r="A93" s="558" t="s">
        <v>1032</v>
      </c>
      <c r="B93" s="542">
        <v>48</v>
      </c>
      <c r="C93" s="555">
        <v>27</v>
      </c>
      <c r="D93" s="557">
        <v>21</v>
      </c>
      <c r="E93" s="556">
        <f t="shared" si="4"/>
        <v>20</v>
      </c>
      <c r="F93" s="555">
        <v>20</v>
      </c>
      <c r="G93" s="555">
        <v>0</v>
      </c>
      <c r="J93" s="554"/>
    </row>
    <row r="94" spans="1:10" ht="17.25" customHeight="1">
      <c r="A94" s="558" t="s">
        <v>1031</v>
      </c>
      <c r="B94" s="542">
        <v>15</v>
      </c>
      <c r="C94" s="555">
        <v>10</v>
      </c>
      <c r="D94" s="557">
        <v>5</v>
      </c>
      <c r="E94" s="556">
        <f t="shared" si="4"/>
        <v>3</v>
      </c>
      <c r="F94" s="555">
        <v>2</v>
      </c>
      <c r="G94" s="555">
        <v>1</v>
      </c>
      <c r="J94" s="554"/>
    </row>
    <row r="95" spans="1:10" ht="17.25" customHeight="1">
      <c r="A95" s="558" t="s">
        <v>1030</v>
      </c>
      <c r="B95" s="542">
        <v>11</v>
      </c>
      <c r="C95" s="545">
        <v>4</v>
      </c>
      <c r="D95" s="560">
        <v>7</v>
      </c>
      <c r="E95" s="556">
        <f t="shared" si="4"/>
        <v>3</v>
      </c>
      <c r="F95" s="555">
        <v>1</v>
      </c>
      <c r="G95" s="555">
        <v>2</v>
      </c>
      <c r="J95" s="554"/>
    </row>
    <row r="96" spans="1:10" ht="17.25" customHeight="1">
      <c r="A96" s="558" t="s">
        <v>1029</v>
      </c>
      <c r="B96" s="542">
        <v>2</v>
      </c>
      <c r="C96" s="545">
        <v>0</v>
      </c>
      <c r="D96" s="560">
        <v>2</v>
      </c>
      <c r="E96" s="556">
        <f t="shared" si="4"/>
        <v>1</v>
      </c>
      <c r="F96" s="555">
        <v>0</v>
      </c>
      <c r="G96" s="555">
        <v>1</v>
      </c>
      <c r="J96" s="554"/>
    </row>
    <row r="97" spans="1:10" ht="17.25" customHeight="1">
      <c r="A97" s="558" t="s">
        <v>1028</v>
      </c>
      <c r="B97" s="542">
        <v>1</v>
      </c>
      <c r="C97" s="545">
        <v>0</v>
      </c>
      <c r="D97" s="560">
        <v>1</v>
      </c>
      <c r="E97" s="556">
        <f t="shared" si="4"/>
        <v>2</v>
      </c>
      <c r="F97" s="555">
        <v>2</v>
      </c>
      <c r="G97" s="555">
        <v>0</v>
      </c>
      <c r="J97" s="554"/>
    </row>
    <row r="98" spans="1:10" ht="17.25" customHeight="1">
      <c r="A98" s="558" t="s">
        <v>1027</v>
      </c>
      <c r="B98" s="542">
        <v>10</v>
      </c>
      <c r="C98" s="545">
        <v>4</v>
      </c>
      <c r="D98" s="560">
        <v>6</v>
      </c>
      <c r="E98" s="556">
        <f t="shared" si="4"/>
        <v>3</v>
      </c>
      <c r="F98" s="555">
        <v>3</v>
      </c>
      <c r="G98" s="555">
        <v>0</v>
      </c>
      <c r="J98" s="554"/>
    </row>
    <row r="99" spans="1:10" ht="17.25" customHeight="1">
      <c r="A99" s="558" t="s">
        <v>1026</v>
      </c>
      <c r="B99" s="542">
        <v>17</v>
      </c>
      <c r="C99" s="555">
        <v>6</v>
      </c>
      <c r="D99" s="557">
        <v>11</v>
      </c>
      <c r="E99" s="556">
        <f t="shared" si="4"/>
        <v>6</v>
      </c>
      <c r="F99" s="555">
        <v>5</v>
      </c>
      <c r="G99" s="555">
        <v>1</v>
      </c>
      <c r="J99" s="554"/>
    </row>
    <row r="100" spans="1:10" ht="17.25" customHeight="1">
      <c r="A100" s="558" t="s">
        <v>1025</v>
      </c>
      <c r="B100" s="542">
        <v>8</v>
      </c>
      <c r="C100" s="555">
        <v>3</v>
      </c>
      <c r="D100" s="557">
        <v>5</v>
      </c>
      <c r="E100" s="556">
        <f t="shared" si="4"/>
        <v>3</v>
      </c>
      <c r="F100" s="555">
        <v>2</v>
      </c>
      <c r="G100" s="555">
        <v>1</v>
      </c>
      <c r="J100" s="554"/>
    </row>
    <row r="101" spans="1:10" ht="17.25" customHeight="1">
      <c r="A101" s="558" t="s">
        <v>1024</v>
      </c>
      <c r="B101" s="542">
        <v>6</v>
      </c>
      <c r="C101" s="545">
        <v>4</v>
      </c>
      <c r="D101" s="560">
        <v>2</v>
      </c>
      <c r="E101" s="556">
        <f t="shared" si="4"/>
        <v>0</v>
      </c>
      <c r="F101" s="555">
        <v>0</v>
      </c>
      <c r="G101" s="555">
        <v>0</v>
      </c>
    </row>
    <row r="102" spans="1:10" ht="17.25" customHeight="1">
      <c r="A102" s="558" t="s">
        <v>1023</v>
      </c>
      <c r="B102" s="542">
        <v>4</v>
      </c>
      <c r="C102" s="555">
        <v>0</v>
      </c>
      <c r="D102" s="557">
        <v>4</v>
      </c>
      <c r="E102" s="556">
        <f t="shared" si="4"/>
        <v>4</v>
      </c>
      <c r="F102" s="555">
        <v>4</v>
      </c>
      <c r="G102" s="555">
        <v>0</v>
      </c>
      <c r="J102" s="554"/>
    </row>
    <row r="103" spans="1:10" ht="17.25" customHeight="1">
      <c r="A103" s="558" t="s">
        <v>1022</v>
      </c>
      <c r="B103" s="542">
        <v>4</v>
      </c>
      <c r="C103" s="555">
        <v>0</v>
      </c>
      <c r="D103" s="557">
        <v>4</v>
      </c>
      <c r="E103" s="556">
        <f t="shared" si="4"/>
        <v>4</v>
      </c>
      <c r="F103" s="556">
        <v>4</v>
      </c>
      <c r="G103" s="559">
        <v>0</v>
      </c>
      <c r="J103" s="554"/>
    </row>
    <row r="104" spans="1:10" ht="17.25" customHeight="1">
      <c r="A104" s="558" t="s">
        <v>1021</v>
      </c>
      <c r="B104" s="542">
        <v>1</v>
      </c>
      <c r="C104" s="555">
        <v>0</v>
      </c>
      <c r="D104" s="557">
        <v>1</v>
      </c>
      <c r="E104" s="556">
        <f t="shared" si="4"/>
        <v>3</v>
      </c>
      <c r="F104" s="555">
        <v>0</v>
      </c>
      <c r="G104" s="555">
        <v>3</v>
      </c>
      <c r="J104" s="554"/>
    </row>
    <row r="105" spans="1:10" ht="17.25" customHeight="1">
      <c r="A105" s="558" t="s">
        <v>1020</v>
      </c>
      <c r="B105" s="542">
        <v>35</v>
      </c>
      <c r="C105" s="555">
        <v>22</v>
      </c>
      <c r="D105" s="557">
        <v>13</v>
      </c>
      <c r="E105" s="556">
        <f t="shared" si="4"/>
        <v>6</v>
      </c>
      <c r="F105" s="555">
        <v>6</v>
      </c>
      <c r="G105" s="555">
        <v>0</v>
      </c>
      <c r="J105" s="554"/>
    </row>
    <row r="106" spans="1:10" ht="17.25" customHeight="1">
      <c r="A106" s="558" t="s">
        <v>1019</v>
      </c>
      <c r="B106" s="542">
        <v>6</v>
      </c>
      <c r="C106" s="555">
        <v>2</v>
      </c>
      <c r="D106" s="557">
        <v>4</v>
      </c>
      <c r="E106" s="556">
        <f t="shared" si="4"/>
        <v>2</v>
      </c>
      <c r="F106" s="555">
        <v>2</v>
      </c>
      <c r="G106" s="555">
        <v>0</v>
      </c>
      <c r="J106" s="554"/>
    </row>
    <row r="107" spans="1:10" ht="17.25" customHeight="1">
      <c r="A107" s="558" t="s">
        <v>1018</v>
      </c>
      <c r="B107" s="542">
        <v>5</v>
      </c>
      <c r="C107" s="555">
        <v>3</v>
      </c>
      <c r="D107" s="557">
        <v>2</v>
      </c>
      <c r="E107" s="556">
        <f t="shared" si="4"/>
        <v>5</v>
      </c>
      <c r="F107" s="555">
        <v>4</v>
      </c>
      <c r="G107" s="555">
        <v>1</v>
      </c>
      <c r="J107" s="554"/>
    </row>
    <row r="108" spans="1:10" ht="17.25" customHeight="1">
      <c r="A108" s="558" t="s">
        <v>1017</v>
      </c>
      <c r="B108" s="542">
        <v>6</v>
      </c>
      <c r="C108" s="555">
        <v>3</v>
      </c>
      <c r="D108" s="557">
        <v>3</v>
      </c>
      <c r="E108" s="556">
        <f t="shared" si="4"/>
        <v>0</v>
      </c>
      <c r="F108" s="555">
        <v>0</v>
      </c>
      <c r="G108" s="555">
        <v>0</v>
      </c>
      <c r="J108" s="554"/>
    </row>
    <row r="109" spans="1:10" ht="17.25" customHeight="1">
      <c r="A109" s="558" t="s">
        <v>1016</v>
      </c>
      <c r="B109" s="542">
        <v>1</v>
      </c>
      <c r="C109" s="555">
        <v>0</v>
      </c>
      <c r="D109" s="557">
        <v>1</v>
      </c>
      <c r="E109" s="556">
        <f t="shared" si="4"/>
        <v>3</v>
      </c>
      <c r="F109" s="555">
        <v>2</v>
      </c>
      <c r="G109" s="555">
        <v>1</v>
      </c>
      <c r="J109" s="554"/>
    </row>
    <row r="110" spans="1:10" ht="17.25" customHeight="1">
      <c r="A110" s="558" t="s">
        <v>1015</v>
      </c>
      <c r="B110" s="542">
        <v>4</v>
      </c>
      <c r="C110" s="555">
        <v>1</v>
      </c>
      <c r="D110" s="557">
        <v>3</v>
      </c>
      <c r="E110" s="556">
        <f t="shared" si="4"/>
        <v>1</v>
      </c>
      <c r="F110" s="555">
        <v>1</v>
      </c>
      <c r="G110" s="555">
        <v>0</v>
      </c>
      <c r="J110" s="554"/>
    </row>
    <row r="111" spans="1:10" ht="17.25" customHeight="1">
      <c r="A111" s="558" t="s">
        <v>1014</v>
      </c>
      <c r="B111" s="542">
        <v>6</v>
      </c>
      <c r="C111" s="555">
        <v>1</v>
      </c>
      <c r="D111" s="557">
        <v>5</v>
      </c>
      <c r="E111" s="556">
        <f t="shared" si="4"/>
        <v>2</v>
      </c>
      <c r="F111" s="555">
        <v>2</v>
      </c>
      <c r="G111" s="555">
        <v>0</v>
      </c>
      <c r="J111" s="554"/>
    </row>
    <row r="112" spans="1:10" ht="17.25" customHeight="1" thickBot="1">
      <c r="A112" s="553" t="s">
        <v>1013</v>
      </c>
      <c r="B112" s="542">
        <v>6</v>
      </c>
      <c r="C112" s="552">
        <v>2</v>
      </c>
      <c r="D112" s="551">
        <v>4</v>
      </c>
      <c r="E112" s="550">
        <f t="shared" si="4"/>
        <v>4</v>
      </c>
      <c r="F112" s="550">
        <v>4</v>
      </c>
      <c r="G112" s="549">
        <v>0</v>
      </c>
    </row>
    <row r="113" spans="1:7" ht="17.25" customHeight="1">
      <c r="B113" s="548"/>
      <c r="G113" s="547" t="s">
        <v>1012</v>
      </c>
    </row>
    <row r="114" spans="1:7" ht="17.25" customHeight="1">
      <c r="A114" s="546" t="s">
        <v>1011</v>
      </c>
    </row>
    <row r="115" spans="1:7" ht="17.25" customHeight="1">
      <c r="A115" s="543" t="s">
        <v>1010</v>
      </c>
    </row>
    <row r="116" spans="1:7" ht="15" customHeight="1"/>
    <row r="117" spans="1:7" ht="17.25" customHeight="1">
      <c r="A117" s="543" t="s">
        <v>1009</v>
      </c>
    </row>
    <row r="118" spans="1:7" ht="17.25" customHeight="1">
      <c r="A118" s="543" t="s">
        <v>1008</v>
      </c>
    </row>
    <row r="119" spans="1:7" ht="15" customHeight="1"/>
    <row r="120" spans="1:7" ht="17.25" customHeight="1">
      <c r="A120" s="2239" t="s">
        <v>1007</v>
      </c>
      <c r="B120" s="2240"/>
      <c r="C120" s="2240"/>
      <c r="D120" s="2240"/>
      <c r="E120" s="2240"/>
      <c r="F120" s="2240"/>
      <c r="G120" s="2240"/>
    </row>
    <row r="121" spans="1:7" ht="17.25" customHeight="1">
      <c r="A121" s="2240"/>
      <c r="B121" s="2240"/>
      <c r="C121" s="2240"/>
      <c r="D121" s="2240"/>
      <c r="E121" s="2240"/>
      <c r="F121" s="2240"/>
      <c r="G121" s="2240"/>
    </row>
    <row r="122" spans="1:7" ht="15" customHeight="1">
      <c r="C122" s="545"/>
    </row>
    <row r="123" spans="1:7" ht="17.25" customHeight="1">
      <c r="A123" s="2242" t="s">
        <v>1006</v>
      </c>
      <c r="B123" s="2242"/>
      <c r="C123" s="2242"/>
      <c r="D123" s="2242"/>
      <c r="E123" s="2242"/>
      <c r="F123" s="2242"/>
      <c r="G123" s="2242"/>
    </row>
    <row r="124" spans="1:7" ht="17.25" customHeight="1">
      <c r="A124" s="2242"/>
      <c r="B124" s="2242"/>
      <c r="C124" s="2242"/>
      <c r="D124" s="2242"/>
      <c r="E124" s="2242"/>
      <c r="F124" s="2242"/>
      <c r="G124" s="2242"/>
    </row>
    <row r="125" spans="1:7" ht="15" customHeight="1">
      <c r="A125" s="2242"/>
      <c r="B125" s="2242"/>
      <c r="C125" s="2242"/>
      <c r="D125" s="2242"/>
      <c r="E125" s="2242"/>
      <c r="F125" s="2242"/>
      <c r="G125" s="2242"/>
    </row>
    <row r="126" spans="1:7" ht="17.25" customHeight="1">
      <c r="A126" s="2239" t="s">
        <v>1005</v>
      </c>
      <c r="B126" s="2240"/>
      <c r="C126" s="2240"/>
      <c r="D126" s="2240"/>
      <c r="E126" s="2240"/>
      <c r="F126" s="2240"/>
      <c r="G126" s="2240"/>
    </row>
    <row r="127" spans="1:7" ht="17.25" customHeight="1">
      <c r="A127" s="2240"/>
      <c r="B127" s="2240"/>
      <c r="C127" s="2240"/>
      <c r="D127" s="2240"/>
      <c r="E127" s="2240"/>
      <c r="F127" s="2240"/>
      <c r="G127" s="2240"/>
    </row>
    <row r="128" spans="1:7" ht="15" customHeight="1"/>
    <row r="129" spans="1:7" ht="17.25" customHeight="1">
      <c r="A129" s="2237" t="s">
        <v>1004</v>
      </c>
      <c r="B129" s="2241"/>
      <c r="C129" s="2241"/>
      <c r="D129" s="2241"/>
      <c r="E129" s="2241"/>
      <c r="F129" s="2241"/>
      <c r="G129" s="2241"/>
    </row>
    <row r="130" spans="1:7" ht="17.25" customHeight="1">
      <c r="A130" s="2241"/>
      <c r="B130" s="2241"/>
      <c r="C130" s="2241"/>
      <c r="D130" s="2241"/>
      <c r="E130" s="2241"/>
      <c r="F130" s="2241"/>
      <c r="G130" s="2241"/>
    </row>
    <row r="133" spans="1:7" ht="17.25" customHeight="1">
      <c r="A133" s="542" t="s">
        <v>1003</v>
      </c>
    </row>
    <row r="135" spans="1:7" ht="17.25" customHeight="1">
      <c r="A135" s="543" t="s">
        <v>1002</v>
      </c>
      <c r="C135" s="542" t="s">
        <v>1001</v>
      </c>
    </row>
    <row r="137" spans="1:7" ht="17.25" customHeight="1">
      <c r="A137" s="543" t="s">
        <v>1000</v>
      </c>
      <c r="C137" s="543" t="s">
        <v>999</v>
      </c>
    </row>
    <row r="138" spans="1:7" ht="17.25" customHeight="1">
      <c r="A138" s="544" t="s">
        <v>997</v>
      </c>
      <c r="B138" s="544"/>
      <c r="C138" s="2237" t="s">
        <v>998</v>
      </c>
      <c r="D138" s="2238"/>
      <c r="E138" s="2238"/>
      <c r="F138" s="2238"/>
      <c r="G138" s="2238"/>
    </row>
    <row r="139" spans="1:7" ht="17.25" customHeight="1">
      <c r="A139" s="544" t="s">
        <v>997</v>
      </c>
      <c r="B139" s="544"/>
      <c r="C139" s="543" t="s">
        <v>996</v>
      </c>
      <c r="D139" s="544"/>
      <c r="E139" s="544"/>
      <c r="F139" s="544"/>
      <c r="G139" s="544"/>
    </row>
    <row r="141" spans="1:7" ht="17.25" customHeight="1">
      <c r="C141" s="2237" t="s">
        <v>995</v>
      </c>
      <c r="D141" s="2238"/>
      <c r="E141" s="2238"/>
      <c r="F141" s="2238"/>
      <c r="G141" s="2238"/>
    </row>
    <row r="142" spans="1:7" ht="17.25" customHeight="1">
      <c r="C142" s="543" t="s">
        <v>994</v>
      </c>
    </row>
    <row r="143" spans="1:7" ht="17.25" customHeight="1">
      <c r="C143" s="543" t="s">
        <v>993</v>
      </c>
    </row>
    <row r="144" spans="1:7" ht="17.25" customHeight="1">
      <c r="C144" s="543" t="s">
        <v>992</v>
      </c>
    </row>
  </sheetData>
  <mergeCells count="15">
    <mergeCell ref="B3:D3"/>
    <mergeCell ref="E3:G3"/>
    <mergeCell ref="A3:A4"/>
    <mergeCell ref="C141:G141"/>
    <mergeCell ref="A126:G127"/>
    <mergeCell ref="A129:G130"/>
    <mergeCell ref="A89:A90"/>
    <mergeCell ref="A47:A48"/>
    <mergeCell ref="B47:D47"/>
    <mergeCell ref="E47:G47"/>
    <mergeCell ref="B89:D89"/>
    <mergeCell ref="E89:G89"/>
    <mergeCell ref="A120:G121"/>
    <mergeCell ref="A123:G125"/>
    <mergeCell ref="C138:G138"/>
  </mergeCells>
  <phoneticPr fontId="3"/>
  <pageMargins left="0.98425196850393704" right="0.98425196850393704" top="1.1811023622047245" bottom="1.1811023622047245" header="0.51181102362204722" footer="0.51181102362204722"/>
  <pageSetup paperSize="9" scale="96" orientation="portrait" r:id="rId1"/>
  <headerFooter alignWithMargins="0"/>
  <rowBreaks count="2" manualBreakCount="2">
    <brk id="86" max="6" man="1"/>
    <brk id="131" max="6"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17"/>
  <sheetViews>
    <sheetView view="pageBreakPreview" topLeftCell="A100" zoomScale="85" zoomScaleNormal="85" zoomScaleSheetLayoutView="85" workbookViewId="0">
      <selection activeCell="K124" sqref="K124"/>
    </sheetView>
  </sheetViews>
  <sheetFormatPr defaultColWidth="9" defaultRowHeight="13"/>
  <cols>
    <col min="1" max="9" width="10.90625" style="579" customWidth="1"/>
    <col min="10" max="16384" width="9" style="579"/>
  </cols>
  <sheetData>
    <row r="1" spans="1:13" ht="19">
      <c r="A1" s="595" t="s">
        <v>1300</v>
      </c>
    </row>
    <row r="2" spans="1:13" ht="23.25" customHeight="1" thickBot="1">
      <c r="A2" s="595"/>
      <c r="F2" s="579" t="s">
        <v>1299</v>
      </c>
      <c r="H2" s="580"/>
      <c r="I2" s="580" t="s">
        <v>1298</v>
      </c>
    </row>
    <row r="3" spans="1:13" ht="17.25" customHeight="1" thickBot="1">
      <c r="A3" s="2243" t="s">
        <v>1297</v>
      </c>
      <c r="B3" s="2244"/>
      <c r="C3" s="657" t="s">
        <v>1295</v>
      </c>
      <c r="D3" s="2243" t="s">
        <v>1296</v>
      </c>
      <c r="E3" s="2245"/>
      <c r="F3" s="656" t="s">
        <v>1295</v>
      </c>
      <c r="G3" s="2243" t="s">
        <v>1296</v>
      </c>
      <c r="H3" s="2245"/>
      <c r="I3" s="656" t="s">
        <v>1295</v>
      </c>
      <c r="L3" s="650" t="s">
        <v>1294</v>
      </c>
      <c r="M3" s="649">
        <v>3418</v>
      </c>
    </row>
    <row r="4" spans="1:13" ht="17.25" customHeight="1">
      <c r="A4" s="655"/>
      <c r="B4" s="654"/>
      <c r="C4" s="653"/>
      <c r="D4" s="629" t="s">
        <v>1293</v>
      </c>
      <c r="E4" s="624"/>
      <c r="F4" s="617">
        <v>1</v>
      </c>
      <c r="G4" s="611" t="s">
        <v>1292</v>
      </c>
      <c r="H4" s="610"/>
      <c r="I4" s="617">
        <v>102</v>
      </c>
      <c r="L4" s="650" t="s">
        <v>1291</v>
      </c>
      <c r="M4" s="649">
        <v>891</v>
      </c>
    </row>
    <row r="5" spans="1:13" ht="17.25" customHeight="1">
      <c r="A5" s="652" t="s">
        <v>1290</v>
      </c>
      <c r="B5" s="651"/>
      <c r="C5" s="625"/>
      <c r="D5" s="610" t="s">
        <v>1289</v>
      </c>
      <c r="E5" s="624"/>
      <c r="F5" s="631">
        <v>1</v>
      </c>
      <c r="G5" s="611" t="s">
        <v>1288</v>
      </c>
      <c r="H5" s="610"/>
      <c r="I5" s="617">
        <v>7</v>
      </c>
      <c r="L5" s="650" t="s">
        <v>1244</v>
      </c>
      <c r="M5" s="649">
        <v>718</v>
      </c>
    </row>
    <row r="6" spans="1:13" ht="17.25" customHeight="1">
      <c r="A6" s="611" t="s">
        <v>1287</v>
      </c>
      <c r="B6" s="610"/>
      <c r="C6" s="636">
        <v>472</v>
      </c>
      <c r="D6" s="610" t="s">
        <v>1286</v>
      </c>
      <c r="E6" s="624"/>
      <c r="F6" s="631">
        <v>12</v>
      </c>
      <c r="G6" s="630" t="s">
        <v>1285</v>
      </c>
      <c r="H6" s="629"/>
      <c r="I6" s="617">
        <v>10</v>
      </c>
      <c r="L6" s="650" t="s">
        <v>1284</v>
      </c>
      <c r="M6" s="649">
        <v>472</v>
      </c>
    </row>
    <row r="7" spans="1:13" ht="17.25" customHeight="1">
      <c r="A7" s="611" t="s">
        <v>1283</v>
      </c>
      <c r="B7" s="610"/>
      <c r="C7" s="636">
        <v>308</v>
      </c>
      <c r="D7" s="610" t="s">
        <v>1282</v>
      </c>
      <c r="E7" s="624"/>
      <c r="F7" s="617">
        <v>8</v>
      </c>
      <c r="G7" s="611" t="s">
        <v>1281</v>
      </c>
      <c r="H7" s="610"/>
      <c r="I7" s="617">
        <v>4</v>
      </c>
      <c r="L7" s="650" t="s">
        <v>1137</v>
      </c>
      <c r="M7" s="649">
        <v>417</v>
      </c>
    </row>
    <row r="8" spans="1:13" ht="17.25" customHeight="1">
      <c r="A8" s="611" t="s">
        <v>1280</v>
      </c>
      <c r="B8" s="610"/>
      <c r="C8" s="636">
        <v>891</v>
      </c>
      <c r="D8" s="610" t="s">
        <v>1279</v>
      </c>
      <c r="E8" s="624"/>
      <c r="F8" s="617">
        <v>11</v>
      </c>
      <c r="G8" s="611" t="s">
        <v>1278</v>
      </c>
      <c r="H8" s="610"/>
      <c r="I8" s="617">
        <v>1</v>
      </c>
      <c r="L8" s="650" t="s">
        <v>1197</v>
      </c>
      <c r="M8" s="649">
        <v>324</v>
      </c>
    </row>
    <row r="9" spans="1:13" ht="17.25" customHeight="1">
      <c r="A9" s="611" t="s">
        <v>1277</v>
      </c>
      <c r="B9" s="610"/>
      <c r="C9" s="617">
        <v>51</v>
      </c>
      <c r="D9" s="610" t="s">
        <v>1276</v>
      </c>
      <c r="E9" s="624"/>
      <c r="F9" s="617">
        <v>18</v>
      </c>
      <c r="G9" s="611" t="s">
        <v>1275</v>
      </c>
      <c r="H9" s="610"/>
      <c r="I9" s="617">
        <v>13</v>
      </c>
      <c r="L9" s="650" t="s">
        <v>1274</v>
      </c>
      <c r="M9" s="649">
        <v>308</v>
      </c>
    </row>
    <row r="10" spans="1:13" ht="17.25" customHeight="1">
      <c r="A10" s="611" t="s">
        <v>1273</v>
      </c>
      <c r="B10" s="610"/>
      <c r="C10" s="617">
        <v>8</v>
      </c>
      <c r="D10" s="610" t="s">
        <v>1272</v>
      </c>
      <c r="E10" s="624"/>
      <c r="F10" s="617">
        <v>29</v>
      </c>
      <c r="G10" s="611" t="s">
        <v>1271</v>
      </c>
      <c r="H10" s="610"/>
      <c r="I10" s="617">
        <v>4</v>
      </c>
      <c r="L10" s="650" t="s">
        <v>1270</v>
      </c>
      <c r="M10" s="649">
        <v>280</v>
      </c>
    </row>
    <row r="11" spans="1:13" ht="17.25" customHeight="1">
      <c r="A11" s="611" t="s">
        <v>1270</v>
      </c>
      <c r="B11" s="610"/>
      <c r="C11" s="636">
        <v>280</v>
      </c>
      <c r="D11" s="610" t="s">
        <v>1269</v>
      </c>
      <c r="E11" s="624"/>
      <c r="F11" s="617">
        <v>1</v>
      </c>
      <c r="G11" s="630" t="s">
        <v>1268</v>
      </c>
      <c r="H11" s="629"/>
      <c r="I11" s="617">
        <v>1</v>
      </c>
      <c r="L11" s="650" t="s">
        <v>1267</v>
      </c>
      <c r="M11" s="649">
        <v>273</v>
      </c>
    </row>
    <row r="12" spans="1:13" ht="17.25" customHeight="1">
      <c r="A12" s="611" t="s">
        <v>1266</v>
      </c>
      <c r="B12" s="610"/>
      <c r="C12" s="636">
        <v>259</v>
      </c>
      <c r="D12" s="610" t="s">
        <v>1265</v>
      </c>
      <c r="E12" s="624"/>
      <c r="F12" s="617">
        <v>1</v>
      </c>
      <c r="G12" s="630" t="s">
        <v>1264</v>
      </c>
      <c r="H12" s="629"/>
      <c r="I12" s="617">
        <v>2</v>
      </c>
      <c r="L12" s="650" t="s">
        <v>1263</v>
      </c>
      <c r="M12" s="649">
        <v>259</v>
      </c>
    </row>
    <row r="13" spans="1:13" ht="17.25" customHeight="1">
      <c r="A13" s="611" t="s">
        <v>1262</v>
      </c>
      <c r="B13" s="610"/>
      <c r="C13" s="636">
        <v>3418</v>
      </c>
      <c r="D13" s="610" t="s">
        <v>1261</v>
      </c>
      <c r="E13" s="624"/>
      <c r="F13" s="617">
        <v>2</v>
      </c>
      <c r="G13" s="630" t="s">
        <v>1260</v>
      </c>
      <c r="H13" s="629"/>
      <c r="I13" s="617">
        <v>7</v>
      </c>
    </row>
    <row r="14" spans="1:13" ht="17.25" customHeight="1">
      <c r="A14" s="611" t="s">
        <v>1259</v>
      </c>
      <c r="B14" s="610"/>
      <c r="C14" s="617">
        <v>152</v>
      </c>
      <c r="D14" s="610" t="s">
        <v>1258</v>
      </c>
      <c r="E14" s="648"/>
      <c r="F14" s="617">
        <v>7</v>
      </c>
      <c r="G14" s="647" t="s">
        <v>1257</v>
      </c>
      <c r="H14" s="646"/>
      <c r="I14" s="617">
        <v>15</v>
      </c>
    </row>
    <row r="15" spans="1:13" ht="17.25" customHeight="1">
      <c r="A15" s="611" t="s">
        <v>1256</v>
      </c>
      <c r="B15" s="610"/>
      <c r="C15" s="617">
        <v>120</v>
      </c>
      <c r="D15" s="610" t="s">
        <v>1255</v>
      </c>
      <c r="E15" s="624"/>
      <c r="F15" s="617">
        <v>4</v>
      </c>
      <c r="G15" s="645" t="s">
        <v>1254</v>
      </c>
      <c r="H15" s="644"/>
      <c r="I15" s="609">
        <v>1</v>
      </c>
    </row>
    <row r="16" spans="1:13" ht="17.25" customHeight="1" thickBot="1">
      <c r="A16" s="611" t="s">
        <v>1253</v>
      </c>
      <c r="B16" s="610"/>
      <c r="C16" s="636">
        <v>141</v>
      </c>
      <c r="D16" s="610" t="s">
        <v>1252</v>
      </c>
      <c r="E16" s="624"/>
      <c r="F16" s="617">
        <v>3</v>
      </c>
      <c r="G16" s="616" t="s">
        <v>1251</v>
      </c>
      <c r="H16" s="615"/>
      <c r="I16" s="612">
        <v>130</v>
      </c>
    </row>
    <row r="17" spans="1:9" ht="17.25" customHeight="1">
      <c r="A17" s="611" t="s">
        <v>1250</v>
      </c>
      <c r="B17" s="610"/>
      <c r="C17" s="636">
        <v>3</v>
      </c>
      <c r="D17" s="610" t="s">
        <v>1249</v>
      </c>
      <c r="E17" s="624"/>
      <c r="F17" s="617">
        <v>8</v>
      </c>
      <c r="G17" s="627"/>
      <c r="H17" s="626"/>
      <c r="I17" s="625"/>
    </row>
    <row r="18" spans="1:9" ht="17.25" customHeight="1">
      <c r="A18" s="611" t="s">
        <v>1137</v>
      </c>
      <c r="B18" s="610"/>
      <c r="C18" s="617">
        <v>417</v>
      </c>
      <c r="D18" s="610" t="s">
        <v>1248</v>
      </c>
      <c r="E18" s="624"/>
      <c r="F18" s="617">
        <v>8</v>
      </c>
      <c r="G18" s="623" t="s">
        <v>1247</v>
      </c>
      <c r="H18" s="622"/>
      <c r="I18" s="617"/>
    </row>
    <row r="19" spans="1:9" ht="17.25" customHeight="1">
      <c r="A19" s="611" t="s">
        <v>1246</v>
      </c>
      <c r="B19" s="610"/>
      <c r="C19" s="617">
        <v>3</v>
      </c>
      <c r="D19" s="610" t="s">
        <v>1245</v>
      </c>
      <c r="E19" s="624"/>
      <c r="F19" s="617">
        <v>11</v>
      </c>
      <c r="G19" s="630" t="s">
        <v>1130</v>
      </c>
      <c r="H19" s="629"/>
      <c r="I19" s="636">
        <v>218</v>
      </c>
    </row>
    <row r="20" spans="1:9" ht="17.25" customHeight="1" thickBot="1">
      <c r="A20" s="611" t="s">
        <v>1244</v>
      </c>
      <c r="B20" s="610"/>
      <c r="C20" s="636">
        <v>718</v>
      </c>
      <c r="D20" s="619" t="s">
        <v>1243</v>
      </c>
      <c r="E20" s="618"/>
      <c r="F20" s="609">
        <v>3</v>
      </c>
      <c r="G20" s="616" t="s">
        <v>1242</v>
      </c>
      <c r="H20" s="615"/>
      <c r="I20" s="612">
        <v>61</v>
      </c>
    </row>
    <row r="21" spans="1:9" ht="17.25" customHeight="1">
      <c r="A21" s="611" t="s">
        <v>1241</v>
      </c>
      <c r="B21" s="610"/>
      <c r="C21" s="617">
        <v>63</v>
      </c>
      <c r="D21" s="619" t="s">
        <v>1240</v>
      </c>
      <c r="E21" s="618"/>
      <c r="F21" s="609">
        <v>2</v>
      </c>
      <c r="G21" s="627"/>
      <c r="H21" s="626"/>
      <c r="I21" s="625"/>
    </row>
    <row r="22" spans="1:9" ht="17.25" customHeight="1">
      <c r="A22" s="611" t="s">
        <v>1239</v>
      </c>
      <c r="B22" s="610"/>
      <c r="C22" s="617">
        <v>52</v>
      </c>
      <c r="D22" s="619" t="s">
        <v>1238</v>
      </c>
      <c r="E22" s="618"/>
      <c r="F22" s="609">
        <v>2</v>
      </c>
      <c r="G22" s="623" t="s">
        <v>1237</v>
      </c>
      <c r="H22" s="622"/>
      <c r="I22" s="617"/>
    </row>
    <row r="23" spans="1:9" ht="17.25" customHeight="1" thickBot="1">
      <c r="A23" s="611" t="s">
        <v>1236</v>
      </c>
      <c r="B23" s="610"/>
      <c r="C23" s="617">
        <v>137</v>
      </c>
      <c r="D23" s="614" t="s">
        <v>1235</v>
      </c>
      <c r="E23" s="643"/>
      <c r="F23" s="612">
        <v>2</v>
      </c>
      <c r="G23" s="630" t="s">
        <v>1234</v>
      </c>
      <c r="H23" s="629"/>
      <c r="I23" s="617">
        <v>9</v>
      </c>
    </row>
    <row r="24" spans="1:9" ht="17.25" customHeight="1">
      <c r="A24" s="611" t="s">
        <v>1233</v>
      </c>
      <c r="B24" s="610"/>
      <c r="C24" s="617">
        <v>37</v>
      </c>
      <c r="D24" s="633"/>
      <c r="E24" s="632"/>
      <c r="F24" s="625"/>
      <c r="G24" s="630" t="s">
        <v>1232</v>
      </c>
      <c r="H24" s="629"/>
      <c r="I24" s="617">
        <v>4</v>
      </c>
    </row>
    <row r="25" spans="1:9" ht="17.25" customHeight="1">
      <c r="A25" s="642" t="s">
        <v>1231</v>
      </c>
      <c r="B25" s="619"/>
      <c r="C25" s="609">
        <v>4</v>
      </c>
      <c r="D25" s="641" t="s">
        <v>1230</v>
      </c>
      <c r="E25" s="624"/>
      <c r="F25" s="617"/>
      <c r="G25" s="630" t="s">
        <v>1229</v>
      </c>
      <c r="H25" s="629"/>
      <c r="I25" s="617">
        <v>1</v>
      </c>
    </row>
    <row r="26" spans="1:9" ht="17.25" customHeight="1" thickBot="1">
      <c r="A26" s="614" t="s">
        <v>1228</v>
      </c>
      <c r="B26" s="613"/>
      <c r="C26" s="612">
        <v>273</v>
      </c>
      <c r="D26" s="611" t="s">
        <v>1227</v>
      </c>
      <c r="E26" s="624"/>
      <c r="F26" s="617">
        <v>1</v>
      </c>
      <c r="G26" s="630" t="s">
        <v>1226</v>
      </c>
      <c r="H26" s="629"/>
      <c r="I26" s="617">
        <v>1</v>
      </c>
    </row>
    <row r="27" spans="1:9" ht="17.25" customHeight="1">
      <c r="A27" s="640"/>
      <c r="B27" s="639"/>
      <c r="C27" s="638"/>
      <c r="D27" s="633" t="s">
        <v>1225</v>
      </c>
      <c r="E27" s="632"/>
      <c r="F27" s="637">
        <v>6</v>
      </c>
      <c r="G27" s="630" t="s">
        <v>1224</v>
      </c>
      <c r="H27" s="629"/>
      <c r="I27" s="617">
        <v>2</v>
      </c>
    </row>
    <row r="28" spans="1:9" ht="17.25" customHeight="1">
      <c r="A28" s="623" t="s">
        <v>1223</v>
      </c>
      <c r="B28" s="622"/>
      <c r="C28" s="631"/>
      <c r="D28" s="610" t="s">
        <v>1222</v>
      </c>
      <c r="E28" s="624"/>
      <c r="F28" s="617">
        <v>1</v>
      </c>
      <c r="G28" s="630" t="s">
        <v>1221</v>
      </c>
      <c r="H28" s="629"/>
      <c r="I28" s="617">
        <v>3</v>
      </c>
    </row>
    <row r="29" spans="1:9" ht="17.25" customHeight="1">
      <c r="A29" s="630" t="s">
        <v>1220</v>
      </c>
      <c r="B29" s="629"/>
      <c r="C29" s="617">
        <v>20</v>
      </c>
      <c r="D29" s="629" t="s">
        <v>1219</v>
      </c>
      <c r="E29" s="624"/>
      <c r="F29" s="617">
        <v>17</v>
      </c>
      <c r="G29" s="630" t="s">
        <v>1218</v>
      </c>
      <c r="H29" s="629"/>
      <c r="I29" s="617">
        <v>2</v>
      </c>
    </row>
    <row r="30" spans="1:9" ht="17.25" customHeight="1">
      <c r="A30" s="630" t="s">
        <v>1217</v>
      </c>
      <c r="B30" s="629"/>
      <c r="C30" s="617">
        <v>2</v>
      </c>
      <c r="D30" s="610" t="s">
        <v>1216</v>
      </c>
      <c r="E30" s="624"/>
      <c r="F30" s="617">
        <v>31</v>
      </c>
      <c r="G30" s="630" t="s">
        <v>1215</v>
      </c>
      <c r="H30" s="629"/>
      <c r="I30" s="617">
        <v>12</v>
      </c>
    </row>
    <row r="31" spans="1:9" ht="17.25" customHeight="1">
      <c r="A31" s="630" t="s">
        <v>1214</v>
      </c>
      <c r="B31" s="629"/>
      <c r="C31" s="617">
        <v>5</v>
      </c>
      <c r="D31" s="629" t="s">
        <v>1213</v>
      </c>
      <c r="E31" s="624"/>
      <c r="F31" s="617">
        <v>66</v>
      </c>
      <c r="G31" s="630" t="s">
        <v>1212</v>
      </c>
      <c r="H31" s="629"/>
      <c r="I31" s="617">
        <v>2</v>
      </c>
    </row>
    <row r="32" spans="1:9" ht="17.25" customHeight="1">
      <c r="A32" s="630" t="s">
        <v>1211</v>
      </c>
      <c r="B32" s="629"/>
      <c r="C32" s="617">
        <v>22</v>
      </c>
      <c r="D32" s="610" t="s">
        <v>1210</v>
      </c>
      <c r="E32" s="624"/>
      <c r="F32" s="617">
        <v>69</v>
      </c>
      <c r="G32" s="630" t="s">
        <v>1209</v>
      </c>
      <c r="H32" s="629"/>
      <c r="I32" s="617">
        <v>9</v>
      </c>
    </row>
    <row r="33" spans="1:9" ht="17.25" customHeight="1">
      <c r="A33" s="630" t="s">
        <v>1208</v>
      </c>
      <c r="B33" s="629"/>
      <c r="C33" s="617">
        <v>40</v>
      </c>
      <c r="D33" s="629" t="s">
        <v>1207</v>
      </c>
      <c r="E33" s="624"/>
      <c r="F33" s="617">
        <v>2</v>
      </c>
      <c r="G33" s="630" t="s">
        <v>1206</v>
      </c>
      <c r="H33" s="629"/>
      <c r="I33" s="617">
        <v>2</v>
      </c>
    </row>
    <row r="34" spans="1:9" ht="17.25" customHeight="1">
      <c r="A34" s="630" t="s">
        <v>1205</v>
      </c>
      <c r="B34" s="629"/>
      <c r="C34" s="617">
        <v>2</v>
      </c>
      <c r="D34" s="629" t="s">
        <v>1204</v>
      </c>
      <c r="E34" s="624"/>
      <c r="F34" s="617">
        <v>1</v>
      </c>
      <c r="G34" s="630" t="s">
        <v>1203</v>
      </c>
      <c r="H34" s="629"/>
      <c r="I34" s="617">
        <v>2</v>
      </c>
    </row>
    <row r="35" spans="1:9" ht="17.25" customHeight="1">
      <c r="A35" s="630" t="s">
        <v>1202</v>
      </c>
      <c r="B35" s="629"/>
      <c r="C35" s="617">
        <v>3</v>
      </c>
      <c r="D35" s="610" t="s">
        <v>1201</v>
      </c>
      <c r="E35" s="624"/>
      <c r="F35" s="617">
        <v>19</v>
      </c>
      <c r="G35" s="630" t="s">
        <v>1200</v>
      </c>
      <c r="H35" s="629"/>
      <c r="I35" s="617">
        <v>1</v>
      </c>
    </row>
    <row r="36" spans="1:9" ht="17.25" customHeight="1">
      <c r="A36" s="630" t="s">
        <v>1199</v>
      </c>
      <c r="B36" s="629"/>
      <c r="C36" s="617">
        <v>7</v>
      </c>
      <c r="D36" s="629" t="s">
        <v>1198</v>
      </c>
      <c r="E36" s="624"/>
      <c r="F36" s="617">
        <v>30</v>
      </c>
      <c r="G36" s="630" t="s">
        <v>1197</v>
      </c>
      <c r="H36" s="629"/>
      <c r="I36" s="617">
        <v>324</v>
      </c>
    </row>
    <row r="37" spans="1:9" ht="17.25" customHeight="1">
      <c r="A37" s="630" t="s">
        <v>1196</v>
      </c>
      <c r="B37" s="629"/>
      <c r="C37" s="617">
        <v>23</v>
      </c>
      <c r="D37" s="610" t="s">
        <v>1195</v>
      </c>
      <c r="E37" s="624"/>
      <c r="F37" s="617">
        <v>2</v>
      </c>
      <c r="G37" s="630" t="s">
        <v>1194</v>
      </c>
      <c r="H37" s="629"/>
      <c r="I37" s="636">
        <v>4</v>
      </c>
    </row>
    <row r="38" spans="1:9" ht="17.25" customHeight="1">
      <c r="A38" s="630" t="s">
        <v>1193</v>
      </c>
      <c r="B38" s="629"/>
      <c r="C38" s="617">
        <v>3</v>
      </c>
      <c r="D38" s="610" t="s">
        <v>1192</v>
      </c>
      <c r="E38" s="624"/>
      <c r="F38" s="617">
        <v>7</v>
      </c>
      <c r="G38" s="630" t="s">
        <v>1191</v>
      </c>
      <c r="H38" s="629"/>
      <c r="I38" s="617">
        <v>159</v>
      </c>
    </row>
    <row r="39" spans="1:9" ht="17.25" customHeight="1" thickBot="1">
      <c r="A39" s="630" t="s">
        <v>1190</v>
      </c>
      <c r="B39" s="615"/>
      <c r="C39" s="612">
        <v>4</v>
      </c>
      <c r="D39" s="629" t="s">
        <v>1189</v>
      </c>
      <c r="E39" s="624"/>
      <c r="F39" s="617">
        <v>10</v>
      </c>
      <c r="G39" s="630" t="s">
        <v>1188</v>
      </c>
      <c r="H39" s="629"/>
      <c r="I39" s="617">
        <v>2</v>
      </c>
    </row>
    <row r="40" spans="1:9" ht="17.25" customHeight="1">
      <c r="A40" s="635"/>
      <c r="B40" s="634"/>
      <c r="C40" s="625"/>
      <c r="D40" s="630" t="s">
        <v>1187</v>
      </c>
      <c r="E40" s="624"/>
      <c r="F40" s="617">
        <v>5</v>
      </c>
      <c r="G40" s="621" t="s">
        <v>1186</v>
      </c>
      <c r="H40" s="620"/>
      <c r="I40" s="609">
        <v>1</v>
      </c>
    </row>
    <row r="41" spans="1:9" ht="17.25" customHeight="1">
      <c r="A41" s="623" t="s">
        <v>1185</v>
      </c>
      <c r="B41" s="622"/>
      <c r="C41" s="617"/>
      <c r="D41" s="633" t="s">
        <v>1184</v>
      </c>
      <c r="E41" s="632"/>
      <c r="F41" s="625">
        <v>7</v>
      </c>
      <c r="G41" s="621" t="s">
        <v>1183</v>
      </c>
      <c r="H41" s="620"/>
      <c r="I41" s="609">
        <v>1</v>
      </c>
    </row>
    <row r="42" spans="1:9" ht="17.25" customHeight="1" thickBot="1">
      <c r="A42" s="630" t="s">
        <v>1182</v>
      </c>
      <c r="B42" s="629"/>
      <c r="C42" s="617">
        <v>6</v>
      </c>
      <c r="D42" s="629" t="s">
        <v>1181</v>
      </c>
      <c r="E42" s="624"/>
      <c r="F42" s="617">
        <v>6</v>
      </c>
      <c r="G42" s="616" t="s">
        <v>1180</v>
      </c>
      <c r="H42" s="615"/>
      <c r="I42" s="612">
        <v>20</v>
      </c>
    </row>
    <row r="43" spans="1:9" ht="17.25" customHeight="1">
      <c r="A43" s="630" t="s">
        <v>1179</v>
      </c>
      <c r="B43" s="629"/>
      <c r="C43" s="617">
        <v>2</v>
      </c>
      <c r="D43" s="610" t="s">
        <v>1178</v>
      </c>
      <c r="E43" s="624"/>
      <c r="F43" s="617">
        <v>4</v>
      </c>
      <c r="G43" s="627"/>
      <c r="H43" s="626"/>
      <c r="I43" s="625"/>
    </row>
    <row r="44" spans="1:9" ht="17.25" customHeight="1">
      <c r="A44" s="630" t="s">
        <v>1177</v>
      </c>
      <c r="B44" s="629"/>
      <c r="C44" s="617">
        <v>4</v>
      </c>
      <c r="D44" s="629" t="s">
        <v>1176</v>
      </c>
      <c r="E44" s="624"/>
      <c r="F44" s="617">
        <v>17</v>
      </c>
      <c r="G44" s="623" t="s">
        <v>1175</v>
      </c>
      <c r="H44" s="622"/>
      <c r="I44" s="617"/>
    </row>
    <row r="45" spans="1:9" ht="17.25" customHeight="1">
      <c r="A45" s="630" t="s">
        <v>1174</v>
      </c>
      <c r="B45" s="629"/>
      <c r="C45" s="617">
        <v>78</v>
      </c>
      <c r="D45" s="610" t="s">
        <v>1173</v>
      </c>
      <c r="E45" s="624"/>
      <c r="F45" s="617">
        <v>3</v>
      </c>
      <c r="G45" s="630" t="s">
        <v>1172</v>
      </c>
      <c r="H45" s="629"/>
      <c r="I45" s="617">
        <v>39</v>
      </c>
    </row>
    <row r="46" spans="1:9" ht="17.25" customHeight="1">
      <c r="A46" s="630" t="s">
        <v>1171</v>
      </c>
      <c r="B46" s="629"/>
      <c r="C46" s="617">
        <v>15</v>
      </c>
      <c r="D46" s="610" t="s">
        <v>1170</v>
      </c>
      <c r="E46" s="624"/>
      <c r="F46" s="617">
        <v>4</v>
      </c>
      <c r="G46" s="630" t="s">
        <v>1169</v>
      </c>
      <c r="H46" s="629"/>
      <c r="I46" s="617">
        <v>3</v>
      </c>
    </row>
    <row r="47" spans="1:9" ht="17.25" customHeight="1">
      <c r="A47" s="611" t="s">
        <v>1168</v>
      </c>
      <c r="B47" s="610"/>
      <c r="C47" s="631">
        <v>5</v>
      </c>
      <c r="D47" s="610" t="s">
        <v>1167</v>
      </c>
      <c r="E47" s="624"/>
      <c r="F47" s="617">
        <v>7</v>
      </c>
      <c r="G47" s="630" t="s">
        <v>1166</v>
      </c>
      <c r="H47" s="629"/>
      <c r="I47" s="617">
        <v>1</v>
      </c>
    </row>
    <row r="48" spans="1:9" ht="17.25" customHeight="1">
      <c r="A48" s="630" t="s">
        <v>1165</v>
      </c>
      <c r="B48" s="629"/>
      <c r="C48" s="617">
        <v>34</v>
      </c>
      <c r="D48" s="610" t="s">
        <v>1164</v>
      </c>
      <c r="E48" s="624"/>
      <c r="F48" s="617">
        <v>20</v>
      </c>
      <c r="G48" s="630" t="s">
        <v>1163</v>
      </c>
      <c r="H48" s="629"/>
      <c r="I48" s="617">
        <v>10</v>
      </c>
    </row>
    <row r="49" spans="1:9" ht="17.25" customHeight="1">
      <c r="A49" s="630" t="s">
        <v>1162</v>
      </c>
      <c r="B49" s="629"/>
      <c r="C49" s="617">
        <v>17</v>
      </c>
      <c r="D49" s="610" t="s">
        <v>1161</v>
      </c>
      <c r="E49" s="624"/>
      <c r="F49" s="617">
        <v>6</v>
      </c>
      <c r="G49" s="630" t="s">
        <v>1160</v>
      </c>
      <c r="H49" s="629"/>
      <c r="I49" s="617">
        <v>1</v>
      </c>
    </row>
    <row r="50" spans="1:9" ht="17.25" customHeight="1">
      <c r="A50" s="630" t="s">
        <v>1159</v>
      </c>
      <c r="B50" s="629"/>
      <c r="C50" s="617">
        <v>13</v>
      </c>
      <c r="D50" s="610" t="s">
        <v>1158</v>
      </c>
      <c r="E50" s="624"/>
      <c r="F50" s="617">
        <v>4</v>
      </c>
      <c r="G50" s="630" t="s">
        <v>1157</v>
      </c>
      <c r="H50" s="620"/>
      <c r="I50" s="617">
        <v>2</v>
      </c>
    </row>
    <row r="51" spans="1:9" ht="17.25" customHeight="1" thickBot="1">
      <c r="A51" s="630" t="s">
        <v>1156</v>
      </c>
      <c r="B51" s="629"/>
      <c r="C51" s="617">
        <v>1</v>
      </c>
      <c r="D51" s="629" t="s">
        <v>1155</v>
      </c>
      <c r="E51" s="624"/>
      <c r="F51" s="617">
        <v>50</v>
      </c>
      <c r="G51" s="616" t="s">
        <v>1154</v>
      </c>
      <c r="H51" s="615"/>
      <c r="I51" s="612">
        <v>3</v>
      </c>
    </row>
    <row r="52" spans="1:9" ht="17.25" customHeight="1">
      <c r="A52" s="630" t="s">
        <v>1153</v>
      </c>
      <c r="B52" s="629"/>
      <c r="C52" s="617">
        <v>17</v>
      </c>
      <c r="D52" s="610" t="s">
        <v>1152</v>
      </c>
      <c r="E52" s="628"/>
      <c r="F52" s="617">
        <v>1</v>
      </c>
      <c r="G52" s="627"/>
      <c r="H52" s="626"/>
      <c r="I52" s="625"/>
    </row>
    <row r="53" spans="1:9" ht="17.25" customHeight="1">
      <c r="A53" s="611" t="s">
        <v>1151</v>
      </c>
      <c r="B53" s="610"/>
      <c r="C53" s="617">
        <v>1</v>
      </c>
      <c r="D53" s="610" t="s">
        <v>1150</v>
      </c>
      <c r="E53" s="624"/>
      <c r="F53" s="617">
        <v>5</v>
      </c>
      <c r="G53" s="623" t="s">
        <v>1149</v>
      </c>
      <c r="H53" s="622"/>
      <c r="I53" s="617"/>
    </row>
    <row r="54" spans="1:9" ht="17.25" customHeight="1">
      <c r="A54" s="621" t="s">
        <v>1148</v>
      </c>
      <c r="B54" s="620"/>
      <c r="C54" s="609">
        <v>1</v>
      </c>
      <c r="D54" s="619" t="s">
        <v>1147</v>
      </c>
      <c r="E54" s="618"/>
      <c r="F54" s="609">
        <v>5</v>
      </c>
      <c r="G54" s="611" t="s">
        <v>1146</v>
      </c>
      <c r="H54" s="610"/>
      <c r="I54" s="617">
        <v>0</v>
      </c>
    </row>
    <row r="55" spans="1:9" ht="17.25" customHeight="1" thickBot="1">
      <c r="A55" s="616" t="s">
        <v>1145</v>
      </c>
      <c r="B55" s="615"/>
      <c r="C55" s="612">
        <v>1</v>
      </c>
      <c r="D55" s="614" t="s">
        <v>1144</v>
      </c>
      <c r="E55" s="613"/>
      <c r="F55" s="612">
        <v>7</v>
      </c>
      <c r="G55" s="611" t="s">
        <v>1143</v>
      </c>
      <c r="H55" s="610"/>
      <c r="I55" s="609">
        <v>6</v>
      </c>
    </row>
    <row r="56" spans="1:9" ht="17.25" customHeight="1" thickTop="1" thickBot="1">
      <c r="G56" s="608" t="s">
        <v>1142</v>
      </c>
      <c r="H56" s="607"/>
      <c r="I56" s="606">
        <f>SUM(C4:C55,F4:F55,I4:I55)</f>
        <v>9882</v>
      </c>
    </row>
    <row r="57" spans="1:9" ht="17.25" customHeight="1"/>
    <row r="58" spans="1:9" ht="21" customHeight="1">
      <c r="A58" s="605" t="s">
        <v>1141</v>
      </c>
      <c r="B58" s="602"/>
      <c r="C58" s="604"/>
      <c r="D58" s="604"/>
      <c r="F58" s="603"/>
      <c r="I58" s="580" t="s">
        <v>1140</v>
      </c>
    </row>
    <row r="59" spans="1:9" ht="17.25" customHeight="1">
      <c r="B59" s="602"/>
    </row>
    <row r="60" spans="1:9" ht="17.25" customHeight="1"/>
    <row r="61" spans="1:9" ht="17.25" customHeight="1"/>
    <row r="62" spans="1:9" ht="17.25" customHeight="1"/>
    <row r="63" spans="1:9" ht="18" customHeight="1"/>
    <row r="64" spans="1:9" ht="17.25" customHeight="1"/>
    <row r="65" spans="1:8" ht="17.25" customHeight="1">
      <c r="B65" s="601"/>
      <c r="C65" s="601"/>
    </row>
    <row r="66" spans="1:8" ht="17.25" customHeight="1">
      <c r="B66" s="597"/>
      <c r="C66" s="597"/>
      <c r="D66" s="598"/>
      <c r="E66" s="598"/>
      <c r="F66" s="598"/>
      <c r="G66" s="598"/>
      <c r="H66" s="598"/>
    </row>
    <row r="67" spans="1:8" s="598" customFormat="1" ht="17.25" customHeight="1">
      <c r="A67" s="579"/>
      <c r="B67" s="599">
        <v>2985</v>
      </c>
      <c r="C67" s="597"/>
    </row>
    <row r="68" spans="1:8" s="598" customFormat="1" ht="17.25" customHeight="1">
      <c r="A68" s="601"/>
      <c r="B68" s="599">
        <v>886</v>
      </c>
      <c r="C68" s="597"/>
    </row>
    <row r="69" spans="1:8" s="598" customFormat="1" ht="17.25" customHeight="1">
      <c r="A69" s="597"/>
      <c r="B69" s="599">
        <v>357</v>
      </c>
      <c r="C69" s="597"/>
    </row>
    <row r="70" spans="1:8" s="598" customFormat="1" ht="17.25" customHeight="1">
      <c r="A70" s="580" t="s">
        <v>1139</v>
      </c>
      <c r="B70" s="599">
        <v>330</v>
      </c>
      <c r="C70" s="597"/>
    </row>
    <row r="71" spans="1:8" s="598" customFormat="1" ht="17.25" customHeight="1">
      <c r="A71" s="580" t="s">
        <v>1138</v>
      </c>
      <c r="B71" s="599">
        <v>310</v>
      </c>
      <c r="C71" s="597"/>
    </row>
    <row r="72" spans="1:8" s="598" customFormat="1" ht="17.25" customHeight="1">
      <c r="A72" s="580" t="s">
        <v>1137</v>
      </c>
      <c r="B72" s="599">
        <v>288</v>
      </c>
      <c r="C72" s="597"/>
    </row>
    <row r="73" spans="1:8" s="598" customFormat="1" ht="17.25" customHeight="1">
      <c r="A73" s="580" t="s">
        <v>1136</v>
      </c>
      <c r="B73" s="599">
        <v>268</v>
      </c>
      <c r="C73" s="597"/>
    </row>
    <row r="74" spans="1:8" s="598" customFormat="1" ht="17.25" customHeight="1">
      <c r="A74" s="580" t="s">
        <v>1135</v>
      </c>
      <c r="B74" s="599">
        <v>247</v>
      </c>
      <c r="C74" s="597"/>
    </row>
    <row r="75" spans="1:8" s="598" customFormat="1" ht="17.25" customHeight="1">
      <c r="A75" s="580" t="s">
        <v>1134</v>
      </c>
      <c r="B75" s="599">
        <v>244</v>
      </c>
      <c r="C75" s="597"/>
      <c r="E75" s="600"/>
    </row>
    <row r="76" spans="1:8" s="598" customFormat="1" ht="17.25" customHeight="1">
      <c r="A76" s="580" t="s">
        <v>1133</v>
      </c>
      <c r="B76" s="599">
        <v>219</v>
      </c>
      <c r="C76" s="597"/>
    </row>
    <row r="77" spans="1:8" s="598" customFormat="1" ht="17.25" customHeight="1">
      <c r="A77" s="580" t="s">
        <v>1132</v>
      </c>
      <c r="B77" s="597"/>
      <c r="C77" s="597"/>
    </row>
    <row r="78" spans="1:8" s="598" customFormat="1" ht="16.5" customHeight="1">
      <c r="A78" s="580" t="s">
        <v>1131</v>
      </c>
      <c r="B78" s="597"/>
      <c r="C78" s="597"/>
    </row>
    <row r="79" spans="1:8" s="598" customFormat="1" ht="16.5" customHeight="1">
      <c r="A79" s="580" t="s">
        <v>1130</v>
      </c>
      <c r="B79" s="596"/>
      <c r="C79" s="596"/>
      <c r="D79" s="596"/>
      <c r="E79" s="596"/>
      <c r="F79" s="596"/>
      <c r="G79" s="596"/>
      <c r="H79" s="596"/>
    </row>
    <row r="80" spans="1:8" s="596" customFormat="1" ht="17.25" customHeight="1">
      <c r="A80" s="597"/>
    </row>
    <row r="81" spans="1:8" s="596" customFormat="1" ht="17.25" customHeight="1">
      <c r="A81" s="597"/>
      <c r="B81" s="579"/>
      <c r="C81" s="579"/>
      <c r="D81" s="579"/>
      <c r="E81" s="579"/>
      <c r="F81" s="579"/>
      <c r="G81" s="579"/>
      <c r="H81" s="579"/>
    </row>
    <row r="82" spans="1:8" ht="17.25" customHeight="1">
      <c r="A82" s="596"/>
    </row>
    <row r="83" spans="1:8" ht="17.25" customHeight="1">
      <c r="A83" s="596"/>
    </row>
    <row r="84" spans="1:8" ht="17.25" customHeight="1"/>
    <row r="85" spans="1:8" ht="17.25" customHeight="1"/>
    <row r="86" spans="1:8" ht="17.25" customHeight="1"/>
    <row r="87" spans="1:8" ht="17.25" customHeight="1"/>
    <row r="88" spans="1:8" ht="17.25" customHeight="1"/>
    <row r="89" spans="1:8">
      <c r="B89" s="588"/>
    </row>
    <row r="99" spans="1:8" ht="14">
      <c r="D99" s="592"/>
    </row>
    <row r="100" spans="1:8" ht="19">
      <c r="A100" s="595" t="s">
        <v>1129</v>
      </c>
      <c r="D100" s="594"/>
    </row>
    <row r="101" spans="1:8" ht="14">
      <c r="F101" s="589"/>
      <c r="G101" s="589"/>
      <c r="H101" s="589"/>
    </row>
    <row r="102" spans="1:8" ht="14.5" thickBot="1">
      <c r="B102" s="593" t="s">
        <v>1128</v>
      </c>
      <c r="C102" s="593"/>
      <c r="D102" s="592" t="s">
        <v>1127</v>
      </c>
      <c r="F102" s="589"/>
      <c r="G102" s="589"/>
      <c r="H102" s="589"/>
    </row>
    <row r="103" spans="1:8" ht="21.75" customHeight="1" thickBot="1">
      <c r="B103" s="583" t="s">
        <v>1126</v>
      </c>
      <c r="C103" s="591" t="s">
        <v>1125</v>
      </c>
      <c r="D103" s="590" t="s">
        <v>1124</v>
      </c>
      <c r="F103" s="589"/>
      <c r="G103" s="589"/>
      <c r="H103" s="589"/>
    </row>
    <row r="104" spans="1:8" ht="17.25" customHeight="1">
      <c r="B104" s="586" t="s">
        <v>1123</v>
      </c>
      <c r="C104" s="585">
        <v>769</v>
      </c>
      <c r="D104" s="587">
        <v>863</v>
      </c>
      <c r="F104" s="589"/>
      <c r="G104" s="589"/>
      <c r="H104" s="589"/>
    </row>
    <row r="105" spans="1:8" ht="17.25" customHeight="1">
      <c r="B105" s="586" t="s">
        <v>1122</v>
      </c>
      <c r="C105" s="585">
        <v>1005</v>
      </c>
      <c r="D105" s="587">
        <v>894</v>
      </c>
      <c r="F105" s="589"/>
      <c r="G105" s="589"/>
      <c r="H105" s="589"/>
    </row>
    <row r="106" spans="1:8" ht="17.25" customHeight="1">
      <c r="B106" s="586" t="s">
        <v>1121</v>
      </c>
      <c r="C106" s="585">
        <v>958</v>
      </c>
      <c r="D106" s="587">
        <v>912</v>
      </c>
      <c r="F106" s="589"/>
      <c r="G106" s="589"/>
      <c r="H106" s="589"/>
    </row>
    <row r="107" spans="1:8" ht="17.25" customHeight="1">
      <c r="B107" s="586" t="s">
        <v>1120</v>
      </c>
      <c r="C107" s="585">
        <v>1056</v>
      </c>
      <c r="D107" s="587">
        <v>1012</v>
      </c>
      <c r="F107" s="589"/>
      <c r="G107" s="589"/>
      <c r="H107" s="589"/>
    </row>
    <row r="108" spans="1:8" ht="17.25" customHeight="1">
      <c r="B108" s="586" t="s">
        <v>1119</v>
      </c>
      <c r="C108" s="585">
        <v>1177</v>
      </c>
      <c r="D108" s="587">
        <v>1247</v>
      </c>
      <c r="F108" s="589"/>
      <c r="G108" s="589"/>
      <c r="H108" s="589"/>
    </row>
    <row r="109" spans="1:8" ht="17.25" customHeight="1">
      <c r="B109" s="586" t="s">
        <v>1118</v>
      </c>
      <c r="C109" s="585">
        <v>672</v>
      </c>
      <c r="D109" s="587">
        <v>819</v>
      </c>
      <c r="F109" s="589"/>
      <c r="G109" s="589"/>
      <c r="H109" s="589"/>
    </row>
    <row r="110" spans="1:8" ht="17.25" customHeight="1">
      <c r="B110" s="586" t="s">
        <v>1117</v>
      </c>
      <c r="C110" s="585">
        <v>811</v>
      </c>
      <c r="D110" s="587">
        <v>787</v>
      </c>
      <c r="F110" s="589"/>
      <c r="G110" s="589"/>
      <c r="H110" s="589"/>
    </row>
    <row r="111" spans="1:8" ht="17.25" customHeight="1">
      <c r="B111" s="586" t="s">
        <v>1116</v>
      </c>
      <c r="C111" s="585">
        <v>728</v>
      </c>
      <c r="D111" s="587">
        <v>693</v>
      </c>
      <c r="F111" s="589"/>
      <c r="G111" s="589"/>
      <c r="H111" s="589"/>
    </row>
    <row r="112" spans="1:8" ht="17.25" customHeight="1">
      <c r="B112" s="586" t="s">
        <v>1115</v>
      </c>
      <c r="C112" s="585">
        <v>765</v>
      </c>
      <c r="D112" s="587">
        <v>746</v>
      </c>
      <c r="F112" s="589"/>
      <c r="G112" s="589"/>
      <c r="H112" s="589"/>
    </row>
    <row r="113" spans="2:8" ht="17.25" customHeight="1">
      <c r="B113" s="586" t="s">
        <v>1114</v>
      </c>
      <c r="C113" s="585">
        <v>956</v>
      </c>
      <c r="D113" s="587">
        <v>872</v>
      </c>
      <c r="F113" s="588"/>
      <c r="G113" s="588"/>
      <c r="H113" s="588"/>
    </row>
    <row r="114" spans="2:8" ht="17.25" customHeight="1">
      <c r="B114" s="586" t="s">
        <v>1113</v>
      </c>
      <c r="C114" s="585">
        <v>938</v>
      </c>
      <c r="D114" s="587">
        <v>936</v>
      </c>
    </row>
    <row r="115" spans="2:8" ht="17.25" customHeight="1" thickBot="1">
      <c r="B115" s="586" t="s">
        <v>1112</v>
      </c>
      <c r="C115" s="585">
        <v>943</v>
      </c>
      <c r="D115" s="584">
        <v>982</v>
      </c>
    </row>
    <row r="116" spans="2:8" ht="17.25" customHeight="1" thickBot="1">
      <c r="B116" s="583" t="s">
        <v>554</v>
      </c>
      <c r="C116" s="582">
        <v>10778</v>
      </c>
      <c r="D116" s="581">
        <v>10763</v>
      </c>
    </row>
    <row r="117" spans="2:8" ht="17.25" customHeight="1">
      <c r="D117" s="580" t="s">
        <v>1111</v>
      </c>
    </row>
  </sheetData>
  <mergeCells count="3">
    <mergeCell ref="A3:B3"/>
    <mergeCell ref="D3:E3"/>
    <mergeCell ref="G3:H3"/>
  </mergeCells>
  <phoneticPr fontId="3"/>
  <printOptions horizontalCentered="1" gridLinesSet="0"/>
  <pageMargins left="0.98425196850393704" right="0.98425196850393704" top="1.1811023622047245" bottom="1.1811023622047245" header="0.51181102362204722" footer="0.51181102362204722"/>
  <pageSetup paperSize="9" scale="72" fitToWidth="0" fitToHeight="2" orientation="portrait" r:id="rId1"/>
  <headerFooter alignWithMargins="0"/>
  <rowBreaks count="1" manualBreakCount="1">
    <brk id="58" max="8"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8"/>
  <sheetViews>
    <sheetView view="pageBreakPreview" zoomScaleNormal="100" zoomScaleSheetLayoutView="100" workbookViewId="0"/>
  </sheetViews>
  <sheetFormatPr defaultRowHeight="13"/>
  <cols>
    <col min="1" max="1" width="11" customWidth="1"/>
    <col min="2" max="9" width="8.90625" customWidth="1"/>
  </cols>
  <sheetData>
    <row r="1" spans="1:9" ht="19">
      <c r="A1" s="182" t="s">
        <v>1331</v>
      </c>
      <c r="B1" s="684"/>
      <c r="C1" s="684"/>
      <c r="D1" s="684"/>
      <c r="E1" s="684"/>
      <c r="F1" s="684"/>
      <c r="G1" s="684"/>
      <c r="H1" s="684"/>
    </row>
    <row r="2" spans="1:9" ht="19.5" customHeight="1" thickBot="1">
      <c r="A2" s="56"/>
      <c r="B2" s="684"/>
      <c r="C2" s="2248" t="s">
        <v>1330</v>
      </c>
      <c r="D2" s="2248"/>
      <c r="E2" s="2248"/>
      <c r="F2" s="2248"/>
      <c r="G2" s="2248"/>
      <c r="H2" s="2248"/>
      <c r="I2" s="2248"/>
    </row>
    <row r="3" spans="1:9" ht="21.75" customHeight="1">
      <c r="A3" s="482" t="s">
        <v>1329</v>
      </c>
      <c r="B3" s="2246" t="s">
        <v>1328</v>
      </c>
      <c r="C3" s="2247"/>
      <c r="D3" s="2247"/>
      <c r="E3" s="2247"/>
      <c r="F3" s="2247"/>
      <c r="G3" s="2247"/>
      <c r="H3" s="683"/>
      <c r="I3" s="682" t="s">
        <v>1327</v>
      </c>
    </row>
    <row r="4" spans="1:9" ht="21.75" customHeight="1" thickBot="1">
      <c r="A4" s="681" t="s">
        <v>1326</v>
      </c>
      <c r="B4" s="680" t="s">
        <v>1325</v>
      </c>
      <c r="C4" s="679" t="s">
        <v>1324</v>
      </c>
      <c r="D4" s="679" t="s">
        <v>1323</v>
      </c>
      <c r="E4" s="679" t="s">
        <v>1322</v>
      </c>
      <c r="F4" s="679" t="s">
        <v>1321</v>
      </c>
      <c r="G4" s="679" t="s">
        <v>1320</v>
      </c>
      <c r="H4" s="678" t="s">
        <v>1319</v>
      </c>
      <c r="I4" s="677" t="s">
        <v>1318</v>
      </c>
    </row>
    <row r="5" spans="1:9" s="161" customFormat="1" ht="18" customHeight="1">
      <c r="A5" s="522" t="s">
        <v>1317</v>
      </c>
      <c r="B5" s="511">
        <v>3597</v>
      </c>
      <c r="C5" s="675">
        <v>2961</v>
      </c>
      <c r="D5" s="675">
        <v>359</v>
      </c>
      <c r="E5" s="675">
        <v>151</v>
      </c>
      <c r="F5" s="675">
        <v>52</v>
      </c>
      <c r="G5" s="675">
        <v>62</v>
      </c>
      <c r="H5" s="674">
        <v>0</v>
      </c>
      <c r="I5" s="675">
        <v>180</v>
      </c>
    </row>
    <row r="6" spans="1:9" s="161" customFormat="1" ht="18" customHeight="1">
      <c r="A6" s="522" t="s">
        <v>1316</v>
      </c>
      <c r="B6" s="511">
        <v>4015</v>
      </c>
      <c r="C6" s="675">
        <v>3126</v>
      </c>
      <c r="D6" s="675">
        <v>485</v>
      </c>
      <c r="E6" s="675">
        <v>241</v>
      </c>
      <c r="F6" s="675">
        <v>64</v>
      </c>
      <c r="G6" s="675">
        <v>99</v>
      </c>
      <c r="H6" s="674">
        <v>0</v>
      </c>
      <c r="I6" s="675">
        <v>206</v>
      </c>
    </row>
    <row r="7" spans="1:9" s="161" customFormat="1" ht="18" customHeight="1">
      <c r="A7" s="522" t="s">
        <v>1315</v>
      </c>
      <c r="B7" s="511">
        <v>4853</v>
      </c>
      <c r="C7" s="675">
        <v>3588</v>
      </c>
      <c r="D7" s="675">
        <v>727</v>
      </c>
      <c r="E7" s="675">
        <v>322</v>
      </c>
      <c r="F7" s="675">
        <v>88</v>
      </c>
      <c r="G7" s="675">
        <v>128</v>
      </c>
      <c r="H7" s="674">
        <v>0</v>
      </c>
      <c r="I7" s="675">
        <v>263</v>
      </c>
    </row>
    <row r="8" spans="1:9" s="161" customFormat="1" ht="18" customHeight="1">
      <c r="A8" s="522" t="s">
        <v>1314</v>
      </c>
      <c r="B8" s="511">
        <v>5854</v>
      </c>
      <c r="C8" s="675">
        <v>3976</v>
      </c>
      <c r="D8" s="675">
        <v>1001</v>
      </c>
      <c r="E8" s="675">
        <v>531</v>
      </c>
      <c r="F8" s="675">
        <v>136</v>
      </c>
      <c r="G8" s="675">
        <v>210</v>
      </c>
      <c r="H8" s="674">
        <v>0</v>
      </c>
      <c r="I8" s="675">
        <v>296</v>
      </c>
    </row>
    <row r="9" spans="1:9" s="161" customFormat="1" ht="18" customHeight="1">
      <c r="A9" s="676" t="s">
        <v>1313</v>
      </c>
      <c r="B9" s="511">
        <v>6316</v>
      </c>
      <c r="C9" s="675">
        <v>3796</v>
      </c>
      <c r="D9" s="675">
        <v>1293</v>
      </c>
      <c r="E9" s="675">
        <v>690</v>
      </c>
      <c r="F9" s="675">
        <v>228</v>
      </c>
      <c r="G9" s="675">
        <v>309</v>
      </c>
      <c r="H9" s="674">
        <v>0</v>
      </c>
      <c r="I9" s="675">
        <v>330</v>
      </c>
    </row>
    <row r="10" spans="1:9" s="161" customFormat="1" ht="18" customHeight="1">
      <c r="A10" s="676" t="s">
        <v>1312</v>
      </c>
      <c r="B10" s="511">
        <v>6522</v>
      </c>
      <c r="C10" s="675">
        <v>4004</v>
      </c>
      <c r="D10" s="675">
        <v>1283</v>
      </c>
      <c r="E10" s="675">
        <v>686</v>
      </c>
      <c r="F10" s="675">
        <v>209</v>
      </c>
      <c r="G10" s="675">
        <v>340</v>
      </c>
      <c r="H10" s="674">
        <v>0</v>
      </c>
      <c r="I10" s="674" t="s">
        <v>1304</v>
      </c>
    </row>
    <row r="11" spans="1:9" s="161" customFormat="1" ht="18" customHeight="1">
      <c r="A11" s="676" t="s">
        <v>1311</v>
      </c>
      <c r="B11" s="511">
        <v>7296</v>
      </c>
      <c r="C11" s="675">
        <v>4134</v>
      </c>
      <c r="D11" s="675">
        <v>1526</v>
      </c>
      <c r="E11" s="675">
        <v>931</v>
      </c>
      <c r="F11" s="675">
        <v>312</v>
      </c>
      <c r="G11" s="675">
        <v>393</v>
      </c>
      <c r="H11" s="674">
        <v>0</v>
      </c>
      <c r="I11" s="675">
        <v>331</v>
      </c>
    </row>
    <row r="12" spans="1:9" s="161" customFormat="1" ht="18" customHeight="1">
      <c r="A12" s="522" t="s">
        <v>1310</v>
      </c>
      <c r="B12" s="511">
        <v>7051</v>
      </c>
      <c r="C12" s="675">
        <v>4023</v>
      </c>
      <c r="D12" s="675">
        <v>1453</v>
      </c>
      <c r="E12" s="675">
        <v>891</v>
      </c>
      <c r="F12" s="675">
        <v>299</v>
      </c>
      <c r="G12" s="675">
        <v>385</v>
      </c>
      <c r="H12" s="674">
        <v>0</v>
      </c>
      <c r="I12" s="674" t="s">
        <v>1304</v>
      </c>
    </row>
    <row r="13" spans="1:9" s="161" customFormat="1" ht="18" customHeight="1">
      <c r="A13" s="522" t="s">
        <v>1309</v>
      </c>
      <c r="B13" s="511">
        <v>7080</v>
      </c>
      <c r="C13" s="675">
        <v>3912</v>
      </c>
      <c r="D13" s="675">
        <v>1485</v>
      </c>
      <c r="E13" s="675">
        <v>947</v>
      </c>
      <c r="F13" s="675">
        <v>307</v>
      </c>
      <c r="G13" s="675">
        <v>425</v>
      </c>
      <c r="H13" s="674">
        <v>4</v>
      </c>
      <c r="I13" s="675">
        <v>372</v>
      </c>
    </row>
    <row r="14" spans="1:9" s="161" customFormat="1" ht="18" customHeight="1">
      <c r="A14" s="522" t="s">
        <v>1308</v>
      </c>
      <c r="B14" s="673">
        <v>6953</v>
      </c>
      <c r="C14" s="670">
        <v>3835</v>
      </c>
      <c r="D14" s="670">
        <v>1448</v>
      </c>
      <c r="E14" s="670">
        <v>938</v>
      </c>
      <c r="F14" s="670">
        <v>289</v>
      </c>
      <c r="G14" s="675">
        <v>434</v>
      </c>
      <c r="H14" s="674">
        <v>9</v>
      </c>
      <c r="I14" s="674" t="s">
        <v>1304</v>
      </c>
    </row>
    <row r="15" spans="1:9" s="161" customFormat="1" ht="18" customHeight="1">
      <c r="A15" s="522" t="s">
        <v>1307</v>
      </c>
      <c r="B15" s="670">
        <v>7309</v>
      </c>
      <c r="C15" s="669">
        <v>3932</v>
      </c>
      <c r="D15" s="669">
        <v>1565</v>
      </c>
      <c r="E15" s="669">
        <v>985</v>
      </c>
      <c r="F15" s="671">
        <v>343</v>
      </c>
      <c r="G15" s="671">
        <v>479</v>
      </c>
      <c r="H15" s="670">
        <v>5</v>
      </c>
      <c r="I15" s="669">
        <v>273</v>
      </c>
    </row>
    <row r="16" spans="1:9" s="161" customFormat="1" ht="18" customHeight="1">
      <c r="A16" s="522" t="s">
        <v>1306</v>
      </c>
      <c r="B16" s="670">
        <v>8302</v>
      </c>
      <c r="C16" s="669">
        <v>4308</v>
      </c>
      <c r="D16" s="669">
        <v>1829</v>
      </c>
      <c r="E16" s="669">
        <v>1133</v>
      </c>
      <c r="F16" s="671">
        <v>425</v>
      </c>
      <c r="G16" s="671">
        <v>585</v>
      </c>
      <c r="H16" s="670">
        <v>22</v>
      </c>
      <c r="I16" s="669">
        <v>240</v>
      </c>
    </row>
    <row r="17" spans="1:9" s="161" customFormat="1" ht="18" customHeight="1">
      <c r="A17" s="522" t="s">
        <v>843</v>
      </c>
      <c r="B17" s="673">
        <f>C17+D17+E17+F17+G17+H17</f>
        <v>7876</v>
      </c>
      <c r="C17" s="669">
        <v>4073</v>
      </c>
      <c r="D17" s="669">
        <v>1687</v>
      </c>
      <c r="E17" s="672">
        <v>1117</v>
      </c>
      <c r="F17" s="671">
        <v>404</v>
      </c>
      <c r="G17" s="671">
        <v>563</v>
      </c>
      <c r="H17" s="670">
        <v>32</v>
      </c>
      <c r="I17" s="669" t="s">
        <v>1305</v>
      </c>
    </row>
    <row r="18" spans="1:9" s="161" customFormat="1" ht="18" customHeight="1">
      <c r="A18" s="522" t="s">
        <v>841</v>
      </c>
      <c r="B18" s="673">
        <v>8463</v>
      </c>
      <c r="C18" s="669">
        <v>4252</v>
      </c>
      <c r="D18" s="669">
        <v>1847</v>
      </c>
      <c r="E18" s="672">
        <v>1273</v>
      </c>
      <c r="F18" s="671">
        <v>442</v>
      </c>
      <c r="G18" s="671">
        <v>616</v>
      </c>
      <c r="H18" s="670">
        <v>33</v>
      </c>
      <c r="I18" s="669">
        <v>255</v>
      </c>
    </row>
    <row r="19" spans="1:9" s="161" customFormat="1" ht="18" customHeight="1" thickBot="1">
      <c r="A19" s="668" t="s">
        <v>121</v>
      </c>
      <c r="B19" s="667">
        <v>8346</v>
      </c>
      <c r="C19" s="666">
        <v>4068</v>
      </c>
      <c r="D19" s="666">
        <v>1844</v>
      </c>
      <c r="E19" s="665">
        <v>1253</v>
      </c>
      <c r="F19" s="664">
        <v>472</v>
      </c>
      <c r="G19" s="664">
        <v>640</v>
      </c>
      <c r="H19" s="663">
        <v>69</v>
      </c>
      <c r="I19" s="662" t="s">
        <v>1304</v>
      </c>
    </row>
    <row r="20" spans="1:9">
      <c r="E20" s="187"/>
      <c r="F20" s="187"/>
      <c r="G20" s="187"/>
      <c r="H20" s="187"/>
      <c r="I20" s="187" t="s">
        <v>1303</v>
      </c>
    </row>
    <row r="21" spans="1:9">
      <c r="I21" s="187" t="s">
        <v>1302</v>
      </c>
    </row>
    <row r="22" spans="1:9" ht="9.75" customHeight="1">
      <c r="I22" s="187"/>
    </row>
    <row r="23" spans="1:9">
      <c r="I23" s="187"/>
    </row>
    <row r="24" spans="1:9">
      <c r="I24" s="187"/>
    </row>
    <row r="25" spans="1:9">
      <c r="I25" s="187"/>
    </row>
    <row r="26" spans="1:9">
      <c r="I26" s="187"/>
    </row>
    <row r="27" spans="1:9">
      <c r="I27" s="187"/>
    </row>
    <row r="28" spans="1:9">
      <c r="I28" s="187"/>
    </row>
    <row r="29" spans="1:9">
      <c r="A29" s="661"/>
      <c r="B29" s="661"/>
      <c r="C29" s="661"/>
      <c r="D29" s="661"/>
      <c r="E29" s="661"/>
      <c r="F29" s="661"/>
      <c r="G29" s="661"/>
      <c r="H29" s="661"/>
      <c r="I29" s="661"/>
    </row>
    <row r="30" spans="1:9">
      <c r="A30" s="661"/>
      <c r="B30" s="661"/>
      <c r="C30" s="661"/>
      <c r="D30" s="661"/>
      <c r="E30" s="661"/>
      <c r="F30" s="661"/>
      <c r="G30" s="661"/>
      <c r="H30" s="661"/>
      <c r="I30" s="661"/>
    </row>
    <row r="31" spans="1:9">
      <c r="A31" s="661"/>
      <c r="B31" s="661"/>
      <c r="C31" s="661"/>
      <c r="D31" s="661"/>
      <c r="E31" s="661"/>
      <c r="F31" s="661"/>
      <c r="G31" s="661"/>
      <c r="H31" s="661"/>
      <c r="I31" s="661"/>
    </row>
    <row r="32" spans="1:9">
      <c r="B32" s="659"/>
      <c r="C32" s="658"/>
      <c r="D32" s="658"/>
      <c r="E32" s="658"/>
      <c r="F32" s="660"/>
      <c r="G32" s="660"/>
      <c r="H32" s="659"/>
      <c r="I32" s="658"/>
    </row>
    <row r="46" spans="1:9">
      <c r="A46" s="2129" t="s">
        <v>1301</v>
      </c>
      <c r="B46" s="2129"/>
      <c r="C46" s="2129"/>
      <c r="D46" s="2129"/>
      <c r="E46" s="2129"/>
      <c r="F46" s="2129"/>
      <c r="G46" s="2129"/>
      <c r="H46" s="2129"/>
      <c r="I46" s="2129"/>
    </row>
    <row r="47" spans="1:9">
      <c r="A47" s="2129"/>
      <c r="B47" s="2129"/>
      <c r="C47" s="2129"/>
      <c r="D47" s="2129"/>
      <c r="E47" s="2129"/>
      <c r="F47" s="2129"/>
      <c r="G47" s="2129"/>
      <c r="H47" s="2129"/>
      <c r="I47" s="2129"/>
    </row>
    <row r="48" spans="1:9">
      <c r="A48" s="2129"/>
      <c r="B48" s="2129"/>
      <c r="C48" s="2129"/>
      <c r="D48" s="2129"/>
      <c r="E48" s="2129"/>
      <c r="F48" s="2129"/>
      <c r="G48" s="2129"/>
      <c r="H48" s="2129"/>
      <c r="I48" s="2129"/>
    </row>
  </sheetData>
  <mergeCells count="3">
    <mergeCell ref="B3:G3"/>
    <mergeCell ref="C2:I2"/>
    <mergeCell ref="A46:I48"/>
  </mergeCells>
  <phoneticPr fontId="3"/>
  <printOptions horizontalCentered="1"/>
  <pageMargins left="0.98425196850393704" right="0.98425196850393704" top="1.1811023622047245" bottom="1.1811023622047245" header="0.51181102362204722" footer="0.51181102362204722"/>
  <pageSetup paperSize="9" scale="9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9"/>
  <sheetViews>
    <sheetView view="pageBreakPreview" zoomScale="96" zoomScaleNormal="100" zoomScaleSheetLayoutView="96" workbookViewId="0">
      <selection activeCell="L3" sqref="L3"/>
    </sheetView>
  </sheetViews>
  <sheetFormatPr defaultColWidth="10.7265625" defaultRowHeight="13"/>
  <cols>
    <col min="1" max="1" width="9.08984375" customWidth="1"/>
    <col min="2" max="2" width="10.7265625" customWidth="1"/>
    <col min="3" max="10" width="9.08984375" customWidth="1"/>
    <col min="11" max="11" width="7.36328125" customWidth="1"/>
    <col min="13" max="13" width="18.26953125" customWidth="1"/>
  </cols>
  <sheetData>
    <row r="1" spans="1:13" ht="19">
      <c r="A1" s="182" t="s">
        <v>1349</v>
      </c>
    </row>
    <row r="2" spans="1:13" ht="30.75" customHeight="1" thickBot="1">
      <c r="G2" t="s">
        <v>1348</v>
      </c>
    </row>
    <row r="3" spans="1:13" ht="30.75" customHeight="1">
      <c r="A3" s="2250" t="s">
        <v>813</v>
      </c>
      <c r="B3" s="2252" t="s">
        <v>1344</v>
      </c>
      <c r="C3" s="2254" t="s">
        <v>1347</v>
      </c>
      <c r="D3" s="2255"/>
      <c r="E3" s="2254" t="s">
        <v>1405</v>
      </c>
      <c r="F3" s="2256"/>
      <c r="G3" s="700" t="s">
        <v>1346</v>
      </c>
      <c r="H3" s="700"/>
      <c r="I3" s="699" t="s">
        <v>1404</v>
      </c>
      <c r="J3" s="2250" t="s">
        <v>1343</v>
      </c>
    </row>
    <row r="4" spans="1:13" ht="30.75" customHeight="1" thickBot="1">
      <c r="A4" s="2251"/>
      <c r="B4" s="2253"/>
      <c r="C4" s="696" t="s">
        <v>1344</v>
      </c>
      <c r="D4" s="677" t="s">
        <v>1343</v>
      </c>
      <c r="E4" s="696" t="s">
        <v>1344</v>
      </c>
      <c r="F4" s="698" t="s">
        <v>1343</v>
      </c>
      <c r="G4" s="698" t="s">
        <v>1344</v>
      </c>
      <c r="H4" s="697" t="s">
        <v>1343</v>
      </c>
      <c r="I4" s="696" t="s">
        <v>1342</v>
      </c>
      <c r="J4" s="2251"/>
    </row>
    <row r="5" spans="1:13" ht="30.75" customHeight="1">
      <c r="A5" s="530" t="s">
        <v>1341</v>
      </c>
      <c r="B5" s="225">
        <v>46233</v>
      </c>
      <c r="C5" s="225">
        <v>19386</v>
      </c>
      <c r="D5" s="691">
        <f t="shared" ref="D5:D13" si="0">SUM(C5/B5*100)</f>
        <v>41.931088183764842</v>
      </c>
      <c r="E5" s="225">
        <v>10555</v>
      </c>
      <c r="F5" s="691">
        <f t="shared" ref="F5:F13" si="1">SUM(E5/B5*100)</f>
        <v>22.830013194038891</v>
      </c>
      <c r="G5" s="225">
        <v>16198</v>
      </c>
      <c r="H5" s="694">
        <f t="shared" ref="H5:H13" si="2">SUM(G5/B5*100)</f>
        <v>35.035580645859014</v>
      </c>
      <c r="I5" s="693">
        <v>101</v>
      </c>
      <c r="J5" s="23">
        <f t="shared" ref="J5:J13" si="3">SUM(I5/B5*100)</f>
        <v>0.21845867670278804</v>
      </c>
      <c r="M5" s="692"/>
    </row>
    <row r="6" spans="1:13" ht="30.75" customHeight="1">
      <c r="A6" s="530" t="s">
        <v>1340</v>
      </c>
      <c r="B6" s="225">
        <v>60648</v>
      </c>
      <c r="C6" s="225">
        <v>15862</v>
      </c>
      <c r="D6" s="691">
        <f t="shared" si="0"/>
        <v>26.154201292705448</v>
      </c>
      <c r="E6" s="225">
        <v>13149</v>
      </c>
      <c r="F6" s="691">
        <f t="shared" si="1"/>
        <v>21.680846853977048</v>
      </c>
      <c r="G6" s="225">
        <v>31571</v>
      </c>
      <c r="H6" s="691">
        <f t="shared" si="2"/>
        <v>52.056127160005275</v>
      </c>
      <c r="I6" s="690">
        <v>71</v>
      </c>
      <c r="J6" s="23">
        <f t="shared" si="3"/>
        <v>0.11706898826012399</v>
      </c>
      <c r="M6" s="692"/>
    </row>
    <row r="7" spans="1:13" ht="30.75" customHeight="1">
      <c r="A7" s="530" t="s">
        <v>938</v>
      </c>
      <c r="B7" s="225">
        <v>70194</v>
      </c>
      <c r="C7" s="225">
        <v>12129</v>
      </c>
      <c r="D7" s="691">
        <f t="shared" si="0"/>
        <v>17.279254637148476</v>
      </c>
      <c r="E7" s="225">
        <v>16275</v>
      </c>
      <c r="F7" s="691">
        <f t="shared" si="1"/>
        <v>23.185742371142833</v>
      </c>
      <c r="G7" s="225">
        <v>41679</v>
      </c>
      <c r="H7" s="691">
        <f t="shared" si="2"/>
        <v>59.376869817933155</v>
      </c>
      <c r="I7" s="690">
        <v>116</v>
      </c>
      <c r="J7" s="23">
        <f t="shared" si="3"/>
        <v>0.16525628971137135</v>
      </c>
      <c r="M7" s="692"/>
    </row>
    <row r="8" spans="1:13" ht="30.75" customHeight="1">
      <c r="A8" s="530" t="s">
        <v>1339</v>
      </c>
      <c r="B8" s="225">
        <v>81513</v>
      </c>
      <c r="C8" s="225">
        <v>9294</v>
      </c>
      <c r="D8" s="691">
        <f t="shared" si="0"/>
        <v>11.401862279636376</v>
      </c>
      <c r="E8" s="225">
        <v>20218</v>
      </c>
      <c r="F8" s="691">
        <f t="shared" si="1"/>
        <v>24.803405591746102</v>
      </c>
      <c r="G8" s="225">
        <v>51798</v>
      </c>
      <c r="H8" s="691">
        <f t="shared" si="2"/>
        <v>63.54569209819293</v>
      </c>
      <c r="I8" s="690">
        <v>233</v>
      </c>
      <c r="J8" s="23">
        <f t="shared" si="3"/>
        <v>0.2858439758075399</v>
      </c>
      <c r="M8" s="692"/>
    </row>
    <row r="9" spans="1:13" ht="30.75" customHeight="1">
      <c r="A9" s="530" t="s">
        <v>1338</v>
      </c>
      <c r="B9" s="225">
        <v>90328</v>
      </c>
      <c r="C9" s="225">
        <v>7227</v>
      </c>
      <c r="D9" s="691">
        <f t="shared" si="0"/>
        <v>8.0008413780887437</v>
      </c>
      <c r="E9" s="225">
        <v>20995</v>
      </c>
      <c r="F9" s="691">
        <f t="shared" si="1"/>
        <v>23.243069701532193</v>
      </c>
      <c r="G9" s="225">
        <v>61506</v>
      </c>
      <c r="H9" s="691">
        <f t="shared" si="2"/>
        <v>68.091843060844923</v>
      </c>
      <c r="I9" s="690">
        <v>640</v>
      </c>
      <c r="J9" s="23">
        <f t="shared" si="3"/>
        <v>0.70852891683641839</v>
      </c>
      <c r="M9" s="692"/>
    </row>
    <row r="10" spans="1:13" ht="30.75" customHeight="1">
      <c r="A10" s="530" t="s">
        <v>1403</v>
      </c>
      <c r="B10" s="413">
        <v>92615</v>
      </c>
      <c r="C10" s="225">
        <v>5388</v>
      </c>
      <c r="D10" s="691">
        <f t="shared" si="0"/>
        <v>5.8176321330238085</v>
      </c>
      <c r="E10" s="225">
        <v>20169</v>
      </c>
      <c r="F10" s="691">
        <f t="shared" si="1"/>
        <v>21.777249905522865</v>
      </c>
      <c r="G10" s="225">
        <v>64971</v>
      </c>
      <c r="H10" s="691">
        <f t="shared" si="2"/>
        <v>70.151703287804352</v>
      </c>
      <c r="I10" s="690">
        <v>2084</v>
      </c>
      <c r="J10" s="23">
        <f t="shared" si="3"/>
        <v>2.2501754575392758</v>
      </c>
      <c r="M10" s="692"/>
    </row>
    <row r="11" spans="1:13" ht="30.75" customHeight="1">
      <c r="A11" s="530" t="s">
        <v>1401</v>
      </c>
      <c r="B11" s="413">
        <v>94455</v>
      </c>
      <c r="C11" s="225">
        <v>4290</v>
      </c>
      <c r="D11" s="691">
        <f t="shared" si="0"/>
        <v>4.5418453231697633</v>
      </c>
      <c r="E11" s="225">
        <v>17809</v>
      </c>
      <c r="F11" s="691">
        <f t="shared" si="1"/>
        <v>18.854480969773967</v>
      </c>
      <c r="G11" s="225">
        <v>68602</v>
      </c>
      <c r="H11" s="691">
        <f t="shared" si="2"/>
        <v>72.629294372981846</v>
      </c>
      <c r="I11" s="690">
        <v>3754</v>
      </c>
      <c r="J11" s="23">
        <f t="shared" si="3"/>
        <v>3.9743793340744271</v>
      </c>
      <c r="M11" s="692"/>
    </row>
    <row r="12" spans="1:13" ht="30.75" customHeight="1">
      <c r="A12" s="530" t="s">
        <v>1402</v>
      </c>
      <c r="B12" s="413">
        <v>99865</v>
      </c>
      <c r="C12" s="225">
        <v>3133</v>
      </c>
      <c r="D12" s="691">
        <f t="shared" si="0"/>
        <v>3.1372352676112754</v>
      </c>
      <c r="E12" s="225">
        <v>17268</v>
      </c>
      <c r="F12" s="691">
        <f t="shared" si="1"/>
        <v>17.291343313473188</v>
      </c>
      <c r="G12" s="225">
        <v>69190</v>
      </c>
      <c r="H12" s="691">
        <f t="shared" si="2"/>
        <v>69.283532769238477</v>
      </c>
      <c r="I12" s="690">
        <v>10274</v>
      </c>
      <c r="J12" s="23">
        <f t="shared" si="3"/>
        <v>10.287888649677065</v>
      </c>
    </row>
    <row r="13" spans="1:13" ht="30.75" customHeight="1" thickBot="1">
      <c r="A13" s="529" t="s">
        <v>397</v>
      </c>
      <c r="B13" s="689">
        <v>104770</v>
      </c>
      <c r="C13" s="377">
        <v>3122</v>
      </c>
      <c r="D13" s="688">
        <f t="shared" si="0"/>
        <v>2.9798606471318125</v>
      </c>
      <c r="E13" s="377">
        <v>20412</v>
      </c>
      <c r="F13" s="688">
        <f t="shared" si="1"/>
        <v>19.482676338646559</v>
      </c>
      <c r="G13" s="377">
        <v>74784</v>
      </c>
      <c r="H13" s="688">
        <f t="shared" si="2"/>
        <v>71.379211606375875</v>
      </c>
      <c r="I13" s="687">
        <v>6452</v>
      </c>
      <c r="J13" s="686">
        <f t="shared" si="3"/>
        <v>6.1582514078457571</v>
      </c>
    </row>
    <row r="14" spans="1:13">
      <c r="B14" s="685"/>
      <c r="J14" s="187" t="s">
        <v>1336</v>
      </c>
    </row>
    <row r="34" ht="18" customHeight="1"/>
    <row r="35" ht="18" customHeight="1"/>
    <row r="36" ht="18" customHeight="1"/>
    <row r="37" ht="18" customHeight="1"/>
    <row r="38" ht="18" customHeight="1"/>
    <row r="39" ht="18" customHeight="1"/>
    <row r="40" ht="18" customHeight="1"/>
    <row r="41" ht="18" customHeight="1"/>
    <row r="47" ht="26.25" customHeight="1"/>
    <row r="48" ht="26.25" customHeight="1"/>
    <row r="49" spans="2:9" ht="26.25" customHeight="1">
      <c r="B49" s="2249" t="s">
        <v>1335</v>
      </c>
      <c r="C49" s="2249"/>
      <c r="D49" s="194"/>
      <c r="E49" s="194"/>
      <c r="F49" s="194"/>
      <c r="G49" s="194"/>
      <c r="H49" s="194"/>
      <c r="I49" s="194"/>
    </row>
    <row r="50" spans="2:9" ht="26.25" customHeight="1">
      <c r="B50" s="194"/>
      <c r="C50" s="2249" t="s">
        <v>1334</v>
      </c>
      <c r="D50" s="2249"/>
      <c r="E50" s="2249"/>
      <c r="F50" s="2249"/>
      <c r="G50" s="2249"/>
      <c r="H50" s="2249"/>
      <c r="I50" s="2249"/>
    </row>
    <row r="51" spans="2:9" ht="26.25" customHeight="1">
      <c r="B51" s="194"/>
      <c r="C51" s="194"/>
      <c r="D51" s="194"/>
      <c r="E51" s="194"/>
      <c r="F51" s="194"/>
      <c r="G51" s="194"/>
      <c r="H51" s="194"/>
      <c r="I51" s="194"/>
    </row>
    <row r="52" spans="2:9" ht="26.25" customHeight="1">
      <c r="B52" s="194"/>
      <c r="C52" s="194"/>
      <c r="D52" s="194"/>
      <c r="E52" s="194"/>
      <c r="F52" s="194"/>
      <c r="G52" s="194"/>
      <c r="H52" s="194"/>
      <c r="I52" s="194"/>
    </row>
    <row r="53" spans="2:9" ht="26.25" customHeight="1">
      <c r="B53" s="194"/>
      <c r="C53" s="194"/>
      <c r="D53" s="194"/>
      <c r="E53" s="194"/>
      <c r="F53" s="194"/>
      <c r="G53" s="194"/>
      <c r="H53" s="194"/>
      <c r="I53" s="194"/>
    </row>
    <row r="54" spans="2:9" ht="26.25" customHeight="1">
      <c r="B54" s="194"/>
      <c r="C54" s="2249" t="s">
        <v>1333</v>
      </c>
      <c r="D54" s="2249"/>
      <c r="E54" s="2249"/>
      <c r="F54" s="2249"/>
      <c r="G54" s="2249"/>
      <c r="H54" s="2249"/>
      <c r="I54" s="2249"/>
    </row>
    <row r="55" spans="2:9" ht="26.25" customHeight="1">
      <c r="B55" s="194"/>
      <c r="C55" s="194"/>
      <c r="D55" s="194"/>
      <c r="E55" s="194"/>
      <c r="F55" s="194"/>
      <c r="G55" s="194"/>
      <c r="H55" s="194"/>
      <c r="I55" s="194"/>
    </row>
    <row r="56" spans="2:9" ht="26.25" customHeight="1">
      <c r="B56" s="194"/>
      <c r="C56" s="194"/>
      <c r="D56" s="194"/>
      <c r="E56" s="194"/>
      <c r="F56" s="194"/>
      <c r="G56" s="194"/>
      <c r="H56" s="194"/>
      <c r="I56" s="194"/>
    </row>
    <row r="57" spans="2:9" ht="26.25" customHeight="1">
      <c r="B57" s="194"/>
      <c r="C57" s="194"/>
      <c r="D57" s="194"/>
      <c r="E57" s="194"/>
      <c r="F57" s="194"/>
      <c r="G57" s="194"/>
      <c r="H57" s="194"/>
      <c r="I57" s="194"/>
    </row>
    <row r="58" spans="2:9" ht="26.25" customHeight="1">
      <c r="B58" s="194"/>
      <c r="C58" s="194" t="s">
        <v>1332</v>
      </c>
      <c r="D58" s="194"/>
      <c r="E58" s="194"/>
      <c r="F58" s="194"/>
      <c r="G58" s="194"/>
      <c r="H58" s="194"/>
      <c r="I58" s="194"/>
    </row>
    <row r="59" spans="2:9" ht="26.25" customHeight="1">
      <c r="B59" s="194"/>
      <c r="C59" s="194"/>
      <c r="D59" s="194"/>
      <c r="E59" s="194"/>
      <c r="F59" s="194"/>
      <c r="G59" s="194"/>
      <c r="H59" s="194"/>
      <c r="I59" s="194"/>
    </row>
  </sheetData>
  <mergeCells count="8">
    <mergeCell ref="C54:I54"/>
    <mergeCell ref="C50:I50"/>
    <mergeCell ref="A3:A4"/>
    <mergeCell ref="B3:B4"/>
    <mergeCell ref="J3:J4"/>
    <mergeCell ref="C3:D3"/>
    <mergeCell ref="E3:F3"/>
    <mergeCell ref="B49:C49"/>
  </mergeCells>
  <phoneticPr fontId="3"/>
  <printOptions horizontalCentered="1"/>
  <pageMargins left="0.98425196850393704" right="1.1023622047244095" top="1.1811023622047245" bottom="1.1811023622047245" header="0.51181102362204722" footer="0.51181102362204722"/>
  <pageSetup paperSize="9" scale="80" fitToHeight="2" orientation="portrait" r:id="rId1"/>
  <headerFooter alignWithMargins="0"/>
  <rowBreaks count="1" manualBreakCount="1">
    <brk id="46" max="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0"/>
  <sheetViews>
    <sheetView workbookViewId="0">
      <selection activeCell="K2" sqref="K2"/>
    </sheetView>
  </sheetViews>
  <sheetFormatPr defaultRowHeight="13"/>
  <cols>
    <col min="2" max="2" width="13.26953125" hidden="1" customWidth="1"/>
    <col min="3" max="3" width="0" hidden="1" customWidth="1"/>
    <col min="5" max="5" width="0" hidden="1" customWidth="1"/>
    <col min="7" max="7" width="0" hidden="1" customWidth="1"/>
    <col min="9" max="9" width="0" hidden="1" customWidth="1"/>
  </cols>
  <sheetData>
    <row r="1" spans="1:13" ht="18" customHeight="1">
      <c r="A1" s="482" t="s">
        <v>813</v>
      </c>
      <c r="B1" s="739" t="s">
        <v>1344</v>
      </c>
      <c r="C1" s="2257" t="s">
        <v>2900</v>
      </c>
      <c r="D1" s="2258"/>
      <c r="E1" s="2257" t="s">
        <v>2901</v>
      </c>
      <c r="F1" s="2258"/>
      <c r="G1" s="738" t="s">
        <v>1346</v>
      </c>
      <c r="H1" s="738" t="s">
        <v>2899</v>
      </c>
      <c r="I1" s="699" t="s">
        <v>1345</v>
      </c>
      <c r="J1" s="682" t="s">
        <v>1343</v>
      </c>
    </row>
    <row r="2" spans="1:13" ht="18" customHeight="1">
      <c r="A2" s="61" t="s">
        <v>397</v>
      </c>
      <c r="B2" s="61"/>
      <c r="C2" s="61"/>
      <c r="D2" s="737">
        <v>3</v>
      </c>
      <c r="E2" s="737"/>
      <c r="F2" s="737">
        <v>19.5</v>
      </c>
      <c r="G2" s="737"/>
      <c r="H2" s="737">
        <v>71.400000000000006</v>
      </c>
      <c r="I2" s="737"/>
      <c r="J2" s="737">
        <v>6.2</v>
      </c>
    </row>
    <row r="3" spans="1:13" ht="18" customHeight="1">
      <c r="A3" s="61" t="s">
        <v>402</v>
      </c>
      <c r="B3" s="61"/>
      <c r="C3" s="61"/>
      <c r="D3" s="433">
        <v>3.1</v>
      </c>
      <c r="E3" s="61"/>
      <c r="F3" s="433">
        <v>17.3</v>
      </c>
      <c r="G3" s="61"/>
      <c r="H3" s="433">
        <v>69.3</v>
      </c>
      <c r="I3" s="61"/>
      <c r="J3" s="433">
        <v>10.3</v>
      </c>
    </row>
    <row r="4" spans="1:13" ht="18" customHeight="1">
      <c r="A4" s="49" t="s">
        <v>1401</v>
      </c>
      <c r="B4" s="225">
        <v>94455</v>
      </c>
      <c r="C4" s="225">
        <v>4290</v>
      </c>
      <c r="D4" s="691">
        <f t="shared" ref="D4:D10" si="0">SUM(C4/B4*100)</f>
        <v>4.5418453231697633</v>
      </c>
      <c r="E4" s="225">
        <v>17809</v>
      </c>
      <c r="F4" s="691">
        <f t="shared" ref="F4:F10" si="1">SUM(E4/B4*100)</f>
        <v>18.854480969773967</v>
      </c>
      <c r="G4" s="225">
        <v>68602</v>
      </c>
      <c r="H4" s="691">
        <f t="shared" ref="H4:H10" si="2">SUM(G4/B4*100)</f>
        <v>72.629294372981846</v>
      </c>
      <c r="I4" s="44">
        <v>3754</v>
      </c>
      <c r="J4" s="23">
        <f t="shared" ref="J4:J10" si="3">SUM(I4/B4*100)</f>
        <v>3.9743793340744271</v>
      </c>
      <c r="M4" s="692"/>
    </row>
    <row r="5" spans="1:13" ht="18" customHeight="1">
      <c r="A5" s="49" t="s">
        <v>1337</v>
      </c>
      <c r="B5" s="225">
        <v>92615</v>
      </c>
      <c r="C5" s="225">
        <v>5388</v>
      </c>
      <c r="D5" s="691">
        <f t="shared" si="0"/>
        <v>5.8176321330238085</v>
      </c>
      <c r="E5" s="225">
        <v>20169</v>
      </c>
      <c r="F5" s="691">
        <f t="shared" si="1"/>
        <v>21.777249905522865</v>
      </c>
      <c r="G5" s="225">
        <v>64971</v>
      </c>
      <c r="H5" s="691">
        <f t="shared" si="2"/>
        <v>70.151703287804352</v>
      </c>
      <c r="I5" s="44">
        <v>2084</v>
      </c>
      <c r="J5" s="23">
        <f t="shared" si="3"/>
        <v>2.2501754575392758</v>
      </c>
      <c r="M5" s="692"/>
    </row>
    <row r="6" spans="1:13" ht="18" customHeight="1">
      <c r="A6" s="49" t="s">
        <v>1400</v>
      </c>
      <c r="B6" s="225">
        <v>90328</v>
      </c>
      <c r="C6" s="225">
        <v>7227</v>
      </c>
      <c r="D6" s="691">
        <f t="shared" si="0"/>
        <v>8.0008413780887437</v>
      </c>
      <c r="E6" s="225">
        <v>20995</v>
      </c>
      <c r="F6" s="691">
        <f t="shared" si="1"/>
        <v>23.243069701532193</v>
      </c>
      <c r="G6" s="225">
        <v>61506</v>
      </c>
      <c r="H6" s="691">
        <f t="shared" si="2"/>
        <v>68.091843060844923</v>
      </c>
      <c r="I6">
        <v>640</v>
      </c>
      <c r="J6" s="23">
        <f t="shared" si="3"/>
        <v>0.70852891683641839</v>
      </c>
      <c r="M6" s="692"/>
    </row>
    <row r="7" spans="1:13" ht="18" customHeight="1">
      <c r="A7" s="49" t="s">
        <v>1399</v>
      </c>
      <c r="B7" s="225">
        <v>81513</v>
      </c>
      <c r="C7" s="225">
        <v>9294</v>
      </c>
      <c r="D7" s="691">
        <f t="shared" si="0"/>
        <v>11.401862279636376</v>
      </c>
      <c r="E7" s="225">
        <v>20218</v>
      </c>
      <c r="F7" s="691">
        <f t="shared" si="1"/>
        <v>24.803405591746102</v>
      </c>
      <c r="G7" s="225">
        <v>51798</v>
      </c>
      <c r="H7" s="691">
        <f t="shared" si="2"/>
        <v>63.54569209819293</v>
      </c>
      <c r="I7">
        <v>233</v>
      </c>
      <c r="J7" s="23">
        <f t="shared" si="3"/>
        <v>0.2858439758075399</v>
      </c>
      <c r="M7" s="692"/>
    </row>
    <row r="8" spans="1:13" ht="18" customHeight="1">
      <c r="A8" s="49" t="s">
        <v>1398</v>
      </c>
      <c r="B8" s="225">
        <v>70194</v>
      </c>
      <c r="C8" s="225">
        <v>12129</v>
      </c>
      <c r="D8" s="691">
        <f t="shared" si="0"/>
        <v>17.279254637148476</v>
      </c>
      <c r="E8" s="225">
        <v>16275</v>
      </c>
      <c r="F8" s="691">
        <f t="shared" si="1"/>
        <v>23.185742371142833</v>
      </c>
      <c r="G8" s="225">
        <v>41679</v>
      </c>
      <c r="H8" s="691">
        <f t="shared" si="2"/>
        <v>59.376869817933155</v>
      </c>
      <c r="I8">
        <v>116</v>
      </c>
      <c r="J8" s="23">
        <f t="shared" si="3"/>
        <v>0.16525628971137135</v>
      </c>
      <c r="M8" s="692"/>
    </row>
    <row r="9" spans="1:13" ht="18" customHeight="1">
      <c r="A9" s="49" t="s">
        <v>1397</v>
      </c>
      <c r="B9" s="225">
        <v>60648</v>
      </c>
      <c r="C9" s="225">
        <v>15862</v>
      </c>
      <c r="D9" s="691">
        <f t="shared" si="0"/>
        <v>26.154201292705448</v>
      </c>
      <c r="E9" s="225">
        <v>13149</v>
      </c>
      <c r="F9" s="691">
        <f t="shared" si="1"/>
        <v>21.680846853977048</v>
      </c>
      <c r="G9" s="225">
        <v>31571</v>
      </c>
      <c r="H9" s="691">
        <f t="shared" si="2"/>
        <v>52.056127160005275</v>
      </c>
      <c r="I9">
        <v>71</v>
      </c>
      <c r="J9" s="23">
        <f t="shared" si="3"/>
        <v>0.11706898826012399</v>
      </c>
      <c r="M9" s="692"/>
    </row>
    <row r="10" spans="1:13" ht="18" customHeight="1">
      <c r="A10" s="49" t="s">
        <v>1341</v>
      </c>
      <c r="B10" s="225">
        <v>46233</v>
      </c>
      <c r="C10" s="225">
        <v>19386</v>
      </c>
      <c r="D10" s="691">
        <f t="shared" si="0"/>
        <v>41.931088183764842</v>
      </c>
      <c r="E10" s="225">
        <v>10555</v>
      </c>
      <c r="F10" s="691">
        <f t="shared" si="1"/>
        <v>22.830013194038891</v>
      </c>
      <c r="G10" s="225">
        <v>16198</v>
      </c>
      <c r="H10" s="691">
        <f t="shared" si="2"/>
        <v>35.035580645859014</v>
      </c>
      <c r="I10">
        <v>101</v>
      </c>
      <c r="J10" s="23">
        <f t="shared" si="3"/>
        <v>0.21845867670278804</v>
      </c>
      <c r="M10" s="692"/>
    </row>
  </sheetData>
  <mergeCells count="2">
    <mergeCell ref="C1:D1"/>
    <mergeCell ref="E1:F1"/>
  </mergeCells>
  <phoneticPr fontId="3"/>
  <pageMargins left="0.78700000000000003" right="0.78700000000000003" top="0.98399999999999999" bottom="0.98399999999999999" header="0.51200000000000001" footer="0.51200000000000001"/>
  <pageSetup paperSize="9" orientation="portrait" r:id="rId1"/>
  <headerFooter alignWithMargins="0">
    <oddHeader>&amp;A</oddHeader>
    <oddFooter>-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53"/>
  <sheetViews>
    <sheetView view="pageBreakPreview" zoomScale="85" zoomScaleNormal="100" zoomScaleSheetLayoutView="85" workbookViewId="0">
      <pane xSplit="1" ySplit="5" topLeftCell="B6" activePane="bottomRight" state="frozen"/>
      <selection activeCell="J23" sqref="J23"/>
      <selection pane="topRight" activeCell="J23" sqref="J23"/>
      <selection pane="bottomLeft" activeCell="J23" sqref="J23"/>
      <selection pane="bottomRight" activeCell="M3" sqref="M3"/>
    </sheetView>
  </sheetViews>
  <sheetFormatPr defaultColWidth="8.453125" defaultRowHeight="18" customHeight="1"/>
  <cols>
    <col min="1" max="1" width="8" customWidth="1"/>
    <col min="2" max="2" width="7.90625" customWidth="1"/>
    <col min="3" max="6" width="7.90625" style="57" customWidth="1"/>
    <col min="7" max="7" width="7.90625" style="23" customWidth="1"/>
    <col min="8" max="9" width="6.90625" customWidth="1"/>
    <col min="10" max="10" width="8.90625" customWidth="1"/>
    <col min="11" max="11" width="11.36328125" customWidth="1"/>
    <col min="12" max="12" width="9.6328125" customWidth="1"/>
  </cols>
  <sheetData>
    <row r="1" spans="1:12" ht="31.5" customHeight="1">
      <c r="A1" s="55" t="s">
        <v>81</v>
      </c>
      <c r="B1" s="56"/>
    </row>
    <row r="2" spans="1:12" ht="19" customHeight="1" thickBot="1">
      <c r="L2" s="58"/>
    </row>
    <row r="3" spans="1:12" s="61" customFormat="1" ht="26.25" customHeight="1">
      <c r="A3" s="2130" t="s">
        <v>82</v>
      </c>
      <c r="B3" s="2131"/>
      <c r="C3" s="2132" t="s">
        <v>83</v>
      </c>
      <c r="D3" s="2133"/>
      <c r="E3" s="2133"/>
      <c r="F3" s="2133"/>
      <c r="G3" s="2133"/>
      <c r="H3" s="2134" t="s">
        <v>84</v>
      </c>
      <c r="I3" s="2135"/>
      <c r="J3" s="59" t="s">
        <v>85</v>
      </c>
      <c r="K3" s="60" t="s">
        <v>86</v>
      </c>
      <c r="L3" s="2136" t="s">
        <v>87</v>
      </c>
    </row>
    <row r="4" spans="1:12" s="61" customFormat="1" ht="17.25" customHeight="1">
      <c r="A4" s="2139" t="s">
        <v>88</v>
      </c>
      <c r="B4" s="2140"/>
      <c r="C4" s="2143" t="s">
        <v>89</v>
      </c>
      <c r="D4" s="2144"/>
      <c r="E4" s="2145"/>
      <c r="F4" s="2146" t="s">
        <v>90</v>
      </c>
      <c r="G4" s="2148" t="s">
        <v>91</v>
      </c>
      <c r="H4" s="2150" t="s">
        <v>89</v>
      </c>
      <c r="I4" s="2152" t="s">
        <v>92</v>
      </c>
      <c r="J4" s="2154" t="s">
        <v>93</v>
      </c>
      <c r="K4" s="2156" t="s">
        <v>94</v>
      </c>
      <c r="L4" s="2137"/>
    </row>
    <row r="5" spans="1:12" s="61" customFormat="1" ht="20.25" customHeight="1" thickBot="1">
      <c r="A5" s="2141"/>
      <c r="B5" s="2142"/>
      <c r="C5" s="62" t="s">
        <v>95</v>
      </c>
      <c r="D5" s="63" t="s">
        <v>96</v>
      </c>
      <c r="E5" s="64" t="s">
        <v>97</v>
      </c>
      <c r="F5" s="2147"/>
      <c r="G5" s="2149"/>
      <c r="H5" s="2151"/>
      <c r="I5" s="2153"/>
      <c r="J5" s="2155"/>
      <c r="K5" s="2157"/>
      <c r="L5" s="2138"/>
    </row>
    <row r="6" spans="1:12" s="61" customFormat="1" ht="20.149999999999999" customHeight="1">
      <c r="A6" s="2158" t="s">
        <v>98</v>
      </c>
      <c r="B6" s="65" t="s">
        <v>99</v>
      </c>
      <c r="C6" s="66"/>
      <c r="D6" s="67"/>
      <c r="E6" s="68"/>
      <c r="F6" s="67"/>
      <c r="G6" s="69"/>
      <c r="H6" s="70"/>
      <c r="I6" s="71"/>
      <c r="J6" s="72"/>
      <c r="K6" s="73"/>
      <c r="L6" s="74"/>
    </row>
    <row r="7" spans="1:12" s="18" customFormat="1" ht="25" customHeight="1">
      <c r="A7" s="2159"/>
      <c r="B7" s="75" t="s">
        <v>100</v>
      </c>
      <c r="C7" s="76">
        <v>13.8</v>
      </c>
      <c r="D7" s="77">
        <v>19.5</v>
      </c>
      <c r="E7" s="78">
        <v>8.6</v>
      </c>
      <c r="F7" s="77">
        <v>36.6</v>
      </c>
      <c r="G7" s="78">
        <v>-9.4</v>
      </c>
      <c r="H7" s="79">
        <v>69</v>
      </c>
      <c r="I7" s="80">
        <v>14</v>
      </c>
      <c r="J7" s="81">
        <v>2.4</v>
      </c>
      <c r="K7" s="82">
        <v>1220.5</v>
      </c>
      <c r="L7" s="83">
        <v>2100.6</v>
      </c>
    </row>
    <row r="8" spans="1:12" s="18" customFormat="1" ht="25" customHeight="1">
      <c r="A8" s="2159"/>
      <c r="B8" s="75">
        <v>14</v>
      </c>
      <c r="C8" s="76">
        <v>14.2</v>
      </c>
      <c r="D8" s="77">
        <v>19.600000000000001</v>
      </c>
      <c r="E8" s="77">
        <v>9.1</v>
      </c>
      <c r="F8" s="81">
        <v>35.9</v>
      </c>
      <c r="G8" s="78">
        <v>-6.9</v>
      </c>
      <c r="H8" s="84">
        <v>72</v>
      </c>
      <c r="I8" s="80">
        <v>7</v>
      </c>
      <c r="J8" s="81">
        <v>2.5</v>
      </c>
      <c r="K8" s="82">
        <v>1069.5</v>
      </c>
      <c r="L8" s="83">
        <v>2062.3000000000002</v>
      </c>
    </row>
    <row r="9" spans="1:12" s="18" customFormat="1" ht="25" customHeight="1">
      <c r="A9" s="2159"/>
      <c r="B9" s="75">
        <v>15</v>
      </c>
      <c r="C9" s="76">
        <v>13.6</v>
      </c>
      <c r="D9" s="77">
        <v>18.7</v>
      </c>
      <c r="E9" s="78">
        <v>8.9</v>
      </c>
      <c r="F9" s="77">
        <v>33.799999999999997</v>
      </c>
      <c r="G9" s="78">
        <v>-8.6</v>
      </c>
      <c r="H9" s="79">
        <v>75</v>
      </c>
      <c r="I9" s="80">
        <v>16</v>
      </c>
      <c r="J9" s="81">
        <v>2.4</v>
      </c>
      <c r="K9" s="82">
        <v>1385.5</v>
      </c>
      <c r="L9" s="83">
        <v>1762.5</v>
      </c>
    </row>
    <row r="10" spans="1:12" s="18" customFormat="1" ht="25" customHeight="1">
      <c r="A10" s="2159"/>
      <c r="B10" s="75">
        <v>16</v>
      </c>
      <c r="C10" s="76">
        <v>14.8</v>
      </c>
      <c r="D10" s="77">
        <v>20.399999999999999</v>
      </c>
      <c r="E10" s="78">
        <v>9.5</v>
      </c>
      <c r="F10" s="77">
        <v>37.299999999999997</v>
      </c>
      <c r="G10" s="78">
        <v>-7</v>
      </c>
      <c r="H10" s="79">
        <v>74</v>
      </c>
      <c r="I10" s="80">
        <v>11</v>
      </c>
      <c r="J10" s="81">
        <v>2.6</v>
      </c>
      <c r="K10" s="82">
        <v>1606.5</v>
      </c>
      <c r="L10" s="83">
        <v>2232.5</v>
      </c>
    </row>
    <row r="11" spans="1:12" s="18" customFormat="1" ht="25" customHeight="1">
      <c r="A11" s="2159"/>
      <c r="B11" s="75">
        <v>17</v>
      </c>
      <c r="C11" s="76">
        <v>13.7</v>
      </c>
      <c r="D11" s="77">
        <v>19.2</v>
      </c>
      <c r="E11" s="78">
        <v>8.6</v>
      </c>
      <c r="F11" s="77">
        <v>34.4</v>
      </c>
      <c r="G11" s="78">
        <v>-7.4</v>
      </c>
      <c r="H11" s="79">
        <v>74</v>
      </c>
      <c r="I11" s="80">
        <v>12</v>
      </c>
      <c r="J11" s="81">
        <v>2.5</v>
      </c>
      <c r="K11" s="82">
        <v>1132</v>
      </c>
      <c r="L11" s="83">
        <v>2067.9</v>
      </c>
    </row>
    <row r="12" spans="1:12" s="18" customFormat="1" ht="25" customHeight="1">
      <c r="A12" s="2159"/>
      <c r="B12" s="75">
        <v>18</v>
      </c>
      <c r="C12" s="76">
        <v>14.2</v>
      </c>
      <c r="D12" s="77">
        <v>19</v>
      </c>
      <c r="E12" s="78">
        <v>9.6</v>
      </c>
      <c r="F12" s="77">
        <v>34.6</v>
      </c>
      <c r="G12" s="78">
        <v>-7.5</v>
      </c>
      <c r="H12" s="79">
        <v>77</v>
      </c>
      <c r="I12" s="80">
        <v>14</v>
      </c>
      <c r="J12" s="81">
        <v>2.4</v>
      </c>
      <c r="K12" s="82">
        <v>1616.5</v>
      </c>
      <c r="L12" s="83">
        <v>1672.1</v>
      </c>
    </row>
    <row r="13" spans="1:12" s="18" customFormat="1" ht="25" customHeight="1">
      <c r="A13" s="2159"/>
      <c r="B13" s="75">
        <v>19</v>
      </c>
      <c r="C13" s="76">
        <v>14.6</v>
      </c>
      <c r="D13" s="77">
        <v>19.899999999999999</v>
      </c>
      <c r="E13" s="78">
        <v>9.6</v>
      </c>
      <c r="F13" s="77">
        <v>37.700000000000003</v>
      </c>
      <c r="G13" s="78">
        <v>-5.3</v>
      </c>
      <c r="H13" s="79">
        <v>75</v>
      </c>
      <c r="I13" s="80">
        <v>13</v>
      </c>
      <c r="J13" s="81">
        <v>2.4</v>
      </c>
      <c r="K13" s="82">
        <v>1137.5</v>
      </c>
      <c r="L13" s="83">
        <v>2082.5</v>
      </c>
    </row>
    <row r="14" spans="1:12" s="18" customFormat="1" ht="25" customHeight="1">
      <c r="A14" s="2159"/>
      <c r="B14" s="75">
        <v>20</v>
      </c>
      <c r="C14" s="76">
        <v>14.1</v>
      </c>
      <c r="D14" s="77">
        <v>19.3</v>
      </c>
      <c r="E14" s="78">
        <v>9.4</v>
      </c>
      <c r="F14" s="77">
        <v>35.9</v>
      </c>
      <c r="G14" s="78">
        <v>-7.3</v>
      </c>
      <c r="H14" s="79">
        <v>74</v>
      </c>
      <c r="I14" s="80">
        <v>11</v>
      </c>
      <c r="J14" s="81">
        <v>2.2999999999999998</v>
      </c>
      <c r="K14" s="82">
        <v>1373</v>
      </c>
      <c r="L14" s="83">
        <v>1892.8</v>
      </c>
    </row>
    <row r="15" spans="1:12" s="18" customFormat="1" ht="25" customHeight="1">
      <c r="A15" s="2159"/>
      <c r="B15" s="75">
        <v>21</v>
      </c>
      <c r="C15" s="76">
        <v>14.4</v>
      </c>
      <c r="D15" s="77">
        <v>19.5</v>
      </c>
      <c r="E15" s="78">
        <v>9.8000000000000007</v>
      </c>
      <c r="F15" s="77">
        <v>33.200000000000003</v>
      </c>
      <c r="G15" s="78">
        <v>-5.9</v>
      </c>
      <c r="H15" s="79">
        <v>74</v>
      </c>
      <c r="I15" s="80">
        <v>12</v>
      </c>
      <c r="J15" s="81">
        <v>2.2999999999999998</v>
      </c>
      <c r="K15" s="82">
        <v>1336</v>
      </c>
      <c r="L15" s="83">
        <v>1854.7</v>
      </c>
    </row>
    <row r="16" spans="1:12" s="18" customFormat="1" ht="25" customHeight="1">
      <c r="A16" s="2159"/>
      <c r="B16" s="85">
        <v>22</v>
      </c>
      <c r="C16" s="86">
        <v>14.8</v>
      </c>
      <c r="D16" s="87">
        <v>20.2</v>
      </c>
      <c r="E16" s="88">
        <v>10</v>
      </c>
      <c r="F16" s="87">
        <v>36.6</v>
      </c>
      <c r="G16" s="88">
        <v>-6.8</v>
      </c>
      <c r="H16" s="89">
        <v>74</v>
      </c>
      <c r="I16" s="90">
        <v>16</v>
      </c>
      <c r="J16" s="91">
        <v>2.2999999999999998</v>
      </c>
      <c r="K16" s="92">
        <v>1398</v>
      </c>
      <c r="L16" s="93">
        <v>2017.6</v>
      </c>
    </row>
    <row r="17" spans="1:13" s="18" customFormat="1" ht="25" customHeight="1">
      <c r="A17" s="2159"/>
      <c r="B17" s="85">
        <v>23</v>
      </c>
      <c r="C17" s="86">
        <v>14.3</v>
      </c>
      <c r="D17" s="87">
        <v>19.8</v>
      </c>
      <c r="E17" s="88">
        <v>9.3000000000000007</v>
      </c>
      <c r="F17" s="87">
        <v>36.5</v>
      </c>
      <c r="G17" s="88">
        <v>-8.4</v>
      </c>
      <c r="H17" s="89">
        <v>73</v>
      </c>
      <c r="I17" s="90">
        <v>10</v>
      </c>
      <c r="J17" s="91">
        <v>2.2999999999999998</v>
      </c>
      <c r="K17" s="92">
        <v>1394.5</v>
      </c>
      <c r="L17" s="93">
        <v>2140.3000000000002</v>
      </c>
    </row>
    <row r="18" spans="1:13" s="18" customFormat="1" ht="25" customHeight="1">
      <c r="A18" s="2159"/>
      <c r="B18" s="75">
        <v>24</v>
      </c>
      <c r="C18" s="86">
        <v>14</v>
      </c>
      <c r="D18" s="87">
        <v>19.399999999999999</v>
      </c>
      <c r="E18" s="88">
        <v>9</v>
      </c>
      <c r="F18" s="87">
        <v>35.6</v>
      </c>
      <c r="G18" s="88">
        <v>-8.8000000000000007</v>
      </c>
      <c r="H18" s="89">
        <v>72</v>
      </c>
      <c r="I18" s="90">
        <v>12</v>
      </c>
      <c r="J18" s="91">
        <v>2.4</v>
      </c>
      <c r="K18" s="92">
        <v>1395.5</v>
      </c>
      <c r="L18" s="93">
        <v>2194.3000000000002</v>
      </c>
    </row>
    <row r="19" spans="1:13" s="18" customFormat="1" ht="25" customHeight="1">
      <c r="A19" s="2159"/>
      <c r="B19" s="75">
        <v>25</v>
      </c>
      <c r="C19" s="86">
        <v>14.5</v>
      </c>
      <c r="D19" s="87">
        <v>20.100000000000001</v>
      </c>
      <c r="E19" s="88">
        <v>9.3000000000000007</v>
      </c>
      <c r="F19" s="87">
        <v>36.799999999999997</v>
      </c>
      <c r="G19" s="88">
        <v>-7.6</v>
      </c>
      <c r="H19" s="89">
        <v>72</v>
      </c>
      <c r="I19" s="90">
        <v>13</v>
      </c>
      <c r="J19" s="91">
        <v>2.4</v>
      </c>
      <c r="K19" s="92">
        <v>1282</v>
      </c>
      <c r="L19" s="93">
        <v>2224.8000000000002</v>
      </c>
    </row>
    <row r="20" spans="1:13" s="18" customFormat="1" ht="25" customHeight="1">
      <c r="A20" s="2159"/>
      <c r="B20" s="75">
        <v>26</v>
      </c>
      <c r="C20" s="86">
        <v>14.2</v>
      </c>
      <c r="D20" s="87">
        <v>19.7</v>
      </c>
      <c r="E20" s="88">
        <v>9.1</v>
      </c>
      <c r="F20" s="87">
        <v>36.200000000000003</v>
      </c>
      <c r="G20" s="88">
        <v>-7.7</v>
      </c>
      <c r="H20" s="89">
        <v>72</v>
      </c>
      <c r="I20" s="90">
        <v>9</v>
      </c>
      <c r="J20" s="91">
        <v>2.2999999999999998</v>
      </c>
      <c r="K20" s="92">
        <v>1642</v>
      </c>
      <c r="L20" s="93">
        <v>2211.1999999999998</v>
      </c>
    </row>
    <row r="21" spans="1:13" s="18" customFormat="1" ht="25" customHeight="1">
      <c r="A21" s="2159"/>
      <c r="B21" s="75">
        <v>27</v>
      </c>
      <c r="C21" s="86">
        <v>14.9</v>
      </c>
      <c r="D21" s="87">
        <v>20</v>
      </c>
      <c r="E21" s="88">
        <v>10.1</v>
      </c>
      <c r="F21" s="87">
        <v>36.1</v>
      </c>
      <c r="G21" s="88">
        <v>-6.7</v>
      </c>
      <c r="H21" s="89">
        <v>75</v>
      </c>
      <c r="I21" s="90">
        <v>9</v>
      </c>
      <c r="J21" s="91">
        <v>2.2999999999999998</v>
      </c>
      <c r="K21" s="92">
        <v>1463</v>
      </c>
      <c r="L21" s="93">
        <v>2058.9</v>
      </c>
    </row>
    <row r="22" spans="1:13" s="18" customFormat="1" ht="25" customHeight="1">
      <c r="A22" s="94"/>
      <c r="B22" s="75">
        <v>28</v>
      </c>
      <c r="C22" s="86">
        <v>14.9</v>
      </c>
      <c r="D22" s="87">
        <v>20.100000000000001</v>
      </c>
      <c r="E22" s="88">
        <v>10.1</v>
      </c>
      <c r="F22" s="87">
        <v>36</v>
      </c>
      <c r="G22" s="88">
        <v>-6.3</v>
      </c>
      <c r="H22" s="89">
        <v>75</v>
      </c>
      <c r="I22" s="90">
        <v>8</v>
      </c>
      <c r="J22" s="91">
        <v>2.2999999999999998</v>
      </c>
      <c r="K22" s="92">
        <v>1407</v>
      </c>
      <c r="L22" s="93">
        <v>1977.5</v>
      </c>
    </row>
    <row r="23" spans="1:13" s="18" customFormat="1" ht="25" customHeight="1">
      <c r="A23" s="94"/>
      <c r="B23" s="85">
        <v>29</v>
      </c>
      <c r="C23" s="86">
        <v>14.2</v>
      </c>
      <c r="D23" s="87">
        <v>19.7</v>
      </c>
      <c r="E23" s="88">
        <v>9.1999999999999993</v>
      </c>
      <c r="F23" s="87">
        <v>35</v>
      </c>
      <c r="G23" s="88">
        <v>-7.3</v>
      </c>
      <c r="H23" s="89">
        <v>73</v>
      </c>
      <c r="I23" s="90">
        <v>11</v>
      </c>
      <c r="J23" s="91">
        <v>2.2000000000000002</v>
      </c>
      <c r="K23" s="92">
        <v>1201</v>
      </c>
      <c r="L23" s="93">
        <v>2125.4</v>
      </c>
    </row>
    <row r="24" spans="1:13" s="18" customFormat="1" ht="25" customHeight="1">
      <c r="A24" s="94"/>
      <c r="B24" s="75">
        <v>30</v>
      </c>
      <c r="C24" s="86">
        <v>15.3</v>
      </c>
      <c r="D24" s="87">
        <v>20.7</v>
      </c>
      <c r="E24" s="88">
        <v>10.3</v>
      </c>
      <c r="F24" s="91">
        <v>37.4</v>
      </c>
      <c r="G24" s="88">
        <v>-7</v>
      </c>
      <c r="H24" s="89">
        <v>76</v>
      </c>
      <c r="I24" s="90">
        <v>15</v>
      </c>
      <c r="J24" s="91">
        <v>2.4</v>
      </c>
      <c r="K24" s="92">
        <v>1094.5</v>
      </c>
      <c r="L24" s="93">
        <v>2155.4</v>
      </c>
    </row>
    <row r="25" spans="1:13" s="18" customFormat="1" ht="25" customHeight="1" thickBot="1">
      <c r="A25" s="95"/>
      <c r="B25" s="96" t="s">
        <v>101</v>
      </c>
      <c r="C25" s="97">
        <v>15</v>
      </c>
      <c r="D25" s="98">
        <v>20.2</v>
      </c>
      <c r="E25" s="98">
        <v>10.1</v>
      </c>
      <c r="F25" s="99">
        <v>35.5</v>
      </c>
      <c r="G25" s="98">
        <v>-7.1</v>
      </c>
      <c r="H25" s="100">
        <v>75</v>
      </c>
      <c r="I25" s="101">
        <v>13</v>
      </c>
      <c r="J25" s="102">
        <v>2.2000000000000002</v>
      </c>
      <c r="K25" s="103">
        <v>1420.5</v>
      </c>
      <c r="L25" s="104">
        <v>1996.8</v>
      </c>
      <c r="M25" s="105"/>
    </row>
    <row r="26" spans="1:13" s="18" customFormat="1" ht="20.149999999999999" customHeight="1">
      <c r="A26" s="2159" t="s">
        <v>102</v>
      </c>
      <c r="B26" s="75" t="s">
        <v>103</v>
      </c>
      <c r="C26" s="106"/>
      <c r="D26" s="107"/>
      <c r="E26" s="108"/>
      <c r="F26" s="109"/>
      <c r="G26" s="110"/>
      <c r="H26" s="111"/>
      <c r="I26" s="112"/>
      <c r="J26" s="113"/>
      <c r="K26" s="114"/>
      <c r="L26" s="115"/>
    </row>
    <row r="27" spans="1:13" s="18" customFormat="1" ht="25" customHeight="1">
      <c r="A27" s="2159"/>
      <c r="B27" s="85">
        <v>1</v>
      </c>
      <c r="C27" s="77">
        <v>3</v>
      </c>
      <c r="D27" s="77">
        <v>10.3</v>
      </c>
      <c r="E27" s="78">
        <v>-3.6</v>
      </c>
      <c r="F27" s="77">
        <v>15.5</v>
      </c>
      <c r="G27" s="78">
        <v>-7.1</v>
      </c>
      <c r="H27" s="116">
        <v>59</v>
      </c>
      <c r="I27" s="117">
        <v>21</v>
      </c>
      <c r="J27" s="118">
        <v>2.2000000000000002</v>
      </c>
      <c r="K27" s="119">
        <v>16.5</v>
      </c>
      <c r="L27" s="120">
        <v>238.4</v>
      </c>
    </row>
    <row r="28" spans="1:13" s="18" customFormat="1" ht="25" customHeight="1">
      <c r="A28" s="2159"/>
      <c r="B28" s="85">
        <v>2</v>
      </c>
      <c r="C28" s="77">
        <v>5.3</v>
      </c>
      <c r="D28" s="77">
        <v>10.9</v>
      </c>
      <c r="E28" s="78">
        <v>-0.5</v>
      </c>
      <c r="F28" s="77">
        <v>19</v>
      </c>
      <c r="G28" s="78">
        <v>-4.9000000000000004</v>
      </c>
      <c r="H28" s="116">
        <v>66</v>
      </c>
      <c r="I28" s="117">
        <v>17</v>
      </c>
      <c r="J28" s="118">
        <v>2</v>
      </c>
      <c r="K28" s="119">
        <v>44.5</v>
      </c>
      <c r="L28" s="120">
        <v>139.4</v>
      </c>
    </row>
    <row r="29" spans="1:13" s="18" customFormat="1" ht="25" customHeight="1">
      <c r="A29" s="2159"/>
      <c r="B29" s="85">
        <v>3</v>
      </c>
      <c r="C29" s="77">
        <v>8.9</v>
      </c>
      <c r="D29" s="77">
        <v>14.8</v>
      </c>
      <c r="E29" s="78">
        <v>2.9</v>
      </c>
      <c r="F29" s="77">
        <v>24.2</v>
      </c>
      <c r="G29" s="78">
        <v>-2.7</v>
      </c>
      <c r="H29" s="116">
        <v>67</v>
      </c>
      <c r="I29" s="117">
        <v>13</v>
      </c>
      <c r="J29" s="118">
        <v>2.2999999999999998</v>
      </c>
      <c r="K29" s="119">
        <v>102</v>
      </c>
      <c r="L29" s="120">
        <v>182.9</v>
      </c>
    </row>
    <row r="30" spans="1:13" s="18" customFormat="1" ht="25" customHeight="1">
      <c r="A30" s="2159"/>
      <c r="B30" s="85">
        <v>4</v>
      </c>
      <c r="C30" s="77">
        <v>12.3</v>
      </c>
      <c r="D30" s="77">
        <v>18.399999999999999</v>
      </c>
      <c r="E30" s="78">
        <v>6.2</v>
      </c>
      <c r="F30" s="77">
        <v>24.6</v>
      </c>
      <c r="G30" s="78">
        <v>-2.2999999999999998</v>
      </c>
      <c r="H30" s="116">
        <v>67</v>
      </c>
      <c r="I30" s="117">
        <v>14</v>
      </c>
      <c r="J30" s="118">
        <v>2.5</v>
      </c>
      <c r="K30" s="119">
        <v>82</v>
      </c>
      <c r="L30" s="120">
        <v>204.2</v>
      </c>
    </row>
    <row r="31" spans="1:13" s="18" customFormat="1" ht="25" customHeight="1">
      <c r="A31" s="2159"/>
      <c r="B31" s="85">
        <v>5</v>
      </c>
      <c r="C31" s="77">
        <v>18.7</v>
      </c>
      <c r="D31" s="77">
        <v>24.7</v>
      </c>
      <c r="E31" s="78">
        <v>12.6</v>
      </c>
      <c r="F31" s="77">
        <v>34.1</v>
      </c>
      <c r="G31" s="78">
        <v>2.7</v>
      </c>
      <c r="H31" s="116">
        <v>70</v>
      </c>
      <c r="I31" s="117">
        <v>17</v>
      </c>
      <c r="J31" s="118">
        <v>2.5</v>
      </c>
      <c r="K31" s="119">
        <v>95.5</v>
      </c>
      <c r="L31" s="120">
        <v>238.6</v>
      </c>
    </row>
    <row r="32" spans="1:13" s="18" customFormat="1" ht="25" customHeight="1">
      <c r="A32" s="2159"/>
      <c r="B32" s="85">
        <v>6</v>
      </c>
      <c r="C32" s="77">
        <v>20.9</v>
      </c>
      <c r="D32" s="77">
        <v>24.9</v>
      </c>
      <c r="E32" s="78">
        <v>17.100000000000001</v>
      </c>
      <c r="F32" s="77">
        <v>30.6</v>
      </c>
      <c r="G32" s="78">
        <v>13.4</v>
      </c>
      <c r="H32" s="116">
        <v>82</v>
      </c>
      <c r="I32" s="117">
        <v>34</v>
      </c>
      <c r="J32" s="118">
        <v>2.2999999999999998</v>
      </c>
      <c r="K32" s="119">
        <v>141.5</v>
      </c>
      <c r="L32" s="120">
        <v>133.5</v>
      </c>
    </row>
    <row r="33" spans="1:12" s="18" customFormat="1" ht="25" customHeight="1">
      <c r="A33" s="2159"/>
      <c r="B33" s="85">
        <v>7</v>
      </c>
      <c r="C33" s="77">
        <v>23.5</v>
      </c>
      <c r="D33" s="77">
        <v>27</v>
      </c>
      <c r="E33" s="78">
        <v>20.8</v>
      </c>
      <c r="F33" s="81">
        <v>34.200000000000003</v>
      </c>
      <c r="G33" s="78">
        <v>17.3</v>
      </c>
      <c r="H33" s="121">
        <v>88</v>
      </c>
      <c r="I33" s="117">
        <v>51</v>
      </c>
      <c r="J33" s="118">
        <v>2.2000000000000002</v>
      </c>
      <c r="K33" s="119">
        <v>160</v>
      </c>
      <c r="L33" s="120">
        <v>82.2</v>
      </c>
    </row>
    <row r="34" spans="1:12" s="18" customFormat="1" ht="25" customHeight="1">
      <c r="A34" s="2159"/>
      <c r="B34" s="85">
        <v>8</v>
      </c>
      <c r="C34" s="77">
        <v>27.4</v>
      </c>
      <c r="D34" s="77">
        <v>31.8</v>
      </c>
      <c r="E34" s="78">
        <v>23.9</v>
      </c>
      <c r="F34" s="81">
        <v>35.5</v>
      </c>
      <c r="G34" s="78">
        <v>20.399999999999999</v>
      </c>
      <c r="H34" s="121">
        <v>83</v>
      </c>
      <c r="I34" s="116">
        <v>48</v>
      </c>
      <c r="J34" s="118">
        <v>2.2000000000000002</v>
      </c>
      <c r="K34" s="119">
        <v>57.5</v>
      </c>
      <c r="L34" s="120">
        <v>192.4</v>
      </c>
    </row>
    <row r="35" spans="1:12" s="18" customFormat="1" ht="25" customHeight="1">
      <c r="A35" s="2159"/>
      <c r="B35" s="85">
        <v>9</v>
      </c>
      <c r="C35" s="77">
        <v>23.8</v>
      </c>
      <c r="D35" s="77">
        <v>28.5</v>
      </c>
      <c r="E35" s="78">
        <v>19.8</v>
      </c>
      <c r="F35" s="81">
        <v>34.9</v>
      </c>
      <c r="G35" s="78">
        <v>14.7</v>
      </c>
      <c r="H35" s="116">
        <v>82</v>
      </c>
      <c r="I35" s="117">
        <v>44</v>
      </c>
      <c r="J35" s="118">
        <v>2.1</v>
      </c>
      <c r="K35" s="119">
        <v>172.5</v>
      </c>
      <c r="L35" s="120">
        <v>158.30000000000001</v>
      </c>
    </row>
    <row r="36" spans="1:12" s="18" customFormat="1" ht="25" customHeight="1">
      <c r="A36" s="2159"/>
      <c r="B36" s="85">
        <v>10</v>
      </c>
      <c r="C36" s="77">
        <v>18.399999999999999</v>
      </c>
      <c r="D36" s="77">
        <v>22.3</v>
      </c>
      <c r="E36" s="78">
        <v>14.8</v>
      </c>
      <c r="F36" s="77">
        <v>29.7</v>
      </c>
      <c r="G36" s="78">
        <v>10.3</v>
      </c>
      <c r="H36" s="116">
        <v>84</v>
      </c>
      <c r="I36" s="116">
        <v>38</v>
      </c>
      <c r="J36" s="119">
        <v>2.2999999999999998</v>
      </c>
      <c r="K36" s="119">
        <v>377</v>
      </c>
      <c r="L36" s="120">
        <v>116.7</v>
      </c>
    </row>
    <row r="37" spans="1:12" s="122" customFormat="1" ht="25" customHeight="1">
      <c r="A37" s="2159"/>
      <c r="B37" s="85">
        <v>11</v>
      </c>
      <c r="C37" s="77">
        <v>11.2</v>
      </c>
      <c r="D37" s="77">
        <v>16.8</v>
      </c>
      <c r="E37" s="78">
        <v>5.9</v>
      </c>
      <c r="F37" s="81">
        <v>22.9</v>
      </c>
      <c r="G37" s="78">
        <v>-2</v>
      </c>
      <c r="H37" s="116">
        <v>79</v>
      </c>
      <c r="I37" s="116">
        <v>29</v>
      </c>
      <c r="J37" s="118">
        <v>1.8</v>
      </c>
      <c r="K37" s="119">
        <v>106</v>
      </c>
      <c r="L37" s="120">
        <v>175.9</v>
      </c>
    </row>
    <row r="38" spans="1:12" s="122" customFormat="1" ht="25" customHeight="1" thickBot="1">
      <c r="A38" s="2160"/>
      <c r="B38" s="96">
        <v>12</v>
      </c>
      <c r="C38" s="123">
        <v>6.7</v>
      </c>
      <c r="D38" s="123">
        <v>12.1</v>
      </c>
      <c r="E38" s="124">
        <v>1.6</v>
      </c>
      <c r="F38" s="103">
        <v>19.3</v>
      </c>
      <c r="G38" s="124">
        <v>-4</v>
      </c>
      <c r="H38" s="125">
        <v>77</v>
      </c>
      <c r="I38" s="126">
        <v>28</v>
      </c>
      <c r="J38" s="127">
        <v>1.8</v>
      </c>
      <c r="K38" s="128">
        <v>65.5</v>
      </c>
      <c r="L38" s="129">
        <v>134.30000000000001</v>
      </c>
    </row>
    <row r="39" spans="1:12" s="18" customFormat="1" ht="19" customHeight="1">
      <c r="A39" s="130"/>
      <c r="B39" s="130"/>
      <c r="C39" s="131"/>
      <c r="D39" s="131"/>
      <c r="E39" s="131"/>
      <c r="F39" s="131"/>
      <c r="G39" s="132"/>
      <c r="H39" s="133"/>
      <c r="J39" s="2161" t="s">
        <v>104</v>
      </c>
      <c r="K39" s="2162"/>
      <c r="L39" s="2162"/>
    </row>
    <row r="40" spans="1:12" s="18" customFormat="1" ht="19" customHeight="1">
      <c r="A40" s="2129"/>
      <c r="B40" s="2129"/>
      <c r="C40" s="2129"/>
      <c r="D40" s="2129"/>
      <c r="E40" s="2129"/>
      <c r="F40" s="2129"/>
      <c r="G40" s="2129"/>
      <c r="H40" s="2129"/>
      <c r="I40" s="2129"/>
      <c r="J40" s="2129"/>
      <c r="K40" s="2129"/>
      <c r="L40" s="2129"/>
    </row>
    <row r="41" spans="1:12" s="18" customFormat="1" ht="19" customHeight="1">
      <c r="A41" s="2129"/>
      <c r="B41" s="2129"/>
      <c r="C41" s="2129"/>
      <c r="D41" s="2129"/>
      <c r="E41" s="2129"/>
      <c r="F41" s="2129"/>
      <c r="G41" s="2129"/>
      <c r="H41" s="2129"/>
      <c r="I41" s="2129"/>
      <c r="J41" s="2129"/>
      <c r="K41" s="2129"/>
      <c r="L41" s="2129"/>
    </row>
    <row r="42" spans="1:12" s="18" customFormat="1" ht="19" customHeight="1">
      <c r="A42" s="61"/>
      <c r="B42" s="61"/>
      <c r="C42" s="134"/>
      <c r="D42" s="134"/>
      <c r="E42" s="134"/>
      <c r="F42" s="134"/>
      <c r="G42" s="135"/>
    </row>
    <row r="43" spans="1:12" s="18" customFormat="1" ht="19" customHeight="1">
      <c r="A43" s="61"/>
      <c r="B43" s="61"/>
      <c r="C43" s="134"/>
      <c r="D43" s="134"/>
      <c r="E43" s="134"/>
      <c r="F43" s="134"/>
      <c r="G43" s="135"/>
    </row>
    <row r="44" spans="1:12" s="18" customFormat="1" ht="19" customHeight="1">
      <c r="A44" s="61"/>
      <c r="B44" s="61"/>
      <c r="C44" s="134"/>
      <c r="D44" s="134"/>
      <c r="E44" s="134"/>
      <c r="F44" s="134"/>
      <c r="G44" s="135"/>
    </row>
    <row r="45" spans="1:12" s="18" customFormat="1" ht="19" customHeight="1">
      <c r="A45" s="61"/>
      <c r="B45" s="61"/>
      <c r="C45" s="134"/>
      <c r="D45" s="134"/>
      <c r="E45" s="134"/>
      <c r="F45" s="134"/>
      <c r="G45" s="135"/>
    </row>
    <row r="46" spans="1:12" s="18" customFormat="1" ht="16.5" customHeight="1">
      <c r="A46" s="61"/>
      <c r="B46" s="61"/>
      <c r="C46" s="134"/>
      <c r="D46" s="134"/>
      <c r="E46" s="134"/>
      <c r="F46" s="134"/>
      <c r="G46" s="135"/>
    </row>
    <row r="47" spans="1:12" s="18" customFormat="1" ht="16.5" customHeight="1">
      <c r="A47" s="61"/>
      <c r="B47" s="61"/>
      <c r="C47" s="134"/>
      <c r="D47" s="134"/>
      <c r="E47" s="134"/>
      <c r="F47" s="134"/>
      <c r="G47" s="135"/>
    </row>
    <row r="48" spans="1:12" s="18" customFormat="1" ht="16.5" customHeight="1">
      <c r="A48" s="61"/>
      <c r="B48" s="61"/>
      <c r="C48" s="134"/>
      <c r="D48" s="134"/>
      <c r="E48" s="134"/>
      <c r="F48" s="134"/>
      <c r="G48" s="135"/>
    </row>
    <row r="49" spans="1:7" s="18" customFormat="1" ht="16.5" customHeight="1">
      <c r="A49" s="61"/>
      <c r="B49" s="61"/>
      <c r="C49" s="134"/>
      <c r="D49" s="134"/>
      <c r="E49" s="134"/>
      <c r="F49" s="134"/>
      <c r="G49" s="135"/>
    </row>
    <row r="50" spans="1:7" s="18" customFormat="1" ht="16.5" customHeight="1">
      <c r="A50" s="61"/>
      <c r="B50" s="61"/>
      <c r="C50" s="134"/>
      <c r="D50" s="134"/>
      <c r="E50" s="134"/>
      <c r="F50" s="134"/>
      <c r="G50" s="135"/>
    </row>
    <row r="51" spans="1:7" ht="36" customHeight="1"/>
    <row r="52" spans="1:7" ht="21" customHeight="1"/>
    <row r="53" spans="1:7" ht="21" customHeight="1"/>
  </sheetData>
  <mergeCells count="16">
    <mergeCell ref="A40:L41"/>
    <mergeCell ref="A3:B3"/>
    <mergeCell ref="C3:G3"/>
    <mergeCell ref="H3:I3"/>
    <mergeCell ref="L3:L5"/>
    <mergeCell ref="A4:B5"/>
    <mergeCell ref="C4:E4"/>
    <mergeCell ref="F4:F5"/>
    <mergeCell ref="G4:G5"/>
    <mergeCell ref="H4:H5"/>
    <mergeCell ref="I4:I5"/>
    <mergeCell ref="J4:J5"/>
    <mergeCell ref="K4:K5"/>
    <mergeCell ref="A6:A21"/>
    <mergeCell ref="A26:A38"/>
    <mergeCell ref="J39:L39"/>
  </mergeCells>
  <phoneticPr fontId="3"/>
  <pageMargins left="1.1811023622047245" right="1.1811023622047245" top="1.0236220472440944" bottom="0.98425196850393704" header="0.51181102362204722" footer="0.51181102362204722"/>
  <pageSetup paperSize="9" scale="74" orientation="portrait" r:id="rId1"/>
  <headerFooter alignWithMargins="0">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4"/>
  <sheetViews>
    <sheetView view="pageBreakPreview" topLeftCell="A49" zoomScale="106" zoomScaleNormal="100" zoomScaleSheetLayoutView="106" workbookViewId="0">
      <selection activeCell="M3" sqref="M3"/>
    </sheetView>
  </sheetViews>
  <sheetFormatPr defaultRowHeight="13"/>
  <cols>
    <col min="1" max="1" width="29.08984375" customWidth="1"/>
    <col min="2" max="10" width="7.6328125" customWidth="1"/>
    <col min="11" max="12" width="7.36328125" customWidth="1"/>
  </cols>
  <sheetData>
    <row r="1" spans="1:11" ht="19">
      <c r="A1" s="182" t="s">
        <v>1396</v>
      </c>
    </row>
    <row r="2" spans="1:11" ht="18" customHeight="1" thickBot="1">
      <c r="B2" s="2262" t="s">
        <v>1395</v>
      </c>
      <c r="C2" s="2262"/>
      <c r="D2" s="2262"/>
      <c r="E2" s="2262"/>
      <c r="F2" s="2262"/>
      <c r="G2" s="2262"/>
      <c r="H2" s="2262"/>
      <c r="I2" s="2262"/>
      <c r="J2" s="2262"/>
      <c r="K2" s="2262"/>
    </row>
    <row r="3" spans="1:11" ht="16.5" customHeight="1">
      <c r="A3" s="736" t="s">
        <v>1385</v>
      </c>
      <c r="B3" s="2259" t="s">
        <v>1394</v>
      </c>
      <c r="C3" s="2250"/>
      <c r="D3" s="2250"/>
      <c r="E3" s="2250"/>
      <c r="F3" s="2250"/>
      <c r="G3" s="2250"/>
      <c r="H3" s="2250"/>
      <c r="I3" s="2250"/>
      <c r="J3" s="2250"/>
      <c r="K3" s="2250"/>
    </row>
    <row r="4" spans="1:11" ht="16.5" customHeight="1" thickBot="1">
      <c r="A4" s="735" t="s">
        <v>1383</v>
      </c>
      <c r="B4" s="734" t="s">
        <v>1382</v>
      </c>
      <c r="C4" s="733" t="s">
        <v>1381</v>
      </c>
      <c r="D4" s="717" t="s">
        <v>1380</v>
      </c>
      <c r="E4" s="717" t="s">
        <v>1379</v>
      </c>
      <c r="F4" s="717" t="s">
        <v>1378</v>
      </c>
      <c r="G4" s="717" t="s">
        <v>1377</v>
      </c>
      <c r="H4" s="717" t="s">
        <v>1376</v>
      </c>
      <c r="I4" s="717" t="s">
        <v>1375</v>
      </c>
      <c r="J4" s="717" t="s">
        <v>1374</v>
      </c>
      <c r="K4" s="716" t="s">
        <v>1373</v>
      </c>
    </row>
    <row r="5" spans="1:11" ht="18" customHeight="1">
      <c r="A5" s="715" t="s">
        <v>1393</v>
      </c>
      <c r="B5" s="732">
        <v>9</v>
      </c>
      <c r="C5" s="732">
        <v>20</v>
      </c>
      <c r="D5" s="732">
        <v>21</v>
      </c>
      <c r="E5" s="732">
        <v>36</v>
      </c>
      <c r="F5" s="730">
        <v>29</v>
      </c>
      <c r="G5" s="726">
        <v>30</v>
      </c>
      <c r="H5" s="707">
        <v>59</v>
      </c>
      <c r="I5" s="707">
        <v>52</v>
      </c>
      <c r="J5" s="707">
        <v>56</v>
      </c>
      <c r="K5" s="728">
        <v>57</v>
      </c>
    </row>
    <row r="6" spans="1:11" ht="18" customHeight="1">
      <c r="A6" s="710" t="s">
        <v>1371</v>
      </c>
      <c r="B6" s="729">
        <v>1</v>
      </c>
      <c r="C6" s="729">
        <v>5</v>
      </c>
      <c r="D6" s="729">
        <v>3</v>
      </c>
      <c r="E6" s="729">
        <v>2</v>
      </c>
      <c r="F6" s="730">
        <v>2</v>
      </c>
      <c r="G6" s="726">
        <v>1</v>
      </c>
      <c r="H6" s="707">
        <v>6</v>
      </c>
      <c r="I6" s="707">
        <v>4</v>
      </c>
      <c r="J6" s="707">
        <v>4</v>
      </c>
      <c r="K6" s="728">
        <v>3</v>
      </c>
    </row>
    <row r="7" spans="1:11" ht="18" customHeight="1">
      <c r="A7" s="710" t="s">
        <v>1392</v>
      </c>
      <c r="B7" s="729">
        <v>1002</v>
      </c>
      <c r="C7" s="729">
        <v>1193</v>
      </c>
      <c r="D7" s="729">
        <v>1117</v>
      </c>
      <c r="E7" s="729">
        <v>1075</v>
      </c>
      <c r="F7" s="730">
        <v>1021</v>
      </c>
      <c r="G7" s="726">
        <v>986</v>
      </c>
      <c r="H7" s="707">
        <v>1050</v>
      </c>
      <c r="I7" s="707">
        <v>992</v>
      </c>
      <c r="J7" s="707">
        <v>985</v>
      </c>
      <c r="K7" s="728">
        <v>966</v>
      </c>
    </row>
    <row r="8" spans="1:11" ht="18" customHeight="1">
      <c r="A8" s="710" t="s">
        <v>1369</v>
      </c>
      <c r="B8" s="729">
        <v>538</v>
      </c>
      <c r="C8" s="729">
        <v>565</v>
      </c>
      <c r="D8" s="729">
        <v>427</v>
      </c>
      <c r="E8" s="729">
        <v>398</v>
      </c>
      <c r="F8" s="730">
        <v>366</v>
      </c>
      <c r="G8" s="726">
        <v>358</v>
      </c>
      <c r="H8" s="707">
        <v>371</v>
      </c>
      <c r="I8" s="707">
        <v>353</v>
      </c>
      <c r="J8" s="707">
        <v>340</v>
      </c>
      <c r="K8" s="728">
        <v>323</v>
      </c>
    </row>
    <row r="9" spans="1:11" ht="18" customHeight="1">
      <c r="A9" s="710" t="s">
        <v>1391</v>
      </c>
      <c r="B9" s="729">
        <v>2</v>
      </c>
      <c r="C9" s="729">
        <v>3</v>
      </c>
      <c r="D9" s="729">
        <v>4</v>
      </c>
      <c r="E9" s="729">
        <v>2</v>
      </c>
      <c r="F9" s="730">
        <v>2</v>
      </c>
      <c r="G9" s="726">
        <v>2</v>
      </c>
      <c r="H9" s="707">
        <v>3</v>
      </c>
      <c r="I9" s="707">
        <v>2</v>
      </c>
      <c r="J9" s="707">
        <v>1</v>
      </c>
      <c r="K9" s="728">
        <v>2</v>
      </c>
    </row>
    <row r="10" spans="1:11" ht="18" customHeight="1">
      <c r="A10" s="710" t="s">
        <v>1367</v>
      </c>
      <c r="B10" s="729">
        <v>100</v>
      </c>
      <c r="C10" s="729">
        <v>129</v>
      </c>
      <c r="D10" s="729">
        <v>132</v>
      </c>
      <c r="E10" s="729">
        <v>138</v>
      </c>
      <c r="F10" s="713" t="s">
        <v>1305</v>
      </c>
      <c r="G10" s="709" t="s">
        <v>1305</v>
      </c>
      <c r="H10" s="709" t="s">
        <v>1305</v>
      </c>
      <c r="I10" s="711" t="s">
        <v>1305</v>
      </c>
      <c r="J10" s="711" t="s">
        <v>1305</v>
      </c>
      <c r="K10" s="712" t="s">
        <v>1304</v>
      </c>
    </row>
    <row r="11" spans="1:11" ht="18" customHeight="1">
      <c r="A11" s="710" t="s">
        <v>1390</v>
      </c>
      <c r="B11" s="709" t="s">
        <v>1305</v>
      </c>
      <c r="C11" s="709" t="s">
        <v>1305</v>
      </c>
      <c r="D11" s="709" t="s">
        <v>1305</v>
      </c>
      <c r="E11" s="709" t="s">
        <v>1305</v>
      </c>
      <c r="F11" s="727">
        <v>80</v>
      </c>
      <c r="G11" s="726">
        <v>94</v>
      </c>
      <c r="H11" s="707">
        <v>145</v>
      </c>
      <c r="I11" s="707">
        <v>118</v>
      </c>
      <c r="J11" s="707">
        <v>129</v>
      </c>
      <c r="K11" s="731">
        <v>120</v>
      </c>
    </row>
    <row r="12" spans="1:11" ht="18" customHeight="1">
      <c r="A12" s="710" t="s">
        <v>1365</v>
      </c>
      <c r="B12" s="709" t="s">
        <v>1305</v>
      </c>
      <c r="C12" s="709" t="s">
        <v>1305</v>
      </c>
      <c r="D12" s="709" t="s">
        <v>1305</v>
      </c>
      <c r="E12" s="709" t="s">
        <v>1305</v>
      </c>
      <c r="F12" s="727">
        <v>77</v>
      </c>
      <c r="G12" s="726">
        <v>88</v>
      </c>
      <c r="H12" s="707" t="s">
        <v>1305</v>
      </c>
      <c r="I12" s="726" t="s">
        <v>1305</v>
      </c>
      <c r="J12" s="711" t="s">
        <v>1305</v>
      </c>
      <c r="K12" s="709" t="s">
        <v>1304</v>
      </c>
    </row>
    <row r="13" spans="1:11" ht="18" customHeight="1">
      <c r="A13" s="710" t="s">
        <v>1364</v>
      </c>
      <c r="B13" s="709" t="s">
        <v>1305</v>
      </c>
      <c r="C13" s="709" t="s">
        <v>1305</v>
      </c>
      <c r="D13" s="709" t="s">
        <v>1305</v>
      </c>
      <c r="E13" s="709" t="s">
        <v>1305</v>
      </c>
      <c r="F13" s="727" t="s">
        <v>1305</v>
      </c>
      <c r="G13" s="709" t="s">
        <v>1305</v>
      </c>
      <c r="H13" s="727">
        <v>133</v>
      </c>
      <c r="I13" s="707">
        <v>126</v>
      </c>
      <c r="J13" s="707">
        <v>139</v>
      </c>
      <c r="K13" s="731">
        <v>136</v>
      </c>
    </row>
    <row r="14" spans="1:11" ht="18" customHeight="1">
      <c r="A14" s="710" t="s">
        <v>1363</v>
      </c>
      <c r="B14" s="729">
        <v>2771</v>
      </c>
      <c r="C14" s="729">
        <v>2978</v>
      </c>
      <c r="D14" s="729">
        <v>2851</v>
      </c>
      <c r="E14" s="729">
        <v>2813</v>
      </c>
      <c r="F14" s="730">
        <v>1936</v>
      </c>
      <c r="G14" s="726">
        <v>2030</v>
      </c>
      <c r="H14" s="707">
        <v>2222</v>
      </c>
      <c r="I14" s="707">
        <v>2062</v>
      </c>
      <c r="J14" s="707">
        <v>2251</v>
      </c>
      <c r="K14" s="728">
        <v>2134</v>
      </c>
    </row>
    <row r="15" spans="1:11" ht="18" customHeight="1">
      <c r="A15" s="710" t="s">
        <v>1362</v>
      </c>
      <c r="B15" s="729">
        <v>63</v>
      </c>
      <c r="C15" s="729">
        <v>84</v>
      </c>
      <c r="D15" s="729">
        <v>87</v>
      </c>
      <c r="E15" s="729">
        <v>90</v>
      </c>
      <c r="F15" s="730">
        <v>82</v>
      </c>
      <c r="G15" s="726">
        <v>84</v>
      </c>
      <c r="H15" s="707">
        <v>101</v>
      </c>
      <c r="I15" s="707">
        <v>116</v>
      </c>
      <c r="J15" s="707">
        <v>120</v>
      </c>
      <c r="K15" s="728">
        <v>123</v>
      </c>
    </row>
    <row r="16" spans="1:11" ht="18" customHeight="1">
      <c r="A16" s="710" t="s">
        <v>1389</v>
      </c>
      <c r="B16" s="729">
        <v>177</v>
      </c>
      <c r="C16" s="729">
        <v>265</v>
      </c>
      <c r="D16" s="729">
        <v>253</v>
      </c>
      <c r="E16" s="729">
        <v>255</v>
      </c>
      <c r="F16" s="730">
        <v>247</v>
      </c>
      <c r="G16" s="726">
        <v>271</v>
      </c>
      <c r="H16" s="707" t="s">
        <v>1305</v>
      </c>
      <c r="I16" s="711" t="s">
        <v>1305</v>
      </c>
      <c r="J16" s="711" t="s">
        <v>1305</v>
      </c>
      <c r="K16" s="709" t="s">
        <v>1304</v>
      </c>
    </row>
    <row r="17" spans="1:11" ht="18" customHeight="1">
      <c r="A17" s="710" t="s">
        <v>1360</v>
      </c>
      <c r="B17" s="709" t="s">
        <v>1305</v>
      </c>
      <c r="C17" s="709" t="s">
        <v>1305</v>
      </c>
      <c r="D17" s="709" t="s">
        <v>1305</v>
      </c>
      <c r="E17" s="709" t="s">
        <v>1305</v>
      </c>
      <c r="F17" s="727" t="s">
        <v>1305</v>
      </c>
      <c r="G17" s="709" t="s">
        <v>1305</v>
      </c>
      <c r="H17" s="727">
        <v>456</v>
      </c>
      <c r="I17" s="707">
        <v>450</v>
      </c>
      <c r="J17" s="707">
        <v>458</v>
      </c>
      <c r="K17" s="728">
        <v>446</v>
      </c>
    </row>
    <row r="18" spans="1:11" ht="18" customHeight="1">
      <c r="A18" s="710" t="s">
        <v>1359</v>
      </c>
      <c r="B18" s="729">
        <v>1399</v>
      </c>
      <c r="C18" s="729">
        <v>1739</v>
      </c>
      <c r="D18" s="729">
        <v>1771</v>
      </c>
      <c r="E18" s="729">
        <v>1842</v>
      </c>
      <c r="F18" s="713" t="s">
        <v>1305</v>
      </c>
      <c r="G18" s="709" t="s">
        <v>1305</v>
      </c>
      <c r="H18" s="709" t="s">
        <v>1305</v>
      </c>
      <c r="I18" s="711" t="s">
        <v>1305</v>
      </c>
      <c r="J18" s="711" t="s">
        <v>1305</v>
      </c>
      <c r="K18" s="709" t="s">
        <v>1304</v>
      </c>
    </row>
    <row r="19" spans="1:11" ht="18" customHeight="1">
      <c r="A19" s="710" t="s">
        <v>1358</v>
      </c>
      <c r="B19" s="709" t="s">
        <v>1305</v>
      </c>
      <c r="C19" s="709" t="s">
        <v>1305</v>
      </c>
      <c r="D19" s="709" t="s">
        <v>1305</v>
      </c>
      <c r="E19" s="709" t="s">
        <v>1305</v>
      </c>
      <c r="F19" s="727" t="s">
        <v>1305</v>
      </c>
      <c r="G19" s="709" t="s">
        <v>1305</v>
      </c>
      <c r="H19" s="727">
        <v>388</v>
      </c>
      <c r="I19" s="711">
        <v>355</v>
      </c>
      <c r="J19" s="711">
        <v>413</v>
      </c>
      <c r="K19" s="728">
        <v>409</v>
      </c>
    </row>
    <row r="20" spans="1:11" ht="18" customHeight="1">
      <c r="A20" s="710" t="s">
        <v>1357</v>
      </c>
      <c r="B20" s="709" t="s">
        <v>1305</v>
      </c>
      <c r="C20" s="709" t="s">
        <v>1305</v>
      </c>
      <c r="D20" s="709" t="s">
        <v>1305</v>
      </c>
      <c r="E20" s="709" t="s">
        <v>1305</v>
      </c>
      <c r="F20" s="709">
        <v>865</v>
      </c>
      <c r="G20" s="726">
        <v>911</v>
      </c>
      <c r="H20" s="707" t="s">
        <v>1305</v>
      </c>
      <c r="I20" s="711" t="s">
        <v>1305</v>
      </c>
      <c r="J20" s="711" t="s">
        <v>1305</v>
      </c>
      <c r="K20" s="709" t="s">
        <v>1388</v>
      </c>
    </row>
    <row r="21" spans="1:11" ht="18" customHeight="1">
      <c r="A21" s="710" t="s">
        <v>1356</v>
      </c>
      <c r="B21" s="709" t="s">
        <v>1305</v>
      </c>
      <c r="C21" s="709" t="s">
        <v>1305</v>
      </c>
      <c r="D21" s="709" t="s">
        <v>1305</v>
      </c>
      <c r="E21" s="709" t="s">
        <v>1305</v>
      </c>
      <c r="F21" s="727" t="s">
        <v>1305</v>
      </c>
      <c r="G21" s="709" t="s">
        <v>1305</v>
      </c>
      <c r="H21" s="727">
        <v>911</v>
      </c>
      <c r="I21" s="707">
        <v>856</v>
      </c>
      <c r="J21" s="707">
        <v>926</v>
      </c>
      <c r="K21" s="711">
        <v>933</v>
      </c>
    </row>
    <row r="22" spans="1:11" ht="18" customHeight="1">
      <c r="A22" s="710" t="s">
        <v>1355</v>
      </c>
      <c r="B22" s="709" t="s">
        <v>1305</v>
      </c>
      <c r="C22" s="709" t="s">
        <v>1305</v>
      </c>
      <c r="D22" s="709" t="s">
        <v>1305</v>
      </c>
      <c r="E22" s="709" t="s">
        <v>1305</v>
      </c>
      <c r="F22" s="727" t="s">
        <v>1305</v>
      </c>
      <c r="G22" s="709" t="s">
        <v>1305</v>
      </c>
      <c r="H22" s="727">
        <v>696</v>
      </c>
      <c r="I22" s="707">
        <v>666</v>
      </c>
      <c r="J22" s="707">
        <v>714</v>
      </c>
      <c r="K22" s="711">
        <v>686</v>
      </c>
    </row>
    <row r="23" spans="1:11" ht="18" customHeight="1">
      <c r="A23" s="710" t="s">
        <v>1387</v>
      </c>
      <c r="B23" s="709" t="s">
        <v>1305</v>
      </c>
      <c r="C23" s="709" t="s">
        <v>1305</v>
      </c>
      <c r="D23" s="709" t="s">
        <v>1305</v>
      </c>
      <c r="E23" s="709" t="s">
        <v>1305</v>
      </c>
      <c r="F23" s="709">
        <v>140</v>
      </c>
      <c r="G23" s="726">
        <v>170</v>
      </c>
      <c r="H23" s="707">
        <v>183</v>
      </c>
      <c r="I23" s="707">
        <v>192</v>
      </c>
      <c r="J23" s="707">
        <v>223</v>
      </c>
      <c r="K23" s="714">
        <v>232</v>
      </c>
    </row>
    <row r="24" spans="1:11" ht="18" customHeight="1">
      <c r="A24" s="710" t="s">
        <v>1353</v>
      </c>
      <c r="B24" s="709" t="s">
        <v>1305</v>
      </c>
      <c r="C24" s="709" t="s">
        <v>1305</v>
      </c>
      <c r="D24" s="709" t="s">
        <v>1305</v>
      </c>
      <c r="E24" s="709" t="s">
        <v>1305</v>
      </c>
      <c r="F24" s="709">
        <v>289</v>
      </c>
      <c r="G24" s="726">
        <v>333</v>
      </c>
      <c r="H24" s="707">
        <v>400</v>
      </c>
      <c r="I24" s="707">
        <v>409</v>
      </c>
      <c r="J24" s="707">
        <v>460</v>
      </c>
      <c r="K24" s="714">
        <v>489</v>
      </c>
    </row>
    <row r="25" spans="1:11" ht="18" customHeight="1">
      <c r="A25" s="710" t="s">
        <v>1352</v>
      </c>
      <c r="B25" s="709" t="s">
        <v>1305</v>
      </c>
      <c r="C25" s="709" t="s">
        <v>1305</v>
      </c>
      <c r="D25" s="709" t="s">
        <v>1305</v>
      </c>
      <c r="E25" s="709" t="s">
        <v>1305</v>
      </c>
      <c r="F25" s="709">
        <v>27</v>
      </c>
      <c r="G25" s="726">
        <v>52</v>
      </c>
      <c r="H25" s="707">
        <v>46</v>
      </c>
      <c r="I25" s="707">
        <v>33</v>
      </c>
      <c r="J25" s="707">
        <v>38</v>
      </c>
      <c r="K25" s="714">
        <v>37</v>
      </c>
    </row>
    <row r="26" spans="1:11" ht="18" customHeight="1" thickBot="1">
      <c r="A26" s="705" t="s">
        <v>1386</v>
      </c>
      <c r="B26" s="704" t="s">
        <v>1305</v>
      </c>
      <c r="C26" s="704" t="s">
        <v>1305</v>
      </c>
      <c r="D26" s="704" t="s">
        <v>1305</v>
      </c>
      <c r="E26" s="704" t="s">
        <v>1305</v>
      </c>
      <c r="F26" s="704">
        <v>1347</v>
      </c>
      <c r="G26" s="725">
        <v>1415</v>
      </c>
      <c r="H26" s="702">
        <v>525</v>
      </c>
      <c r="I26" s="702">
        <v>495</v>
      </c>
      <c r="J26" s="702">
        <v>557</v>
      </c>
      <c r="K26" s="687">
        <v>541</v>
      </c>
    </row>
    <row r="27" spans="1:11" ht="32.25" customHeight="1" thickBot="1">
      <c r="A27" s="428"/>
      <c r="B27" s="428"/>
      <c r="C27" s="428"/>
      <c r="D27" s="428"/>
      <c r="E27" s="428"/>
      <c r="F27" s="428"/>
      <c r="G27" s="428"/>
      <c r="H27" s="428"/>
      <c r="I27" s="724"/>
      <c r="J27" s="723"/>
    </row>
    <row r="28" spans="1:11" ht="16.5" customHeight="1">
      <c r="A28" s="722" t="s">
        <v>1385</v>
      </c>
      <c r="B28" s="2260" t="s">
        <v>1384</v>
      </c>
      <c r="C28" s="2261"/>
      <c r="D28" s="2261"/>
      <c r="E28" s="2261"/>
      <c r="F28" s="2261"/>
      <c r="G28" s="2261"/>
      <c r="H28" s="2261"/>
      <c r="I28" s="2261"/>
      <c r="J28" s="2261"/>
      <c r="K28" s="2261"/>
    </row>
    <row r="29" spans="1:11" ht="16.5" customHeight="1" thickBot="1">
      <c r="A29" s="721" t="s">
        <v>1383</v>
      </c>
      <c r="B29" s="720" t="s">
        <v>1382</v>
      </c>
      <c r="C29" s="719" t="s">
        <v>1381</v>
      </c>
      <c r="D29" s="718" t="s">
        <v>1380</v>
      </c>
      <c r="E29" s="718" t="s">
        <v>1379</v>
      </c>
      <c r="F29" s="718" t="s">
        <v>1378</v>
      </c>
      <c r="G29" s="718" t="s">
        <v>1377</v>
      </c>
      <c r="H29" s="718" t="s">
        <v>1376</v>
      </c>
      <c r="I29" s="718" t="s">
        <v>1375</v>
      </c>
      <c r="J29" s="717" t="s">
        <v>1374</v>
      </c>
      <c r="K29" s="716" t="s">
        <v>1373</v>
      </c>
    </row>
    <row r="30" spans="1:11" ht="18" customHeight="1">
      <c r="A30" s="715" t="s">
        <v>1372</v>
      </c>
      <c r="B30" s="709">
        <v>2</v>
      </c>
      <c r="C30" s="709">
        <v>2</v>
      </c>
      <c r="D30" s="709">
        <v>2</v>
      </c>
      <c r="E30" s="709">
        <v>4</v>
      </c>
      <c r="F30" s="708">
        <v>2</v>
      </c>
      <c r="G30" s="708">
        <v>1</v>
      </c>
      <c r="H30" s="707">
        <v>5</v>
      </c>
      <c r="I30" s="707">
        <v>5</v>
      </c>
      <c r="J30" s="707">
        <v>7</v>
      </c>
      <c r="K30" s="690">
        <v>4</v>
      </c>
    </row>
    <row r="31" spans="1:11" ht="18" customHeight="1">
      <c r="A31" s="710" t="s">
        <v>1371</v>
      </c>
      <c r="B31" s="709">
        <v>0</v>
      </c>
      <c r="C31" s="709">
        <v>0</v>
      </c>
      <c r="D31" s="709">
        <v>0</v>
      </c>
      <c r="E31" s="709">
        <v>0</v>
      </c>
      <c r="F31" s="709">
        <v>0</v>
      </c>
      <c r="G31" s="714" t="s">
        <v>1305</v>
      </c>
      <c r="H31" s="713">
        <v>0</v>
      </c>
      <c r="I31" s="713">
        <v>0</v>
      </c>
      <c r="J31" s="707">
        <v>0</v>
      </c>
      <c r="K31" s="690">
        <v>0</v>
      </c>
    </row>
    <row r="32" spans="1:11" ht="18" customHeight="1">
      <c r="A32" s="710" t="s">
        <v>1370</v>
      </c>
      <c r="B32" s="709">
        <v>24</v>
      </c>
      <c r="C32" s="709">
        <v>21</v>
      </c>
      <c r="D32" s="709">
        <v>19</v>
      </c>
      <c r="E32" s="709">
        <v>19</v>
      </c>
      <c r="F32" s="709">
        <v>20</v>
      </c>
      <c r="G32" s="708">
        <v>17</v>
      </c>
      <c r="H32" s="707">
        <v>22</v>
      </c>
      <c r="I32" s="707">
        <v>20</v>
      </c>
      <c r="J32" s="707">
        <v>18</v>
      </c>
      <c r="K32" s="690">
        <v>24</v>
      </c>
    </row>
    <row r="33" spans="1:11" ht="18" customHeight="1">
      <c r="A33" s="710" t="s">
        <v>1369</v>
      </c>
      <c r="B33" s="709">
        <v>61</v>
      </c>
      <c r="C33" s="709">
        <v>65</v>
      </c>
      <c r="D33" s="709">
        <v>56</v>
      </c>
      <c r="E33" s="709">
        <v>58</v>
      </c>
      <c r="F33" s="709">
        <v>63</v>
      </c>
      <c r="G33" s="708">
        <v>60</v>
      </c>
      <c r="H33" s="707">
        <v>64</v>
      </c>
      <c r="I33" s="707">
        <v>67</v>
      </c>
      <c r="J33" s="707">
        <v>70</v>
      </c>
      <c r="K33" s="690">
        <v>62</v>
      </c>
    </row>
    <row r="34" spans="1:11" ht="18" customHeight="1">
      <c r="A34" s="710" t="s">
        <v>1368</v>
      </c>
      <c r="B34" s="709">
        <v>1</v>
      </c>
      <c r="C34" s="709">
        <v>1</v>
      </c>
      <c r="D34" s="709">
        <v>1</v>
      </c>
      <c r="E34" s="709">
        <v>1</v>
      </c>
      <c r="F34" s="709">
        <v>1</v>
      </c>
      <c r="G34" s="708">
        <v>1</v>
      </c>
      <c r="H34" s="707">
        <v>1</v>
      </c>
      <c r="I34" s="707">
        <v>0</v>
      </c>
      <c r="J34" s="707">
        <v>0</v>
      </c>
      <c r="K34" s="690">
        <v>0</v>
      </c>
    </row>
    <row r="35" spans="1:11" ht="18" customHeight="1">
      <c r="A35" s="710" t="s">
        <v>1367</v>
      </c>
      <c r="B35" s="709">
        <v>13</v>
      </c>
      <c r="C35" s="709">
        <v>19</v>
      </c>
      <c r="D35" s="709">
        <v>19</v>
      </c>
      <c r="E35" s="709">
        <v>29</v>
      </c>
      <c r="F35" s="709" t="s">
        <v>1305</v>
      </c>
      <c r="G35" s="709" t="s">
        <v>1305</v>
      </c>
      <c r="H35" s="709" t="s">
        <v>1305</v>
      </c>
      <c r="I35" s="711" t="s">
        <v>1305</v>
      </c>
      <c r="J35" s="711" t="s">
        <v>1305</v>
      </c>
      <c r="K35" s="712" t="s">
        <v>1304</v>
      </c>
    </row>
    <row r="36" spans="1:11" ht="18" customHeight="1">
      <c r="A36" s="710" t="s">
        <v>1366</v>
      </c>
      <c r="B36" s="709" t="s">
        <v>1305</v>
      </c>
      <c r="C36" s="709" t="s">
        <v>1305</v>
      </c>
      <c r="D36" s="709" t="s">
        <v>1305</v>
      </c>
      <c r="E36" s="709" t="s">
        <v>1305</v>
      </c>
      <c r="F36" s="709">
        <v>11</v>
      </c>
      <c r="G36" s="708">
        <v>7</v>
      </c>
      <c r="H36" s="707">
        <v>10</v>
      </c>
      <c r="I36" s="707">
        <v>11</v>
      </c>
      <c r="J36" s="707">
        <v>14</v>
      </c>
      <c r="K36" s="690">
        <v>14</v>
      </c>
    </row>
    <row r="37" spans="1:11" ht="18" customHeight="1">
      <c r="A37" s="710" t="s">
        <v>1365</v>
      </c>
      <c r="B37" s="709" t="s">
        <v>1305</v>
      </c>
      <c r="C37" s="709" t="s">
        <v>1305</v>
      </c>
      <c r="D37" s="709" t="s">
        <v>1305</v>
      </c>
      <c r="E37" s="709" t="s">
        <v>1305</v>
      </c>
      <c r="F37" s="709">
        <v>21</v>
      </c>
      <c r="G37" s="708">
        <v>21</v>
      </c>
      <c r="H37" s="707" t="s">
        <v>1305</v>
      </c>
      <c r="I37" s="712" t="s">
        <v>1305</v>
      </c>
      <c r="J37" s="712" t="s">
        <v>1305</v>
      </c>
      <c r="K37" s="712" t="s">
        <v>1304</v>
      </c>
    </row>
    <row r="38" spans="1:11" ht="18" customHeight="1">
      <c r="A38" s="710" t="s">
        <v>1364</v>
      </c>
      <c r="B38" s="709" t="s">
        <v>1305</v>
      </c>
      <c r="C38" s="709" t="s">
        <v>1305</v>
      </c>
      <c r="D38" s="709" t="s">
        <v>1305</v>
      </c>
      <c r="E38" s="709" t="s">
        <v>1305</v>
      </c>
      <c r="F38" s="709" t="s">
        <v>1305</v>
      </c>
      <c r="G38" s="709" t="s">
        <v>1305</v>
      </c>
      <c r="H38" s="709">
        <v>32</v>
      </c>
      <c r="I38" s="707">
        <v>24</v>
      </c>
      <c r="J38" s="707">
        <v>24</v>
      </c>
      <c r="K38" s="690">
        <v>31</v>
      </c>
    </row>
    <row r="39" spans="1:11" ht="18" customHeight="1">
      <c r="A39" s="710" t="s">
        <v>1363</v>
      </c>
      <c r="B39" s="709">
        <v>77</v>
      </c>
      <c r="C39" s="709">
        <v>117</v>
      </c>
      <c r="D39" s="709">
        <v>120</v>
      </c>
      <c r="E39" s="709">
        <v>135</v>
      </c>
      <c r="F39" s="709">
        <v>88</v>
      </c>
      <c r="G39" s="708">
        <v>95</v>
      </c>
      <c r="H39" s="707">
        <v>95</v>
      </c>
      <c r="I39" s="707">
        <v>94</v>
      </c>
      <c r="J39" s="707">
        <v>111</v>
      </c>
      <c r="K39" s="712">
        <v>119</v>
      </c>
    </row>
    <row r="40" spans="1:11" ht="18" customHeight="1">
      <c r="A40" s="710" t="s">
        <v>1362</v>
      </c>
      <c r="B40" s="709">
        <v>8</v>
      </c>
      <c r="C40" s="709">
        <v>8</v>
      </c>
      <c r="D40" s="709">
        <v>8</v>
      </c>
      <c r="E40" s="709">
        <v>6</v>
      </c>
      <c r="F40" s="709">
        <v>7</v>
      </c>
      <c r="G40" s="708">
        <v>9</v>
      </c>
      <c r="H40" s="707">
        <v>9</v>
      </c>
      <c r="I40" s="707">
        <v>15</v>
      </c>
      <c r="J40" s="707">
        <v>16</v>
      </c>
      <c r="K40" s="690">
        <v>15</v>
      </c>
    </row>
    <row r="41" spans="1:11" ht="18" customHeight="1">
      <c r="A41" s="710" t="s">
        <v>1361</v>
      </c>
      <c r="B41" s="709">
        <v>5</v>
      </c>
      <c r="C41" s="709">
        <v>3</v>
      </c>
      <c r="D41" s="709">
        <v>3</v>
      </c>
      <c r="E41" s="709">
        <v>4</v>
      </c>
      <c r="F41" s="709">
        <v>6</v>
      </c>
      <c r="G41" s="708">
        <v>5</v>
      </c>
      <c r="H41" s="707" t="s">
        <v>1305</v>
      </c>
      <c r="I41" s="711" t="s">
        <v>1305</v>
      </c>
      <c r="J41" s="711" t="s">
        <v>1305</v>
      </c>
      <c r="K41" s="709" t="s">
        <v>1304</v>
      </c>
    </row>
    <row r="42" spans="1:11" ht="18" customHeight="1">
      <c r="A42" s="710" t="s">
        <v>1360</v>
      </c>
      <c r="B42" s="709" t="s">
        <v>1305</v>
      </c>
      <c r="C42" s="709" t="s">
        <v>1305</v>
      </c>
      <c r="D42" s="709" t="s">
        <v>1305</v>
      </c>
      <c r="E42" s="709" t="s">
        <v>1305</v>
      </c>
      <c r="F42" s="709" t="s">
        <v>1305</v>
      </c>
      <c r="G42" s="709" t="s">
        <v>1305</v>
      </c>
      <c r="H42" s="709">
        <v>7</v>
      </c>
      <c r="I42" s="707">
        <v>5</v>
      </c>
      <c r="J42" s="707">
        <v>8</v>
      </c>
      <c r="K42" s="690">
        <v>9</v>
      </c>
    </row>
    <row r="43" spans="1:11" ht="18" customHeight="1">
      <c r="A43" s="710" t="s">
        <v>1359</v>
      </c>
      <c r="B43" s="709">
        <v>118</v>
      </c>
      <c r="C43" s="709">
        <v>157</v>
      </c>
      <c r="D43" s="709">
        <v>157</v>
      </c>
      <c r="E43" s="709">
        <v>169</v>
      </c>
      <c r="F43" s="709" t="s">
        <v>1305</v>
      </c>
      <c r="G43" s="709" t="s">
        <v>1305</v>
      </c>
      <c r="H43" s="709" t="s">
        <v>1305</v>
      </c>
      <c r="I43" s="711" t="s">
        <v>1305</v>
      </c>
      <c r="J43" s="711" t="s">
        <v>1305</v>
      </c>
      <c r="K43" s="709" t="s">
        <v>1304</v>
      </c>
    </row>
    <row r="44" spans="1:11" ht="18" customHeight="1">
      <c r="A44" s="710" t="s">
        <v>1358</v>
      </c>
      <c r="B44" s="709" t="s">
        <v>1305</v>
      </c>
      <c r="C44" s="709" t="s">
        <v>1305</v>
      </c>
      <c r="D44" s="709" t="s">
        <v>1305</v>
      </c>
      <c r="E44" s="709" t="s">
        <v>1305</v>
      </c>
      <c r="F44" s="709" t="s">
        <v>1305</v>
      </c>
      <c r="G44" s="709" t="s">
        <v>1305</v>
      </c>
      <c r="H44" s="709">
        <v>87</v>
      </c>
      <c r="I44" s="711">
        <v>77</v>
      </c>
      <c r="J44" s="711">
        <v>90</v>
      </c>
      <c r="K44" s="709">
        <v>93</v>
      </c>
    </row>
    <row r="45" spans="1:11" ht="18" customHeight="1">
      <c r="A45" s="710" t="s">
        <v>1357</v>
      </c>
      <c r="B45" s="709" t="s">
        <v>1305</v>
      </c>
      <c r="C45" s="709" t="s">
        <v>1305</v>
      </c>
      <c r="D45" s="709" t="s">
        <v>1305</v>
      </c>
      <c r="E45" s="709" t="s">
        <v>1305</v>
      </c>
      <c r="F45" s="709">
        <v>52</v>
      </c>
      <c r="G45" s="708">
        <v>47</v>
      </c>
      <c r="H45" s="707" t="s">
        <v>1305</v>
      </c>
      <c r="I45" s="711" t="s">
        <v>1305</v>
      </c>
      <c r="J45" s="711" t="s">
        <v>1305</v>
      </c>
      <c r="K45" s="709" t="s">
        <v>1304</v>
      </c>
    </row>
    <row r="46" spans="1:11" ht="18" customHeight="1">
      <c r="A46" s="710" t="s">
        <v>1356</v>
      </c>
      <c r="B46" s="709" t="s">
        <v>1305</v>
      </c>
      <c r="C46" s="709" t="s">
        <v>1305</v>
      </c>
      <c r="D46" s="709" t="s">
        <v>1305</v>
      </c>
      <c r="E46" s="709" t="s">
        <v>1305</v>
      </c>
      <c r="F46" s="709" t="s">
        <v>1305</v>
      </c>
      <c r="G46" s="709" t="s">
        <v>1305</v>
      </c>
      <c r="H46" s="709">
        <v>73</v>
      </c>
      <c r="I46" s="711">
        <v>61</v>
      </c>
      <c r="J46" s="711">
        <v>61</v>
      </c>
      <c r="K46" s="711">
        <v>63</v>
      </c>
    </row>
    <row r="47" spans="1:11" ht="18" customHeight="1">
      <c r="A47" s="710" t="s">
        <v>1355</v>
      </c>
      <c r="B47" s="709" t="s">
        <v>1305</v>
      </c>
      <c r="C47" s="709" t="s">
        <v>1305</v>
      </c>
      <c r="D47" s="709" t="s">
        <v>1305</v>
      </c>
      <c r="E47" s="709" t="s">
        <v>1305</v>
      </c>
      <c r="F47" s="709" t="s">
        <v>1305</v>
      </c>
      <c r="G47" s="709" t="s">
        <v>1305</v>
      </c>
      <c r="H47" s="709">
        <v>30</v>
      </c>
      <c r="I47" s="711">
        <v>31</v>
      </c>
      <c r="J47" s="711">
        <v>22</v>
      </c>
      <c r="K47" s="706">
        <v>22</v>
      </c>
    </row>
    <row r="48" spans="1:11" ht="18" customHeight="1">
      <c r="A48" s="710" t="s">
        <v>1354</v>
      </c>
      <c r="B48" s="709" t="s">
        <v>1305</v>
      </c>
      <c r="C48" s="709" t="s">
        <v>1305</v>
      </c>
      <c r="D48" s="709" t="s">
        <v>1305</v>
      </c>
      <c r="E48" s="709" t="s">
        <v>1305</v>
      </c>
      <c r="F48" s="709">
        <v>16</v>
      </c>
      <c r="G48" s="708">
        <v>22</v>
      </c>
      <c r="H48" s="707">
        <v>20</v>
      </c>
      <c r="I48" s="707">
        <v>27</v>
      </c>
      <c r="J48" s="707">
        <v>27</v>
      </c>
      <c r="K48" s="706">
        <v>26</v>
      </c>
    </row>
    <row r="49" spans="1:11" ht="18" customHeight="1">
      <c r="A49" s="710" t="s">
        <v>1353</v>
      </c>
      <c r="B49" s="709" t="s">
        <v>1305</v>
      </c>
      <c r="C49" s="709" t="s">
        <v>1305</v>
      </c>
      <c r="D49" s="709" t="s">
        <v>1305</v>
      </c>
      <c r="E49" s="709" t="s">
        <v>1305</v>
      </c>
      <c r="F49" s="709">
        <v>33</v>
      </c>
      <c r="G49" s="708">
        <v>41</v>
      </c>
      <c r="H49" s="707">
        <v>49</v>
      </c>
      <c r="I49" s="707">
        <v>54</v>
      </c>
      <c r="J49" s="707">
        <v>72</v>
      </c>
      <c r="K49" s="706">
        <v>79</v>
      </c>
    </row>
    <row r="50" spans="1:11" ht="18" customHeight="1">
      <c r="A50" s="710" t="s">
        <v>1352</v>
      </c>
      <c r="B50" s="709" t="s">
        <v>1305</v>
      </c>
      <c r="C50" s="709" t="s">
        <v>1305</v>
      </c>
      <c r="D50" s="709" t="s">
        <v>1305</v>
      </c>
      <c r="E50" s="709" t="s">
        <v>1305</v>
      </c>
      <c r="F50" s="709">
        <v>2</v>
      </c>
      <c r="G50" s="708">
        <v>6</v>
      </c>
      <c r="H50" s="707">
        <v>3</v>
      </c>
      <c r="I50" s="707">
        <v>2</v>
      </c>
      <c r="J50" s="707">
        <v>2</v>
      </c>
      <c r="K50" s="706">
        <v>2</v>
      </c>
    </row>
    <row r="51" spans="1:11" ht="18" customHeight="1" thickBot="1">
      <c r="A51" s="705" t="s">
        <v>1351</v>
      </c>
      <c r="B51" s="704" t="s">
        <v>1305</v>
      </c>
      <c r="C51" s="704" t="s">
        <v>1305</v>
      </c>
      <c r="D51" s="704" t="s">
        <v>1305</v>
      </c>
      <c r="E51" s="704" t="s">
        <v>1305</v>
      </c>
      <c r="F51" s="704">
        <v>112</v>
      </c>
      <c r="G51" s="703">
        <v>147</v>
      </c>
      <c r="H51" s="702">
        <v>78</v>
      </c>
      <c r="I51" s="702">
        <v>70</v>
      </c>
      <c r="J51" s="702">
        <v>74</v>
      </c>
      <c r="K51" s="687">
        <v>77</v>
      </c>
    </row>
    <row r="52" spans="1:11" ht="16" customHeight="1">
      <c r="A52" s="187"/>
      <c r="B52" s="187"/>
      <c r="C52" s="187"/>
      <c r="D52" s="187"/>
      <c r="E52" s="187"/>
      <c r="F52" s="187"/>
      <c r="G52" s="187"/>
      <c r="H52" s="187"/>
      <c r="I52" s="187"/>
      <c r="K52" s="187" t="s">
        <v>1303</v>
      </c>
    </row>
    <row r="53" spans="1:11" ht="16" customHeight="1">
      <c r="A53" s="187"/>
      <c r="B53" s="187"/>
      <c r="C53" s="187"/>
      <c r="D53" s="187"/>
      <c r="E53" s="187"/>
      <c r="F53" s="187"/>
      <c r="G53" s="187"/>
      <c r="H53" s="187"/>
      <c r="I53" s="187"/>
      <c r="K53" s="187" t="s">
        <v>1302</v>
      </c>
    </row>
    <row r="54" spans="1:11" ht="12" customHeight="1">
      <c r="A54" s="187"/>
    </row>
    <row r="55" spans="1:11" ht="12" customHeight="1">
      <c r="A55" s="187"/>
    </row>
    <row r="56" spans="1:11" ht="14.25" customHeight="1">
      <c r="A56" s="2129" t="s">
        <v>1350</v>
      </c>
      <c r="B56" s="2129"/>
      <c r="C56" s="2129"/>
      <c r="D56" s="2129"/>
      <c r="E56" s="2129"/>
      <c r="F56" s="2129"/>
      <c r="G56" s="2129"/>
      <c r="H56" s="2129"/>
      <c r="I56" s="2129"/>
      <c r="J56" s="2129"/>
      <c r="K56" s="2129"/>
    </row>
    <row r="57" spans="1:11" ht="14.25" customHeight="1">
      <c r="A57" s="2129"/>
      <c r="B57" s="2129"/>
      <c r="C57" s="2129"/>
      <c r="D57" s="2129"/>
      <c r="E57" s="2129"/>
      <c r="F57" s="2129"/>
      <c r="G57" s="2129"/>
      <c r="H57" s="2129"/>
      <c r="I57" s="2129"/>
      <c r="J57" s="2129"/>
      <c r="K57" s="2129"/>
    </row>
    <row r="58" spans="1:11" ht="14.25" customHeight="1">
      <c r="A58" s="2129"/>
      <c r="B58" s="2129"/>
      <c r="C58" s="2129"/>
      <c r="D58" s="2129"/>
      <c r="E58" s="2129"/>
      <c r="F58" s="2129"/>
      <c r="G58" s="2129"/>
      <c r="H58" s="2129"/>
      <c r="I58" s="2129"/>
      <c r="J58" s="2129"/>
      <c r="K58" s="2129"/>
    </row>
    <row r="59" spans="1:11" ht="16" customHeight="1">
      <c r="A59" s="701"/>
    </row>
    <row r="60" spans="1:11" ht="16" customHeight="1">
      <c r="A60" s="701"/>
    </row>
    <row r="61" spans="1:11" ht="16" customHeight="1">
      <c r="A61" s="701"/>
    </row>
    <row r="62" spans="1:11" ht="16" customHeight="1">
      <c r="A62" s="701"/>
    </row>
    <row r="63" spans="1:11" ht="16" customHeight="1">
      <c r="A63" s="701"/>
    </row>
    <row r="64" spans="1:11" ht="16" customHeight="1">
      <c r="A64" s="701"/>
    </row>
    <row r="65" spans="1:1" ht="16" customHeight="1">
      <c r="A65" s="701"/>
    </row>
    <row r="66" spans="1:1" ht="16" customHeight="1">
      <c r="A66" s="701"/>
    </row>
    <row r="67" spans="1:1" ht="16" customHeight="1">
      <c r="A67" s="701"/>
    </row>
    <row r="68" spans="1:1" ht="16" customHeight="1">
      <c r="A68" s="701"/>
    </row>
    <row r="69" spans="1:1" ht="16" customHeight="1">
      <c r="A69" s="701"/>
    </row>
    <row r="70" spans="1:1" ht="16" customHeight="1">
      <c r="A70" s="701"/>
    </row>
    <row r="71" spans="1:1" ht="16" customHeight="1">
      <c r="A71" s="701"/>
    </row>
    <row r="72" spans="1:1" ht="16" customHeight="1">
      <c r="A72" s="701"/>
    </row>
    <row r="73" spans="1:1" ht="16" customHeight="1">
      <c r="A73" s="701"/>
    </row>
    <row r="74" spans="1:1" ht="16" customHeight="1">
      <c r="A74" s="701"/>
    </row>
  </sheetData>
  <mergeCells count="4">
    <mergeCell ref="A56:K58"/>
    <mergeCell ref="B3:K3"/>
    <mergeCell ref="B28:K28"/>
    <mergeCell ref="B2:K2"/>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61"/>
  <sheetViews>
    <sheetView view="pageBreakPreview" zoomScaleNormal="100" zoomScaleSheetLayoutView="100" workbookViewId="0">
      <selection activeCell="A2" sqref="A2"/>
    </sheetView>
  </sheetViews>
  <sheetFormatPr defaultRowHeight="13"/>
  <cols>
    <col min="1" max="1" width="29.08984375" customWidth="1"/>
    <col min="2" max="10" width="7.6328125" customWidth="1"/>
    <col min="11" max="11" width="7.36328125" style="523" customWidth="1"/>
    <col min="12" max="12" width="7.36328125" customWidth="1"/>
  </cols>
  <sheetData>
    <row r="1" spans="1:11" ht="19">
      <c r="A1" s="182" t="s">
        <v>1426</v>
      </c>
    </row>
    <row r="2" spans="1:11" ht="18" customHeight="1" thickBot="1">
      <c r="B2" s="2262" t="s">
        <v>1395</v>
      </c>
      <c r="C2" s="2262"/>
      <c r="D2" s="2262"/>
      <c r="E2" s="2262"/>
      <c r="F2" s="2262"/>
      <c r="G2" s="2262"/>
      <c r="H2" s="2262"/>
      <c r="I2" s="2262"/>
      <c r="J2" s="2262"/>
      <c r="K2" s="2262"/>
    </row>
    <row r="3" spans="1:11" ht="16.5" customHeight="1">
      <c r="A3" s="722" t="s">
        <v>1385</v>
      </c>
      <c r="B3" s="2263" t="s">
        <v>1425</v>
      </c>
      <c r="C3" s="2264"/>
      <c r="D3" s="2264"/>
      <c r="E3" s="2264"/>
      <c r="F3" s="2264"/>
      <c r="G3" s="2264"/>
      <c r="H3" s="2264"/>
      <c r="I3" s="2264"/>
      <c r="J3" s="2264"/>
      <c r="K3" s="2264"/>
    </row>
    <row r="4" spans="1:11" ht="16.5" customHeight="1" thickBot="1">
      <c r="A4" s="721" t="s">
        <v>1383</v>
      </c>
      <c r="B4" s="744" t="s">
        <v>1382</v>
      </c>
      <c r="C4" s="719" t="s">
        <v>1381</v>
      </c>
      <c r="D4" s="718" t="s">
        <v>1380</v>
      </c>
      <c r="E4" s="718" t="s">
        <v>1379</v>
      </c>
      <c r="F4" s="718" t="s">
        <v>1378</v>
      </c>
      <c r="G4" s="718" t="s">
        <v>1377</v>
      </c>
      <c r="H4" s="718" t="s">
        <v>1376</v>
      </c>
      <c r="I4" s="718" t="s">
        <v>1375</v>
      </c>
      <c r="J4" s="718" t="s">
        <v>1374</v>
      </c>
      <c r="K4" s="743" t="s">
        <v>1373</v>
      </c>
    </row>
    <row r="5" spans="1:11" ht="18" customHeight="1">
      <c r="A5" s="715" t="s">
        <v>1424</v>
      </c>
      <c r="B5" s="742">
        <v>64</v>
      </c>
      <c r="C5" s="742">
        <v>197</v>
      </c>
      <c r="D5" s="742">
        <v>200</v>
      </c>
      <c r="E5" s="742">
        <v>354</v>
      </c>
      <c r="F5" s="742">
        <v>243</v>
      </c>
      <c r="G5" s="714">
        <v>289</v>
      </c>
      <c r="H5" s="707">
        <v>532</v>
      </c>
      <c r="I5" s="707">
        <v>428</v>
      </c>
      <c r="J5" s="707">
        <v>409</v>
      </c>
      <c r="K5" s="748">
        <v>437</v>
      </c>
    </row>
    <row r="6" spans="1:11" ht="18" customHeight="1">
      <c r="A6" s="710" t="s">
        <v>1371</v>
      </c>
      <c r="B6" s="709">
        <v>10</v>
      </c>
      <c r="C6" s="709">
        <v>27</v>
      </c>
      <c r="D6" s="709">
        <v>15</v>
      </c>
      <c r="E6" s="709">
        <v>4</v>
      </c>
      <c r="F6" s="709">
        <v>9</v>
      </c>
      <c r="G6" s="714">
        <v>2</v>
      </c>
      <c r="H6" s="707">
        <v>34</v>
      </c>
      <c r="I6" s="707">
        <v>14</v>
      </c>
      <c r="J6" s="707">
        <v>22</v>
      </c>
      <c r="K6" s="748">
        <v>23</v>
      </c>
    </row>
    <row r="7" spans="1:11" ht="18" customHeight="1">
      <c r="A7" s="710" t="s">
        <v>1423</v>
      </c>
      <c r="B7" s="709">
        <v>5309</v>
      </c>
      <c r="C7" s="709">
        <v>6724</v>
      </c>
      <c r="D7" s="709">
        <v>5747</v>
      </c>
      <c r="E7" s="709">
        <v>5800</v>
      </c>
      <c r="F7" s="709">
        <v>5378</v>
      </c>
      <c r="G7" s="726">
        <v>5104</v>
      </c>
      <c r="H7" s="707">
        <v>5720</v>
      </c>
      <c r="I7" s="707">
        <v>5158</v>
      </c>
      <c r="J7" s="707">
        <v>5074</v>
      </c>
      <c r="K7" s="748">
        <v>5218</v>
      </c>
    </row>
    <row r="8" spans="1:11" ht="18" customHeight="1">
      <c r="A8" s="710" t="s">
        <v>1422</v>
      </c>
      <c r="B8" s="709">
        <v>3673</v>
      </c>
      <c r="C8" s="709">
        <v>3344</v>
      </c>
      <c r="D8" s="709">
        <v>2956</v>
      </c>
      <c r="E8" s="709">
        <v>2786</v>
      </c>
      <c r="F8" s="709">
        <v>2455</v>
      </c>
      <c r="G8" s="726">
        <v>2587</v>
      </c>
      <c r="H8" s="707">
        <v>2520</v>
      </c>
      <c r="I8" s="707">
        <v>2444</v>
      </c>
      <c r="J8" s="707">
        <v>2302</v>
      </c>
      <c r="K8" s="748">
        <v>2545</v>
      </c>
    </row>
    <row r="9" spans="1:11" ht="18" customHeight="1">
      <c r="A9" s="710" t="s">
        <v>1421</v>
      </c>
      <c r="B9" s="709">
        <v>19</v>
      </c>
      <c r="C9" s="709">
        <v>15</v>
      </c>
      <c r="D9" s="709">
        <v>20</v>
      </c>
      <c r="E9" s="709">
        <v>17</v>
      </c>
      <c r="F9" s="709">
        <v>15</v>
      </c>
      <c r="G9" s="714">
        <v>16</v>
      </c>
      <c r="H9" s="707">
        <v>21</v>
      </c>
      <c r="I9" s="707">
        <v>17</v>
      </c>
      <c r="J9" s="707">
        <v>10</v>
      </c>
      <c r="K9" s="748">
        <v>21</v>
      </c>
    </row>
    <row r="10" spans="1:11" ht="18" customHeight="1">
      <c r="A10" s="710" t="s">
        <v>1367</v>
      </c>
      <c r="B10" s="709">
        <v>917</v>
      </c>
      <c r="C10" s="709">
        <v>1157</v>
      </c>
      <c r="D10" s="709">
        <v>1208</v>
      </c>
      <c r="E10" s="709">
        <v>1130</v>
      </c>
      <c r="F10" s="709" t="s">
        <v>1305</v>
      </c>
      <c r="G10" s="709" t="s">
        <v>1305</v>
      </c>
      <c r="H10" s="709" t="s">
        <v>1305</v>
      </c>
      <c r="I10" s="711" t="s">
        <v>1305</v>
      </c>
      <c r="J10" s="711" t="s">
        <v>1305</v>
      </c>
      <c r="K10" s="711" t="s">
        <v>1305</v>
      </c>
    </row>
    <row r="11" spans="1:11" ht="18" customHeight="1">
      <c r="A11" s="710" t="s">
        <v>1420</v>
      </c>
      <c r="B11" s="709" t="s">
        <v>1305</v>
      </c>
      <c r="C11" s="709" t="s">
        <v>1305</v>
      </c>
      <c r="D11" s="709" t="s">
        <v>1305</v>
      </c>
      <c r="E11" s="709" t="s">
        <v>1305</v>
      </c>
      <c r="F11" s="709">
        <v>619</v>
      </c>
      <c r="G11" s="726">
        <v>878</v>
      </c>
      <c r="H11" s="707">
        <v>1076</v>
      </c>
      <c r="I11" s="707">
        <v>801</v>
      </c>
      <c r="J11" s="707">
        <v>856</v>
      </c>
      <c r="K11" s="748">
        <v>809</v>
      </c>
    </row>
    <row r="12" spans="1:11" ht="18" customHeight="1">
      <c r="A12" s="710" t="s">
        <v>1365</v>
      </c>
      <c r="B12" s="709" t="s">
        <v>1305</v>
      </c>
      <c r="C12" s="709" t="s">
        <v>1305</v>
      </c>
      <c r="D12" s="709" t="s">
        <v>1305</v>
      </c>
      <c r="E12" s="709" t="s">
        <v>1305</v>
      </c>
      <c r="F12" s="709">
        <v>869</v>
      </c>
      <c r="G12" s="726">
        <v>1019</v>
      </c>
      <c r="H12" s="707" t="s">
        <v>1305</v>
      </c>
      <c r="I12" s="711" t="s">
        <v>1305</v>
      </c>
      <c r="J12" s="711" t="s">
        <v>1305</v>
      </c>
      <c r="K12" s="711" t="s">
        <v>1305</v>
      </c>
    </row>
    <row r="13" spans="1:11" ht="18" customHeight="1">
      <c r="A13" s="710" t="s">
        <v>1419</v>
      </c>
      <c r="B13" s="709" t="s">
        <v>1305</v>
      </c>
      <c r="C13" s="709" t="s">
        <v>1305</v>
      </c>
      <c r="D13" s="709" t="s">
        <v>1305</v>
      </c>
      <c r="E13" s="709" t="s">
        <v>1305</v>
      </c>
      <c r="F13" s="709" t="s">
        <v>1305</v>
      </c>
      <c r="G13" s="709" t="s">
        <v>1305</v>
      </c>
      <c r="H13" s="709">
        <v>1456</v>
      </c>
      <c r="I13" s="707">
        <v>1417</v>
      </c>
      <c r="J13" s="707">
        <v>1602</v>
      </c>
      <c r="K13" s="748">
        <v>1533</v>
      </c>
    </row>
    <row r="14" spans="1:11" ht="18" customHeight="1">
      <c r="A14" s="710" t="s">
        <v>1418</v>
      </c>
      <c r="B14" s="709">
        <v>13655</v>
      </c>
      <c r="C14" s="709">
        <v>16524</v>
      </c>
      <c r="D14" s="709">
        <v>16019</v>
      </c>
      <c r="E14" s="709">
        <v>16479</v>
      </c>
      <c r="F14" s="709">
        <v>11106</v>
      </c>
      <c r="G14" s="726">
        <v>11545</v>
      </c>
      <c r="H14" s="707">
        <v>13124</v>
      </c>
      <c r="I14" s="707">
        <v>12489</v>
      </c>
      <c r="J14" s="707">
        <v>14331</v>
      </c>
      <c r="K14" s="748">
        <v>13888</v>
      </c>
    </row>
    <row r="15" spans="1:11" ht="18" customHeight="1">
      <c r="A15" s="710" t="s">
        <v>1362</v>
      </c>
      <c r="B15" s="709">
        <v>593</v>
      </c>
      <c r="C15" s="709">
        <v>901</v>
      </c>
      <c r="D15" s="709">
        <v>959</v>
      </c>
      <c r="E15" s="709">
        <v>953</v>
      </c>
      <c r="F15" s="709">
        <v>840</v>
      </c>
      <c r="G15" s="726">
        <v>813</v>
      </c>
      <c r="H15" s="707">
        <v>953</v>
      </c>
      <c r="I15" s="707">
        <v>1168</v>
      </c>
      <c r="J15" s="707">
        <v>1172</v>
      </c>
      <c r="K15" s="748">
        <v>1166</v>
      </c>
    </row>
    <row r="16" spans="1:11" ht="18" customHeight="1">
      <c r="A16" s="710" t="s">
        <v>1389</v>
      </c>
      <c r="B16" s="709">
        <v>664</v>
      </c>
      <c r="C16" s="709">
        <v>854</v>
      </c>
      <c r="D16" s="709">
        <v>715</v>
      </c>
      <c r="E16" s="709">
        <v>793</v>
      </c>
      <c r="F16" s="709">
        <v>718</v>
      </c>
      <c r="G16" s="714">
        <v>930</v>
      </c>
      <c r="H16" s="707" t="s">
        <v>1305</v>
      </c>
      <c r="I16" s="711" t="s">
        <v>1305</v>
      </c>
      <c r="J16" s="711" t="s">
        <v>1305</v>
      </c>
      <c r="K16" s="711" t="s">
        <v>1305</v>
      </c>
    </row>
    <row r="17" spans="1:11" ht="18" customHeight="1">
      <c r="A17" s="710" t="s">
        <v>1360</v>
      </c>
      <c r="B17" s="709" t="s">
        <v>1305</v>
      </c>
      <c r="C17" s="709" t="s">
        <v>1305</v>
      </c>
      <c r="D17" s="709" t="s">
        <v>1305</v>
      </c>
      <c r="E17" s="709" t="s">
        <v>1305</v>
      </c>
      <c r="F17" s="709" t="s">
        <v>1305</v>
      </c>
      <c r="G17" s="709" t="s">
        <v>1305</v>
      </c>
      <c r="H17" s="709">
        <v>1767</v>
      </c>
      <c r="I17" s="707">
        <v>1733</v>
      </c>
      <c r="J17" s="707">
        <v>1814</v>
      </c>
      <c r="K17" s="748">
        <v>1761</v>
      </c>
    </row>
    <row r="18" spans="1:11" ht="18" customHeight="1">
      <c r="A18" s="710" t="s">
        <v>1359</v>
      </c>
      <c r="B18" s="709">
        <v>6807</v>
      </c>
      <c r="C18" s="709">
        <v>9455</v>
      </c>
      <c r="D18" s="709">
        <v>9383</v>
      </c>
      <c r="E18" s="709">
        <v>10056</v>
      </c>
      <c r="F18" s="709" t="s">
        <v>1305</v>
      </c>
      <c r="G18" s="709" t="s">
        <v>1305</v>
      </c>
      <c r="H18" s="709" t="s">
        <v>1305</v>
      </c>
      <c r="I18" s="711" t="s">
        <v>1305</v>
      </c>
      <c r="J18" s="711" t="s">
        <v>1305</v>
      </c>
      <c r="K18" s="711" t="s">
        <v>1305</v>
      </c>
    </row>
    <row r="19" spans="1:11" ht="18" customHeight="1">
      <c r="A19" s="710" t="s">
        <v>1358</v>
      </c>
      <c r="B19" s="709" t="s">
        <v>1305</v>
      </c>
      <c r="C19" s="709" t="s">
        <v>1305</v>
      </c>
      <c r="D19" s="709" t="s">
        <v>1305</v>
      </c>
      <c r="E19" s="709" t="s">
        <v>1305</v>
      </c>
      <c r="F19" s="709" t="s">
        <v>1305</v>
      </c>
      <c r="G19" s="709" t="s">
        <v>1305</v>
      </c>
      <c r="H19" s="709">
        <v>2416</v>
      </c>
      <c r="I19" s="711">
        <v>2070</v>
      </c>
      <c r="J19" s="711">
        <v>2387</v>
      </c>
      <c r="K19" s="749">
        <v>2408</v>
      </c>
    </row>
    <row r="20" spans="1:11" ht="18" customHeight="1">
      <c r="A20" s="710" t="s">
        <v>1357</v>
      </c>
      <c r="B20" s="709" t="s">
        <v>1305</v>
      </c>
      <c r="C20" s="709" t="s">
        <v>1305</v>
      </c>
      <c r="D20" s="709" t="s">
        <v>1305</v>
      </c>
      <c r="E20" s="709" t="s">
        <v>1305</v>
      </c>
      <c r="F20" s="709">
        <v>5920</v>
      </c>
      <c r="G20" s="726">
        <v>6632</v>
      </c>
      <c r="H20" s="707" t="s">
        <v>1305</v>
      </c>
      <c r="I20" s="711" t="s">
        <v>1305</v>
      </c>
      <c r="J20" s="711" t="s">
        <v>1305</v>
      </c>
      <c r="K20" s="711" t="s">
        <v>1305</v>
      </c>
    </row>
    <row r="21" spans="1:11" ht="18" customHeight="1">
      <c r="A21" s="710" t="s">
        <v>1356</v>
      </c>
      <c r="B21" s="709" t="s">
        <v>1305</v>
      </c>
      <c r="C21" s="709" t="s">
        <v>1305</v>
      </c>
      <c r="D21" s="709" t="s">
        <v>1305</v>
      </c>
      <c r="E21" s="709" t="s">
        <v>1305</v>
      </c>
      <c r="F21" s="709" t="s">
        <v>1305</v>
      </c>
      <c r="G21" s="709" t="s">
        <v>1305</v>
      </c>
      <c r="H21" s="709">
        <v>6933</v>
      </c>
      <c r="I21" s="707">
        <v>6998</v>
      </c>
      <c r="J21" s="707">
        <v>7450</v>
      </c>
      <c r="K21" s="748">
        <v>7551</v>
      </c>
    </row>
    <row r="22" spans="1:11" ht="18" customHeight="1">
      <c r="A22" s="710" t="s">
        <v>1355</v>
      </c>
      <c r="B22" s="709" t="s">
        <v>1305</v>
      </c>
      <c r="C22" s="709" t="s">
        <v>1305</v>
      </c>
      <c r="D22" s="709" t="s">
        <v>1305</v>
      </c>
      <c r="E22" s="709" t="s">
        <v>1305</v>
      </c>
      <c r="F22" s="709" t="s">
        <v>1305</v>
      </c>
      <c r="G22" s="709" t="s">
        <v>1305</v>
      </c>
      <c r="H22" s="709">
        <v>2858</v>
      </c>
      <c r="I22" s="707">
        <v>2649</v>
      </c>
      <c r="J22" s="707">
        <v>3027</v>
      </c>
      <c r="K22" s="748">
        <v>2902</v>
      </c>
    </row>
    <row r="23" spans="1:11" ht="18" customHeight="1">
      <c r="A23" s="710" t="s">
        <v>1354</v>
      </c>
      <c r="B23" s="709" t="s">
        <v>1305</v>
      </c>
      <c r="C23" s="709" t="s">
        <v>1305</v>
      </c>
      <c r="D23" s="709" t="s">
        <v>1305</v>
      </c>
      <c r="E23" s="709" t="s">
        <v>1305</v>
      </c>
      <c r="F23" s="709">
        <v>819</v>
      </c>
      <c r="G23" s="726">
        <v>1197</v>
      </c>
      <c r="H23" s="707">
        <v>1309</v>
      </c>
      <c r="I23" s="707">
        <v>1401</v>
      </c>
      <c r="J23" s="707">
        <v>1583</v>
      </c>
      <c r="K23" s="748">
        <v>1577</v>
      </c>
    </row>
    <row r="24" spans="1:11" ht="18" customHeight="1">
      <c r="A24" s="710" t="s">
        <v>1353</v>
      </c>
      <c r="B24" s="709" t="s">
        <v>1305</v>
      </c>
      <c r="C24" s="709" t="s">
        <v>1305</v>
      </c>
      <c r="D24" s="709" t="s">
        <v>1305</v>
      </c>
      <c r="E24" s="709" t="s">
        <v>1305</v>
      </c>
      <c r="F24" s="709">
        <v>1904</v>
      </c>
      <c r="G24" s="714">
        <v>2384</v>
      </c>
      <c r="H24" s="707">
        <v>3150</v>
      </c>
      <c r="I24" s="707">
        <v>3268</v>
      </c>
      <c r="J24" s="707">
        <v>3980</v>
      </c>
      <c r="K24" s="748">
        <v>4017</v>
      </c>
    </row>
    <row r="25" spans="1:11" ht="18" customHeight="1">
      <c r="A25" s="710" t="s">
        <v>1409</v>
      </c>
      <c r="B25" s="709" t="s">
        <v>1305</v>
      </c>
      <c r="C25" s="709" t="s">
        <v>1305</v>
      </c>
      <c r="D25" s="709" t="s">
        <v>1305</v>
      </c>
      <c r="E25" s="709" t="s">
        <v>1305</v>
      </c>
      <c r="F25" s="709">
        <v>163</v>
      </c>
      <c r="G25" s="714">
        <v>272</v>
      </c>
      <c r="H25" s="707">
        <v>279</v>
      </c>
      <c r="I25" s="707">
        <v>182</v>
      </c>
      <c r="J25" s="707">
        <v>234</v>
      </c>
      <c r="K25" s="748">
        <v>236</v>
      </c>
    </row>
    <row r="26" spans="1:11" ht="18" customHeight="1" thickBot="1">
      <c r="A26" s="705" t="s">
        <v>1408</v>
      </c>
      <c r="B26" s="704" t="s">
        <v>1305</v>
      </c>
      <c r="C26" s="704" t="s">
        <v>1305</v>
      </c>
      <c r="D26" s="704" t="s">
        <v>1305</v>
      </c>
      <c r="E26" s="704" t="s">
        <v>1305</v>
      </c>
      <c r="F26" s="704">
        <v>6301</v>
      </c>
      <c r="G26" s="725">
        <v>6774</v>
      </c>
      <c r="H26" s="702">
        <v>2741</v>
      </c>
      <c r="I26" s="702">
        <v>2668</v>
      </c>
      <c r="J26" s="702">
        <v>3154</v>
      </c>
      <c r="K26" s="747">
        <v>3176</v>
      </c>
    </row>
    <row r="27" spans="1:11" ht="32.25" customHeight="1" thickBot="1">
      <c r="A27" s="428"/>
      <c r="B27" s="428"/>
      <c r="C27" s="428"/>
      <c r="D27" s="428"/>
      <c r="E27" s="428"/>
      <c r="F27" s="428"/>
      <c r="G27" s="746"/>
      <c r="H27" s="428"/>
      <c r="I27" s="428"/>
      <c r="J27" s="428"/>
      <c r="K27" s="745"/>
    </row>
    <row r="28" spans="1:11" ht="16.5" customHeight="1">
      <c r="A28" s="722" t="s">
        <v>1385</v>
      </c>
      <c r="B28" s="2263" t="s">
        <v>1417</v>
      </c>
      <c r="C28" s="2264"/>
      <c r="D28" s="2264"/>
      <c r="E28" s="2264"/>
      <c r="F28" s="2264"/>
      <c r="G28" s="2264"/>
      <c r="H28" s="2264"/>
      <c r="I28" s="2264"/>
      <c r="J28" s="2264"/>
      <c r="K28" s="2264"/>
    </row>
    <row r="29" spans="1:11" ht="16.5" customHeight="1" thickBot="1">
      <c r="A29" s="721" t="s">
        <v>1383</v>
      </c>
      <c r="B29" s="744" t="s">
        <v>1382</v>
      </c>
      <c r="C29" s="719" t="s">
        <v>1381</v>
      </c>
      <c r="D29" s="718" t="s">
        <v>1380</v>
      </c>
      <c r="E29" s="718" t="s">
        <v>1379</v>
      </c>
      <c r="F29" s="718" t="s">
        <v>1378</v>
      </c>
      <c r="G29" s="718" t="s">
        <v>1377</v>
      </c>
      <c r="H29" s="718" t="s">
        <v>1376</v>
      </c>
      <c r="I29" s="718" t="s">
        <v>1375</v>
      </c>
      <c r="J29" s="718" t="s">
        <v>1374</v>
      </c>
      <c r="K29" s="743" t="s">
        <v>1373</v>
      </c>
    </row>
    <row r="30" spans="1:11" ht="18" customHeight="1">
      <c r="A30" s="715" t="s">
        <v>1416</v>
      </c>
      <c r="B30" s="742">
        <v>107</v>
      </c>
      <c r="C30" s="742">
        <v>95</v>
      </c>
      <c r="D30" s="742">
        <v>104</v>
      </c>
      <c r="E30" s="742">
        <v>177</v>
      </c>
      <c r="F30" s="742">
        <v>69</v>
      </c>
      <c r="G30" s="714">
        <v>42</v>
      </c>
      <c r="H30" s="707">
        <v>268</v>
      </c>
      <c r="I30" s="707">
        <v>237</v>
      </c>
      <c r="J30" s="707">
        <v>327</v>
      </c>
      <c r="K30" s="708">
        <v>289</v>
      </c>
    </row>
    <row r="31" spans="1:11" ht="18" customHeight="1">
      <c r="A31" s="710" t="s">
        <v>1371</v>
      </c>
      <c r="B31" s="709">
        <v>0</v>
      </c>
      <c r="C31" s="709">
        <v>0</v>
      </c>
      <c r="D31" s="709">
        <v>0</v>
      </c>
      <c r="E31" s="709">
        <v>0</v>
      </c>
      <c r="F31" s="709">
        <v>0</v>
      </c>
      <c r="G31" s="714" t="s">
        <v>1305</v>
      </c>
      <c r="H31" s="713">
        <v>0</v>
      </c>
      <c r="I31" s="713">
        <v>0</v>
      </c>
      <c r="J31" s="713">
        <v>0</v>
      </c>
      <c r="K31" s="708">
        <v>0</v>
      </c>
    </row>
    <row r="32" spans="1:11" ht="18" customHeight="1">
      <c r="A32" s="710" t="s">
        <v>1415</v>
      </c>
      <c r="B32" s="709">
        <v>1203</v>
      </c>
      <c r="C32" s="709">
        <v>953</v>
      </c>
      <c r="D32" s="709">
        <v>953</v>
      </c>
      <c r="E32" s="709">
        <v>999</v>
      </c>
      <c r="F32" s="709">
        <v>1110</v>
      </c>
      <c r="G32" s="714">
        <v>858</v>
      </c>
      <c r="H32" s="707">
        <v>1082</v>
      </c>
      <c r="I32" s="707">
        <v>1053</v>
      </c>
      <c r="J32" s="707">
        <v>963</v>
      </c>
      <c r="K32" s="708">
        <v>1295</v>
      </c>
    </row>
    <row r="33" spans="1:11" ht="18" customHeight="1">
      <c r="A33" s="710" t="s">
        <v>1414</v>
      </c>
      <c r="B33" s="709">
        <v>5276</v>
      </c>
      <c r="C33" s="709">
        <v>6087</v>
      </c>
      <c r="D33" s="709">
        <v>7285</v>
      </c>
      <c r="E33" s="709">
        <v>6920</v>
      </c>
      <c r="F33" s="709">
        <v>6895</v>
      </c>
      <c r="G33" s="714">
        <v>6767</v>
      </c>
      <c r="H33" s="707">
        <v>8014</v>
      </c>
      <c r="I33" s="707">
        <v>8460</v>
      </c>
      <c r="J33" s="707">
        <v>8170</v>
      </c>
      <c r="K33" s="708">
        <v>7780</v>
      </c>
    </row>
    <row r="34" spans="1:11" ht="18" customHeight="1">
      <c r="A34" s="710" t="s">
        <v>1413</v>
      </c>
      <c r="B34" s="709">
        <v>35</v>
      </c>
      <c r="C34" s="709">
        <v>34</v>
      </c>
      <c r="D34" s="709">
        <v>57</v>
      </c>
      <c r="E34" s="709">
        <v>44</v>
      </c>
      <c r="F34" s="709">
        <v>67</v>
      </c>
      <c r="G34" s="714">
        <v>66</v>
      </c>
      <c r="H34" s="707">
        <v>65</v>
      </c>
      <c r="I34" s="707">
        <v>0</v>
      </c>
      <c r="J34" s="707">
        <v>0</v>
      </c>
      <c r="K34" s="708">
        <v>0</v>
      </c>
    </row>
    <row r="35" spans="1:11" ht="18" customHeight="1">
      <c r="A35" s="710" t="s">
        <v>1367</v>
      </c>
      <c r="B35" s="709">
        <v>794</v>
      </c>
      <c r="C35" s="709">
        <v>1086</v>
      </c>
      <c r="D35" s="709">
        <v>1071</v>
      </c>
      <c r="E35" s="709">
        <v>2025</v>
      </c>
      <c r="F35" s="709" t="s">
        <v>1305</v>
      </c>
      <c r="G35" s="709" t="s">
        <v>1305</v>
      </c>
      <c r="H35" s="709" t="s">
        <v>1305</v>
      </c>
      <c r="I35" s="711" t="s">
        <v>1305</v>
      </c>
      <c r="J35" s="711" t="s">
        <v>1305</v>
      </c>
      <c r="K35" s="709" t="s">
        <v>1412</v>
      </c>
    </row>
    <row r="36" spans="1:11" ht="18" customHeight="1">
      <c r="A36" s="710" t="s">
        <v>1411</v>
      </c>
      <c r="B36" s="709" t="s">
        <v>1305</v>
      </c>
      <c r="C36" s="709" t="s">
        <v>1305</v>
      </c>
      <c r="D36" s="709" t="s">
        <v>1305</v>
      </c>
      <c r="E36" s="709" t="s">
        <v>1305</v>
      </c>
      <c r="F36" s="709">
        <v>809</v>
      </c>
      <c r="G36" s="714">
        <v>686</v>
      </c>
      <c r="H36" s="707">
        <v>1052</v>
      </c>
      <c r="I36" s="707">
        <v>1090</v>
      </c>
      <c r="J36" s="707">
        <v>1612</v>
      </c>
      <c r="K36" s="708">
        <v>1842</v>
      </c>
    </row>
    <row r="37" spans="1:11" ht="18" customHeight="1">
      <c r="A37" s="710" t="s">
        <v>1365</v>
      </c>
      <c r="B37" s="709" t="s">
        <v>1305</v>
      </c>
      <c r="C37" s="709" t="s">
        <v>1305</v>
      </c>
      <c r="D37" s="709" t="s">
        <v>1305</v>
      </c>
      <c r="E37" s="709" t="s">
        <v>1305</v>
      </c>
      <c r="F37" s="709">
        <v>1129</v>
      </c>
      <c r="G37" s="714">
        <v>1518</v>
      </c>
      <c r="H37" s="707" t="s">
        <v>1305</v>
      </c>
      <c r="I37" s="711" t="s">
        <v>1305</v>
      </c>
      <c r="J37" s="711" t="s">
        <v>1305</v>
      </c>
      <c r="K37" s="709" t="s">
        <v>1410</v>
      </c>
    </row>
    <row r="38" spans="1:11" ht="18" customHeight="1">
      <c r="A38" s="710" t="s">
        <v>1364</v>
      </c>
      <c r="B38" s="709" t="s">
        <v>1305</v>
      </c>
      <c r="C38" s="709" t="s">
        <v>1305</v>
      </c>
      <c r="D38" s="709" t="s">
        <v>1305</v>
      </c>
      <c r="E38" s="709" t="s">
        <v>1305</v>
      </c>
      <c r="F38" s="709" t="s">
        <v>1305</v>
      </c>
      <c r="G38" s="709" t="s">
        <v>1305</v>
      </c>
      <c r="H38" s="709">
        <v>2315</v>
      </c>
      <c r="I38" s="707">
        <v>2068</v>
      </c>
      <c r="J38" s="707">
        <v>2402</v>
      </c>
      <c r="K38" s="708">
        <v>2615</v>
      </c>
    </row>
    <row r="39" spans="1:11" ht="18" customHeight="1">
      <c r="A39" s="710" t="s">
        <v>1363</v>
      </c>
      <c r="B39" s="709">
        <v>4848</v>
      </c>
      <c r="C39" s="709">
        <v>7171</v>
      </c>
      <c r="D39" s="709">
        <v>7114</v>
      </c>
      <c r="E39" s="709">
        <v>8389</v>
      </c>
      <c r="F39" s="709">
        <v>6147</v>
      </c>
      <c r="G39" s="714">
        <v>6752</v>
      </c>
      <c r="H39" s="707">
        <v>8334</v>
      </c>
      <c r="I39" s="707">
        <v>7165</v>
      </c>
      <c r="J39" s="707">
        <v>8912</v>
      </c>
      <c r="K39" s="741">
        <v>9585</v>
      </c>
    </row>
    <row r="40" spans="1:11" ht="18" customHeight="1">
      <c r="A40" s="710" t="s">
        <v>1362</v>
      </c>
      <c r="B40" s="709">
        <v>337</v>
      </c>
      <c r="C40" s="709">
        <v>333</v>
      </c>
      <c r="D40" s="709">
        <v>362</v>
      </c>
      <c r="E40" s="709">
        <v>261</v>
      </c>
      <c r="F40" s="709">
        <v>324</v>
      </c>
      <c r="G40" s="714">
        <v>381</v>
      </c>
      <c r="H40" s="707">
        <v>548</v>
      </c>
      <c r="I40" s="707">
        <v>1249</v>
      </c>
      <c r="J40" s="707">
        <v>1328</v>
      </c>
      <c r="K40" s="708">
        <v>1183</v>
      </c>
    </row>
    <row r="41" spans="1:11" ht="18" customHeight="1">
      <c r="A41" s="710" t="s">
        <v>1389</v>
      </c>
      <c r="B41" s="709">
        <v>279</v>
      </c>
      <c r="C41" s="709">
        <v>288</v>
      </c>
      <c r="D41" s="709">
        <v>225</v>
      </c>
      <c r="E41" s="709">
        <v>364</v>
      </c>
      <c r="F41" s="709">
        <v>410</v>
      </c>
      <c r="G41" s="714">
        <v>338</v>
      </c>
      <c r="H41" s="707" t="s">
        <v>1305</v>
      </c>
      <c r="I41" s="711" t="s">
        <v>1305</v>
      </c>
      <c r="J41" s="711" t="s">
        <v>1305</v>
      </c>
      <c r="K41" s="709" t="s">
        <v>1410</v>
      </c>
    </row>
    <row r="42" spans="1:11" ht="18" customHeight="1">
      <c r="A42" s="710" t="s">
        <v>1360</v>
      </c>
      <c r="B42" s="709" t="s">
        <v>1305</v>
      </c>
      <c r="C42" s="709" t="s">
        <v>1305</v>
      </c>
      <c r="D42" s="709" t="s">
        <v>1305</v>
      </c>
      <c r="E42" s="709" t="s">
        <v>1305</v>
      </c>
      <c r="F42" s="709" t="s">
        <v>1305</v>
      </c>
      <c r="G42" s="709" t="s">
        <v>1305</v>
      </c>
      <c r="H42" s="709">
        <v>396</v>
      </c>
      <c r="I42" s="707">
        <v>251</v>
      </c>
      <c r="J42" s="707">
        <v>377</v>
      </c>
      <c r="K42" s="708">
        <v>448</v>
      </c>
    </row>
    <row r="43" spans="1:11" ht="18" customHeight="1">
      <c r="A43" s="710" t="s">
        <v>1359</v>
      </c>
      <c r="B43" s="709">
        <v>9500</v>
      </c>
      <c r="C43" s="709">
        <v>14128</v>
      </c>
      <c r="D43" s="709">
        <v>15909</v>
      </c>
      <c r="E43" s="709">
        <v>16417</v>
      </c>
      <c r="F43" s="709" t="s">
        <v>1305</v>
      </c>
      <c r="G43" s="709" t="s">
        <v>1305</v>
      </c>
      <c r="H43" s="709" t="s">
        <v>1305</v>
      </c>
      <c r="I43" s="711" t="s">
        <v>1305</v>
      </c>
      <c r="J43" s="711" t="s">
        <v>1305</v>
      </c>
      <c r="K43" s="709" t="s">
        <v>1410</v>
      </c>
    </row>
    <row r="44" spans="1:11" ht="18" customHeight="1">
      <c r="A44" s="710" t="s">
        <v>1358</v>
      </c>
      <c r="B44" s="709" t="s">
        <v>1305</v>
      </c>
      <c r="C44" s="709" t="s">
        <v>1305</v>
      </c>
      <c r="D44" s="709" t="s">
        <v>1305</v>
      </c>
      <c r="E44" s="709" t="s">
        <v>1305</v>
      </c>
      <c r="F44" s="709" t="s">
        <v>1305</v>
      </c>
      <c r="G44" s="709" t="s">
        <v>1305</v>
      </c>
      <c r="H44" s="709">
        <v>19412</v>
      </c>
      <c r="I44" s="711">
        <v>18047</v>
      </c>
      <c r="J44" s="711">
        <v>18987</v>
      </c>
      <c r="K44" s="690">
        <v>19219</v>
      </c>
    </row>
    <row r="45" spans="1:11" ht="18" customHeight="1">
      <c r="A45" s="710" t="s">
        <v>1357</v>
      </c>
      <c r="B45" s="709" t="s">
        <v>1305</v>
      </c>
      <c r="C45" s="709" t="s">
        <v>1305</v>
      </c>
      <c r="D45" s="709" t="s">
        <v>1305</v>
      </c>
      <c r="E45" s="709" t="s">
        <v>1305</v>
      </c>
      <c r="F45" s="709">
        <v>2621</v>
      </c>
      <c r="G45" s="714">
        <v>2336</v>
      </c>
      <c r="H45" s="707" t="s">
        <v>1305</v>
      </c>
      <c r="I45" s="711" t="s">
        <v>1305</v>
      </c>
      <c r="J45" s="711" t="s">
        <v>1305</v>
      </c>
      <c r="K45" s="712" t="s">
        <v>1410</v>
      </c>
    </row>
    <row r="46" spans="1:11" ht="18" customHeight="1">
      <c r="A46" s="710" t="s">
        <v>1356</v>
      </c>
      <c r="B46" s="709" t="s">
        <v>1305</v>
      </c>
      <c r="C46" s="709" t="s">
        <v>1305</v>
      </c>
      <c r="D46" s="709" t="s">
        <v>1305</v>
      </c>
      <c r="E46" s="709" t="s">
        <v>1305</v>
      </c>
      <c r="F46" s="709" t="s">
        <v>1305</v>
      </c>
      <c r="G46" s="709" t="s">
        <v>1305</v>
      </c>
      <c r="H46" s="709">
        <v>3621</v>
      </c>
      <c r="I46" s="707">
        <v>3251</v>
      </c>
      <c r="J46" s="707">
        <v>3114</v>
      </c>
      <c r="K46" s="690">
        <v>2980</v>
      </c>
    </row>
    <row r="47" spans="1:11" ht="18" customHeight="1">
      <c r="A47" s="710" t="s">
        <v>1355</v>
      </c>
      <c r="B47" s="709" t="s">
        <v>1305</v>
      </c>
      <c r="C47" s="709" t="s">
        <v>1305</v>
      </c>
      <c r="D47" s="709" t="s">
        <v>1305</v>
      </c>
      <c r="E47" s="709" t="s">
        <v>1305</v>
      </c>
      <c r="F47" s="709" t="s">
        <v>1305</v>
      </c>
      <c r="G47" s="709" t="s">
        <v>1305</v>
      </c>
      <c r="H47" s="709">
        <v>1726</v>
      </c>
      <c r="I47" s="707">
        <v>1814</v>
      </c>
      <c r="J47" s="707">
        <v>1175</v>
      </c>
      <c r="K47" s="690">
        <v>1275</v>
      </c>
    </row>
    <row r="48" spans="1:11" ht="18" customHeight="1">
      <c r="A48" s="710" t="s">
        <v>1354</v>
      </c>
      <c r="B48" s="709" t="s">
        <v>1305</v>
      </c>
      <c r="C48" s="709" t="s">
        <v>1305</v>
      </c>
      <c r="D48" s="709" t="s">
        <v>1305</v>
      </c>
      <c r="E48" s="709" t="s">
        <v>1305</v>
      </c>
      <c r="F48" s="709">
        <v>933</v>
      </c>
      <c r="G48" s="714">
        <v>7014</v>
      </c>
      <c r="H48" s="707">
        <v>6870</v>
      </c>
      <c r="I48" s="707">
        <v>6690</v>
      </c>
      <c r="J48" s="707">
        <v>6013</v>
      </c>
      <c r="K48" s="690">
        <v>6059</v>
      </c>
    </row>
    <row r="49" spans="1:11" ht="18" customHeight="1">
      <c r="A49" s="710" t="s">
        <v>1353</v>
      </c>
      <c r="B49" s="709" t="s">
        <v>1305</v>
      </c>
      <c r="C49" s="709" t="s">
        <v>1305</v>
      </c>
      <c r="D49" s="709" t="s">
        <v>1305</v>
      </c>
      <c r="E49" s="709" t="s">
        <v>1305</v>
      </c>
      <c r="F49" s="709">
        <v>4420</v>
      </c>
      <c r="G49" s="714">
        <v>6002</v>
      </c>
      <c r="H49" s="707">
        <v>7662</v>
      </c>
      <c r="I49" s="707">
        <v>9269</v>
      </c>
      <c r="J49" s="707">
        <v>10541</v>
      </c>
      <c r="K49" s="690">
        <v>10293</v>
      </c>
    </row>
    <row r="50" spans="1:11" ht="18" customHeight="1">
      <c r="A50" s="710" t="s">
        <v>1409</v>
      </c>
      <c r="B50" s="709" t="s">
        <v>1305</v>
      </c>
      <c r="C50" s="709" t="s">
        <v>1305</v>
      </c>
      <c r="D50" s="709" t="s">
        <v>1305</v>
      </c>
      <c r="E50" s="709" t="s">
        <v>1305</v>
      </c>
      <c r="F50" s="709">
        <v>206</v>
      </c>
      <c r="G50" s="714">
        <v>741</v>
      </c>
      <c r="H50" s="707">
        <v>152</v>
      </c>
      <c r="I50" s="707">
        <v>98</v>
      </c>
      <c r="J50" s="707">
        <v>112</v>
      </c>
      <c r="K50" s="690">
        <v>128</v>
      </c>
    </row>
    <row r="51" spans="1:11" ht="18" customHeight="1" thickBot="1">
      <c r="A51" s="705" t="s">
        <v>1408</v>
      </c>
      <c r="B51" s="704" t="s">
        <v>1305</v>
      </c>
      <c r="C51" s="704" t="s">
        <v>1305</v>
      </c>
      <c r="D51" s="704" t="s">
        <v>1305</v>
      </c>
      <c r="E51" s="704" t="s">
        <v>1305</v>
      </c>
      <c r="F51" s="704">
        <v>11210</v>
      </c>
      <c r="G51" s="740">
        <v>22974</v>
      </c>
      <c r="H51" s="702">
        <v>7808</v>
      </c>
      <c r="I51" s="702">
        <v>7883</v>
      </c>
      <c r="J51" s="702">
        <v>8741</v>
      </c>
      <c r="K51" s="687">
        <v>9398</v>
      </c>
    </row>
    <row r="52" spans="1:11" ht="15.75" customHeight="1">
      <c r="H52" s="187"/>
      <c r="I52" s="187"/>
      <c r="J52" s="187"/>
      <c r="K52" s="523" t="s">
        <v>1303</v>
      </c>
    </row>
    <row r="53" spans="1:11" ht="15.75" customHeight="1">
      <c r="K53" s="523" t="s">
        <v>1407</v>
      </c>
    </row>
    <row r="54" spans="1:11" ht="11.25" customHeight="1">
      <c r="J54" s="187"/>
    </row>
    <row r="55" spans="1:11" ht="11.25" customHeight="1">
      <c r="A55" s="701"/>
    </row>
    <row r="56" spans="1:11" ht="14.25" customHeight="1">
      <c r="A56" s="2129" t="s">
        <v>1406</v>
      </c>
      <c r="B56" s="2129"/>
      <c r="C56" s="2129"/>
      <c r="D56" s="2129"/>
      <c r="E56" s="2129"/>
      <c r="F56" s="2129"/>
      <c r="G56" s="2129"/>
      <c r="H56" s="2129"/>
      <c r="I56" s="2129"/>
      <c r="J56" s="2129"/>
      <c r="K56" s="2129"/>
    </row>
    <row r="57" spans="1:11" ht="14.25" customHeight="1">
      <c r="A57" s="2129"/>
      <c r="B57" s="2129"/>
      <c r="C57" s="2129"/>
      <c r="D57" s="2129"/>
      <c r="E57" s="2129"/>
      <c r="F57" s="2129"/>
      <c r="G57" s="2129"/>
      <c r="H57" s="2129"/>
      <c r="I57" s="2129"/>
      <c r="J57" s="2129"/>
      <c r="K57" s="2129"/>
    </row>
    <row r="58" spans="1:11" ht="14.25" customHeight="1">
      <c r="A58" s="2129"/>
      <c r="B58" s="2129"/>
      <c r="C58" s="2129"/>
      <c r="D58" s="2129"/>
      <c r="E58" s="2129"/>
      <c r="F58" s="2129"/>
      <c r="G58" s="2129"/>
      <c r="H58" s="2129"/>
      <c r="I58" s="2129"/>
      <c r="J58" s="2129"/>
      <c r="K58" s="2129"/>
    </row>
    <row r="59" spans="1:11" ht="15.75" customHeight="1"/>
    <row r="60" spans="1:11" ht="15.75" customHeight="1"/>
    <row r="61" spans="1:11" ht="16.5" customHeight="1"/>
  </sheetData>
  <mergeCells count="4">
    <mergeCell ref="A56:K58"/>
    <mergeCell ref="B2:K2"/>
    <mergeCell ref="B3:K3"/>
    <mergeCell ref="B28:K28"/>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89"/>
  <sheetViews>
    <sheetView view="pageBreakPreview" zoomScaleNormal="100" zoomScaleSheetLayoutView="100" workbookViewId="0">
      <selection activeCell="A2" sqref="A2"/>
    </sheetView>
  </sheetViews>
  <sheetFormatPr defaultRowHeight="13"/>
  <cols>
    <col min="1" max="1" width="9.90625" customWidth="1"/>
    <col min="2" max="3" width="11.6328125" bestFit="1" customWidth="1"/>
    <col min="4" max="5" width="11.6328125" customWidth="1"/>
    <col min="6" max="6" width="15.6328125" customWidth="1"/>
    <col min="7" max="7" width="15" style="412" customWidth="1"/>
  </cols>
  <sheetData>
    <row r="1" spans="1:11" ht="18.75" customHeight="1">
      <c r="A1" s="774" t="s">
        <v>1468</v>
      </c>
      <c r="B1" s="773"/>
      <c r="C1" s="773"/>
      <c r="D1" s="773"/>
      <c r="E1" s="773"/>
      <c r="F1" s="773"/>
      <c r="G1" s="773"/>
    </row>
    <row r="2" spans="1:11" ht="15" customHeight="1" thickBot="1">
      <c r="A2" s="161"/>
      <c r="B2" s="161"/>
      <c r="C2" s="161"/>
      <c r="D2" s="161"/>
      <c r="E2" s="161"/>
      <c r="F2" s="161"/>
      <c r="G2" s="187" t="s">
        <v>1467</v>
      </c>
    </row>
    <row r="3" spans="1:11" ht="15" customHeight="1">
      <c r="A3" s="772" t="s">
        <v>1466</v>
      </c>
      <c r="B3" s="771" t="s">
        <v>1465</v>
      </c>
      <c r="C3" s="770" t="s">
        <v>1465</v>
      </c>
      <c r="D3" s="2265" t="s">
        <v>1464</v>
      </c>
      <c r="E3" s="2267" t="s">
        <v>1463</v>
      </c>
      <c r="F3" s="770" t="s">
        <v>1462</v>
      </c>
      <c r="G3" s="769" t="s">
        <v>1461</v>
      </c>
    </row>
    <row r="4" spans="1:11" ht="15" customHeight="1" thickBot="1">
      <c r="A4" s="768" t="s">
        <v>1460</v>
      </c>
      <c r="B4" s="767" t="s">
        <v>1459</v>
      </c>
      <c r="C4" s="766" t="s">
        <v>1458</v>
      </c>
      <c r="D4" s="2266"/>
      <c r="E4" s="2268"/>
      <c r="F4" s="765" t="s">
        <v>1457</v>
      </c>
      <c r="G4" s="764" t="s">
        <v>1456</v>
      </c>
    </row>
    <row r="5" spans="1:11" s="423" customFormat="1" ht="14.15" customHeight="1">
      <c r="A5" s="759" t="s">
        <v>1455</v>
      </c>
      <c r="B5" s="762">
        <v>302</v>
      </c>
      <c r="C5" s="762">
        <v>170</v>
      </c>
      <c r="D5" s="758">
        <f t="shared" ref="D5:D17" si="0">B5+C5</f>
        <v>472</v>
      </c>
      <c r="E5" s="758">
        <v>8737</v>
      </c>
      <c r="F5" s="758">
        <v>19955856</v>
      </c>
      <c r="G5" s="758">
        <f t="shared" ref="G5:G22" si="1">F5/E5</f>
        <v>2284.0627217580404</v>
      </c>
    </row>
    <row r="6" spans="1:11" s="423" customFormat="1" ht="14.15" customHeight="1">
      <c r="A6" s="759" t="s">
        <v>1399</v>
      </c>
      <c r="B6" s="762">
        <v>306</v>
      </c>
      <c r="C6" s="762">
        <v>156</v>
      </c>
      <c r="D6" s="758">
        <f t="shared" si="0"/>
        <v>462</v>
      </c>
      <c r="E6" s="758">
        <v>8558</v>
      </c>
      <c r="F6" s="758">
        <v>22192535</v>
      </c>
      <c r="G6" s="758">
        <f t="shared" si="1"/>
        <v>2593.1917504089743</v>
      </c>
    </row>
    <row r="7" spans="1:11" s="423" customFormat="1" ht="14.15" customHeight="1">
      <c r="A7" s="759" t="s">
        <v>1454</v>
      </c>
      <c r="B7" s="762">
        <v>298</v>
      </c>
      <c r="C7" s="762">
        <v>189</v>
      </c>
      <c r="D7" s="758">
        <f t="shared" si="0"/>
        <v>487</v>
      </c>
      <c r="E7" s="758">
        <v>8807</v>
      </c>
      <c r="F7" s="758">
        <v>25480006</v>
      </c>
      <c r="G7" s="758">
        <f t="shared" si="1"/>
        <v>2893.1538548881572</v>
      </c>
    </row>
    <row r="8" spans="1:11" s="423" customFormat="1" ht="14.15" customHeight="1">
      <c r="A8" s="759" t="s">
        <v>1453</v>
      </c>
      <c r="B8" s="762">
        <v>287</v>
      </c>
      <c r="C8" s="762">
        <v>178</v>
      </c>
      <c r="D8" s="758">
        <f t="shared" si="0"/>
        <v>465</v>
      </c>
      <c r="E8" s="758">
        <v>8663</v>
      </c>
      <c r="F8" s="758">
        <v>24710388</v>
      </c>
      <c r="G8" s="758">
        <f t="shared" si="1"/>
        <v>2852.4054022855826</v>
      </c>
    </row>
    <row r="9" spans="1:11" s="423" customFormat="1" ht="14.15" customHeight="1">
      <c r="A9" s="759" t="s">
        <v>1452</v>
      </c>
      <c r="B9" s="762">
        <v>284</v>
      </c>
      <c r="C9" s="762">
        <v>144</v>
      </c>
      <c r="D9" s="758">
        <f t="shared" si="0"/>
        <v>428</v>
      </c>
      <c r="E9" s="758">
        <v>8675</v>
      </c>
      <c r="F9" s="758">
        <v>25314619</v>
      </c>
      <c r="G9" s="758">
        <f t="shared" si="1"/>
        <v>2918.1117002881842</v>
      </c>
    </row>
    <row r="10" spans="1:11" s="423" customFormat="1" ht="14.15" customHeight="1">
      <c r="A10" s="759" t="s">
        <v>1451</v>
      </c>
      <c r="B10" s="762">
        <v>247</v>
      </c>
      <c r="C10" s="762">
        <v>168</v>
      </c>
      <c r="D10" s="758">
        <f t="shared" si="0"/>
        <v>415</v>
      </c>
      <c r="E10" s="758">
        <v>8360</v>
      </c>
      <c r="F10" s="758">
        <v>25150501</v>
      </c>
      <c r="G10" s="758">
        <f t="shared" si="1"/>
        <v>3008.4331339712917</v>
      </c>
    </row>
    <row r="11" spans="1:11" s="423" customFormat="1" ht="14.15" customHeight="1">
      <c r="A11" s="759" t="s">
        <v>936</v>
      </c>
      <c r="B11" s="762">
        <v>261</v>
      </c>
      <c r="C11" s="762">
        <v>129</v>
      </c>
      <c r="D11" s="758">
        <f t="shared" si="0"/>
        <v>390</v>
      </c>
      <c r="E11" s="758">
        <v>8093</v>
      </c>
      <c r="F11" s="758">
        <v>25078068</v>
      </c>
      <c r="G11" s="758">
        <f t="shared" si="1"/>
        <v>3098.7356975163721</v>
      </c>
    </row>
    <row r="12" spans="1:11" s="207" customFormat="1" ht="14.15" customHeight="1">
      <c r="A12" s="759" t="s">
        <v>1450</v>
      </c>
      <c r="B12" s="762">
        <v>245</v>
      </c>
      <c r="C12" s="762">
        <v>139</v>
      </c>
      <c r="D12" s="758">
        <f t="shared" si="0"/>
        <v>384</v>
      </c>
      <c r="E12" s="758">
        <v>9121</v>
      </c>
      <c r="F12" s="758">
        <v>31455436</v>
      </c>
      <c r="G12" s="758">
        <f t="shared" si="1"/>
        <v>3448.6828198662429</v>
      </c>
    </row>
    <row r="13" spans="1:11" s="423" customFormat="1" ht="14.15" customHeight="1">
      <c r="A13" s="759" t="s">
        <v>1449</v>
      </c>
      <c r="B13" s="762">
        <v>242</v>
      </c>
      <c r="C13" s="762">
        <v>162</v>
      </c>
      <c r="D13" s="758">
        <f t="shared" si="0"/>
        <v>404</v>
      </c>
      <c r="E13" s="758">
        <v>9880</v>
      </c>
      <c r="F13" s="758">
        <v>35311302</v>
      </c>
      <c r="G13" s="758">
        <f t="shared" si="1"/>
        <v>3574.0184210526318</v>
      </c>
    </row>
    <row r="14" spans="1:11" s="423" customFormat="1" ht="14.15" customHeight="1">
      <c r="A14" s="759" t="s">
        <v>1448</v>
      </c>
      <c r="B14" s="762">
        <v>231</v>
      </c>
      <c r="C14" s="762">
        <v>139</v>
      </c>
      <c r="D14" s="758">
        <f t="shared" si="0"/>
        <v>370</v>
      </c>
      <c r="E14" s="758">
        <v>8927</v>
      </c>
      <c r="F14" s="758">
        <v>35403003</v>
      </c>
      <c r="G14" s="758">
        <f t="shared" si="1"/>
        <v>3965.8343228408198</v>
      </c>
      <c r="K14" s="763"/>
    </row>
    <row r="15" spans="1:11" s="423" customFormat="1" ht="14.15" customHeight="1">
      <c r="A15" s="759" t="s">
        <v>1447</v>
      </c>
      <c r="B15" s="762">
        <v>219</v>
      </c>
      <c r="C15" s="762">
        <v>148</v>
      </c>
      <c r="D15" s="758">
        <f t="shared" si="0"/>
        <v>367</v>
      </c>
      <c r="E15" s="758">
        <v>9186</v>
      </c>
      <c r="F15" s="758">
        <v>33951577</v>
      </c>
      <c r="G15" s="758">
        <f t="shared" si="1"/>
        <v>3696.0131722185934</v>
      </c>
    </row>
    <row r="16" spans="1:11" s="423" customFormat="1" ht="14.15" customHeight="1">
      <c r="A16" s="759" t="s">
        <v>1337</v>
      </c>
      <c r="B16" s="762">
        <v>206</v>
      </c>
      <c r="C16" s="762">
        <v>124</v>
      </c>
      <c r="D16" s="758">
        <f t="shared" si="0"/>
        <v>330</v>
      </c>
      <c r="E16" s="758">
        <v>8794</v>
      </c>
      <c r="F16" s="758">
        <v>35648115</v>
      </c>
      <c r="G16" s="758">
        <f t="shared" si="1"/>
        <v>4053.686035933591</v>
      </c>
    </row>
    <row r="17" spans="1:7" s="423" customFormat="1" ht="14.15" customHeight="1">
      <c r="A17" s="759" t="s">
        <v>1446</v>
      </c>
      <c r="B17" s="762">
        <v>183</v>
      </c>
      <c r="C17" s="762">
        <v>21</v>
      </c>
      <c r="D17" s="758">
        <f t="shared" si="0"/>
        <v>204</v>
      </c>
      <c r="E17" s="758">
        <v>8410</v>
      </c>
      <c r="F17" s="758">
        <v>33291488</v>
      </c>
      <c r="G17" s="758">
        <f t="shared" si="1"/>
        <v>3958.5598097502971</v>
      </c>
    </row>
    <row r="18" spans="1:7" s="423" customFormat="1" ht="14.15" customHeight="1">
      <c r="A18" s="759" t="s">
        <v>1445</v>
      </c>
      <c r="B18" s="762">
        <v>174</v>
      </c>
      <c r="C18" s="754" t="s">
        <v>1304</v>
      </c>
      <c r="D18" s="754" t="s">
        <v>1304</v>
      </c>
      <c r="E18" s="758">
        <v>7737</v>
      </c>
      <c r="F18" s="758">
        <v>34990822</v>
      </c>
      <c r="G18" s="758">
        <f t="shared" si="1"/>
        <v>4522.5309551505752</v>
      </c>
    </row>
    <row r="19" spans="1:7" s="423" customFormat="1" ht="14.15" customHeight="1">
      <c r="A19" s="759" t="s">
        <v>1444</v>
      </c>
      <c r="B19" s="762">
        <v>178</v>
      </c>
      <c r="C19" s="762">
        <v>124</v>
      </c>
      <c r="D19" s="758">
        <f>B19+C19</f>
        <v>302</v>
      </c>
      <c r="E19" s="758">
        <v>7755</v>
      </c>
      <c r="F19" s="758">
        <v>38304755</v>
      </c>
      <c r="G19" s="758">
        <f t="shared" si="1"/>
        <v>4939.3623468729847</v>
      </c>
    </row>
    <row r="20" spans="1:7" s="423" customFormat="1" ht="14.15" customHeight="1">
      <c r="A20" s="759" t="s">
        <v>1443</v>
      </c>
      <c r="B20" s="761">
        <v>169</v>
      </c>
      <c r="C20" s="754" t="s">
        <v>1304</v>
      </c>
      <c r="D20" s="754" t="s">
        <v>1304</v>
      </c>
      <c r="E20" s="758">
        <v>8045</v>
      </c>
      <c r="F20" s="758">
        <v>35338439</v>
      </c>
      <c r="G20" s="758">
        <f t="shared" si="1"/>
        <v>4392.596519577377</v>
      </c>
    </row>
    <row r="21" spans="1:7" s="423" customFormat="1" ht="14.15" customHeight="1">
      <c r="A21" s="759" t="s">
        <v>1442</v>
      </c>
      <c r="B21" s="762">
        <v>164</v>
      </c>
      <c r="C21" s="762">
        <v>107</v>
      </c>
      <c r="D21" s="758">
        <f>B21+C21</f>
        <v>271</v>
      </c>
      <c r="E21" s="758">
        <v>7625</v>
      </c>
      <c r="F21" s="758">
        <v>30387197</v>
      </c>
      <c r="G21" s="758">
        <f t="shared" si="1"/>
        <v>3985.2061639344261</v>
      </c>
    </row>
    <row r="22" spans="1:7" s="423" customFormat="1" ht="14.15" customHeight="1">
      <c r="A22" s="759" t="s">
        <v>1441</v>
      </c>
      <c r="B22" s="761">
        <v>159</v>
      </c>
      <c r="C22" s="754" t="s">
        <v>1304</v>
      </c>
      <c r="D22" s="754" t="s">
        <v>1304</v>
      </c>
      <c r="E22" s="758">
        <v>9095</v>
      </c>
      <c r="F22" s="758">
        <v>29949530</v>
      </c>
      <c r="G22" s="758">
        <f t="shared" si="1"/>
        <v>3292.9664650907093</v>
      </c>
    </row>
    <row r="23" spans="1:7" s="423" customFormat="1" ht="14.15" customHeight="1">
      <c r="A23" s="759" t="s">
        <v>1440</v>
      </c>
      <c r="B23" s="761">
        <v>180</v>
      </c>
      <c r="C23" s="754" t="s">
        <v>1304</v>
      </c>
      <c r="D23" s="754" t="s">
        <v>1304</v>
      </c>
      <c r="E23" s="758">
        <v>13512</v>
      </c>
      <c r="F23" s="758">
        <v>31918462</v>
      </c>
      <c r="G23" s="758">
        <v>2362.2307578448786</v>
      </c>
    </row>
    <row r="24" spans="1:7" s="423" customFormat="1" ht="14.15" customHeight="1">
      <c r="A24" s="759" t="s">
        <v>1439</v>
      </c>
      <c r="B24" s="761">
        <v>184</v>
      </c>
      <c r="C24" s="760">
        <v>110</v>
      </c>
      <c r="D24" s="758">
        <f>B24+C24</f>
        <v>294</v>
      </c>
      <c r="E24" s="758">
        <v>10605</v>
      </c>
      <c r="F24" s="758">
        <v>31656960</v>
      </c>
      <c r="G24" s="758">
        <f>F24/E24</f>
        <v>2985.0975954738333</v>
      </c>
    </row>
    <row r="25" spans="1:7" s="423" customFormat="1" ht="14.15" customHeight="1">
      <c r="A25" s="759" t="s">
        <v>1438</v>
      </c>
      <c r="B25" s="755">
        <v>174</v>
      </c>
      <c r="C25" s="754" t="s">
        <v>1304</v>
      </c>
      <c r="D25" s="754" t="s">
        <v>1304</v>
      </c>
      <c r="E25" s="757">
        <v>9225</v>
      </c>
      <c r="F25" s="757">
        <v>25935061</v>
      </c>
      <c r="G25" s="757">
        <f>F25/E25</f>
        <v>2811.3887262872627</v>
      </c>
    </row>
    <row r="26" spans="1:7" s="423" customFormat="1" ht="14.15" customHeight="1">
      <c r="A26" s="759" t="s">
        <v>1402</v>
      </c>
      <c r="B26" s="755">
        <v>171</v>
      </c>
      <c r="C26" s="754" t="s">
        <v>1304</v>
      </c>
      <c r="D26" s="754" t="s">
        <v>1304</v>
      </c>
      <c r="E26" s="757">
        <v>9268</v>
      </c>
      <c r="F26" s="757">
        <v>27627270</v>
      </c>
      <c r="G26" s="757">
        <f>F26/E26</f>
        <v>2980.9311609840311</v>
      </c>
    </row>
    <row r="27" spans="1:7" s="423" customFormat="1" ht="14.15" customHeight="1">
      <c r="A27" s="759" t="s">
        <v>1437</v>
      </c>
      <c r="B27" s="754">
        <v>185</v>
      </c>
      <c r="C27" s="754" t="s">
        <v>1304</v>
      </c>
      <c r="D27" s="754" t="s">
        <v>1304</v>
      </c>
      <c r="E27" s="757">
        <v>8651</v>
      </c>
      <c r="F27" s="757">
        <v>29093700</v>
      </c>
      <c r="G27" s="757">
        <f>F27/E27</f>
        <v>3363.0447347127501</v>
      </c>
    </row>
    <row r="28" spans="1:7" s="423" customFormat="1" ht="14.15" customHeight="1">
      <c r="A28" s="759" t="s">
        <v>1436</v>
      </c>
      <c r="B28" s="754">
        <v>169</v>
      </c>
      <c r="C28" s="754" t="s">
        <v>1304</v>
      </c>
      <c r="D28" s="754" t="s">
        <v>1304</v>
      </c>
      <c r="E28" s="757">
        <v>8313</v>
      </c>
      <c r="F28" s="757">
        <v>28073887</v>
      </c>
      <c r="G28" s="757">
        <f>F28/E28</f>
        <v>3377.1065800553351</v>
      </c>
    </row>
    <row r="29" spans="1:7" s="423" customFormat="1" ht="13.5" customHeight="1">
      <c r="A29" s="759" t="s">
        <v>1435</v>
      </c>
      <c r="B29" s="754">
        <v>158</v>
      </c>
      <c r="C29" s="754" t="s">
        <v>1304</v>
      </c>
      <c r="D29" s="754" t="s">
        <v>1304</v>
      </c>
      <c r="E29" s="757">
        <v>8076</v>
      </c>
      <c r="F29" s="757">
        <v>26812172</v>
      </c>
      <c r="G29" s="757">
        <v>3320</v>
      </c>
    </row>
    <row r="30" spans="1:7" s="423" customFormat="1" ht="13.5" customHeight="1">
      <c r="A30" s="756" t="s">
        <v>398</v>
      </c>
      <c r="B30" s="755">
        <v>155</v>
      </c>
      <c r="C30" s="754" t="s">
        <v>1304</v>
      </c>
      <c r="D30" s="754" t="s">
        <v>1304</v>
      </c>
      <c r="E30" s="757">
        <v>8287</v>
      </c>
      <c r="F30" s="757">
        <v>27470693</v>
      </c>
      <c r="G30" s="757">
        <f>F30/E30</f>
        <v>3314.9140822975746</v>
      </c>
    </row>
    <row r="31" spans="1:7" s="423" customFormat="1" ht="13.5" customHeight="1">
      <c r="A31" s="756" t="s">
        <v>397</v>
      </c>
      <c r="B31" s="755">
        <v>183</v>
      </c>
      <c r="C31" s="754">
        <v>88</v>
      </c>
      <c r="D31" s="758">
        <f>B31+C31</f>
        <v>271</v>
      </c>
      <c r="E31" s="757">
        <v>9342</v>
      </c>
      <c r="F31" s="757">
        <v>33818007</v>
      </c>
      <c r="G31" s="757">
        <f>F31/E31</f>
        <v>3619.9964675658316</v>
      </c>
    </row>
    <row r="32" spans="1:7" s="423" customFormat="1" ht="13.5" customHeight="1">
      <c r="A32" s="756" t="s">
        <v>395</v>
      </c>
      <c r="B32" s="755">
        <v>160</v>
      </c>
      <c r="C32" s="754" t="s">
        <v>1304</v>
      </c>
      <c r="D32" s="754" t="s">
        <v>1304</v>
      </c>
      <c r="E32" s="757">
        <v>9332</v>
      </c>
      <c r="F32" s="757">
        <v>31003373</v>
      </c>
      <c r="G32" s="757">
        <f>F32/E32</f>
        <v>3322.2645735105016</v>
      </c>
    </row>
    <row r="33" spans="1:7" s="423" customFormat="1" ht="13.5" customHeight="1" thickBot="1">
      <c r="A33" s="756" t="s">
        <v>394</v>
      </c>
      <c r="B33" s="755">
        <v>162</v>
      </c>
      <c r="C33" s="754" t="s">
        <v>1304</v>
      </c>
      <c r="D33" s="754" t="s">
        <v>1304</v>
      </c>
      <c r="E33" s="753">
        <v>9969</v>
      </c>
      <c r="F33" s="753">
        <v>34106723</v>
      </c>
      <c r="G33" s="753">
        <f>F33/E33</f>
        <v>3421.2782626141038</v>
      </c>
    </row>
    <row r="34" spans="1:7" s="219" customFormat="1" ht="16.5" customHeight="1">
      <c r="A34" s="752"/>
      <c r="B34" s="324"/>
      <c r="C34" s="324"/>
      <c r="D34" s="324"/>
      <c r="E34" s="161"/>
      <c r="F34" s="161"/>
      <c r="G34" s="217" t="s">
        <v>1434</v>
      </c>
    </row>
    <row r="35" spans="1:7" s="219" customFormat="1" ht="9" customHeight="1">
      <c r="A35" s="161"/>
      <c r="B35" s="161"/>
      <c r="C35" s="161"/>
      <c r="D35" s="161"/>
      <c r="E35" s="161"/>
      <c r="F35" s="161"/>
      <c r="G35" s="750"/>
    </row>
    <row r="36" spans="1:7" s="219" customFormat="1" ht="14.25" customHeight="1">
      <c r="A36" s="751" t="s">
        <v>1433</v>
      </c>
      <c r="B36" s="161"/>
      <c r="C36" s="161"/>
      <c r="D36" s="161"/>
      <c r="E36" s="161"/>
      <c r="F36" s="161"/>
      <c r="G36" s="750"/>
    </row>
    <row r="37" spans="1:7" ht="14.25" customHeight="1">
      <c r="A37" t="s">
        <v>1432</v>
      </c>
      <c r="B37" s="161"/>
      <c r="C37" s="161"/>
      <c r="D37" s="161"/>
      <c r="E37" s="161"/>
      <c r="F37" s="161"/>
      <c r="G37" s="750"/>
    </row>
    <row r="38" spans="1:7" ht="14.25" customHeight="1">
      <c r="A38" s="2086" t="s">
        <v>1431</v>
      </c>
      <c r="B38" s="2086"/>
      <c r="C38" s="2086"/>
      <c r="D38" s="2086"/>
      <c r="E38" s="2086"/>
      <c r="F38" s="2086"/>
      <c r="G38" s="2086"/>
    </row>
    <row r="39" spans="1:7" ht="14.25" customHeight="1">
      <c r="A39" s="2086" t="s">
        <v>1430</v>
      </c>
      <c r="B39" s="2086"/>
      <c r="C39" s="2086"/>
      <c r="D39" s="2086"/>
      <c r="E39" s="2086"/>
      <c r="F39" s="2086"/>
      <c r="G39" s="2086"/>
    </row>
    <row r="40" spans="1:7" ht="14.25" customHeight="1">
      <c r="A40" s="2269" t="s">
        <v>1429</v>
      </c>
      <c r="B40" s="2270"/>
      <c r="C40" s="2270"/>
      <c r="D40" s="2270"/>
      <c r="E40" s="2270"/>
      <c r="F40" s="2270"/>
      <c r="G40" s="2270"/>
    </row>
    <row r="41" spans="1:7" ht="14.25" customHeight="1">
      <c r="A41" s="2086" t="s">
        <v>1428</v>
      </c>
      <c r="B41" s="2086"/>
      <c r="C41" s="2086"/>
      <c r="D41" s="2086"/>
      <c r="E41" s="2086"/>
      <c r="F41" s="2086"/>
      <c r="G41" s="2086"/>
    </row>
    <row r="42" spans="1:7" ht="14.25" customHeight="1">
      <c r="A42" s="2271" t="s">
        <v>1427</v>
      </c>
      <c r="B42" s="2271"/>
      <c r="C42" s="2271"/>
      <c r="D42" s="2271"/>
      <c r="E42" s="2271"/>
      <c r="F42" s="2271"/>
      <c r="G42" s="2271"/>
    </row>
    <row r="43" spans="1:7" ht="14.25" customHeight="1">
      <c r="A43" s="260"/>
      <c r="B43" s="260"/>
      <c r="C43" s="260"/>
      <c r="D43" s="260"/>
      <c r="E43" s="260"/>
      <c r="F43" s="260"/>
      <c r="G43" s="260"/>
    </row>
    <row r="44" spans="1:7" ht="14.25" customHeight="1">
      <c r="A44" s="260"/>
      <c r="B44" s="260"/>
      <c r="C44" s="260"/>
      <c r="D44" s="260"/>
      <c r="E44" s="260"/>
      <c r="F44" s="260"/>
      <c r="G44" s="260"/>
    </row>
    <row r="45" spans="1:7" ht="14.25" customHeight="1">
      <c r="A45" s="260"/>
      <c r="B45" s="260"/>
      <c r="C45" s="260"/>
      <c r="D45" s="260"/>
      <c r="E45" s="260"/>
      <c r="F45" s="260"/>
      <c r="G45" s="260"/>
    </row>
    <row r="46" spans="1:7" ht="14.25" customHeight="1">
      <c r="A46" s="260"/>
      <c r="B46" s="260"/>
      <c r="C46" s="260"/>
      <c r="D46" s="260"/>
      <c r="E46" s="260"/>
      <c r="F46" s="260"/>
      <c r="G46" s="260"/>
    </row>
    <row r="47" spans="1:7" ht="14.25" customHeight="1">
      <c r="A47" s="260"/>
      <c r="B47" s="260"/>
      <c r="C47" s="260"/>
      <c r="D47" s="260"/>
      <c r="E47" s="260"/>
      <c r="F47" s="260"/>
      <c r="G47" s="260"/>
    </row>
    <row r="48" spans="1:7" ht="14.25" customHeight="1">
      <c r="A48" s="260"/>
      <c r="B48" s="260"/>
      <c r="C48" s="260"/>
      <c r="D48" s="260"/>
      <c r="E48" s="260"/>
      <c r="F48" s="260"/>
      <c r="G48" s="260"/>
    </row>
    <row r="49" spans="1:7" ht="14.25" customHeight="1">
      <c r="A49" s="260"/>
      <c r="B49" s="260"/>
      <c r="C49" s="260"/>
      <c r="D49" s="260"/>
      <c r="E49" s="260"/>
      <c r="F49" s="260"/>
      <c r="G49" s="260"/>
    </row>
    <row r="50" spans="1:7" ht="14.25" customHeight="1">
      <c r="A50" s="260"/>
      <c r="B50" s="260"/>
      <c r="C50" s="260"/>
      <c r="D50" s="260"/>
      <c r="E50" s="260"/>
      <c r="F50" s="260"/>
      <c r="G50" s="260"/>
    </row>
    <row r="51" spans="1:7" ht="14.25" customHeight="1">
      <c r="A51" s="260"/>
      <c r="B51" s="260"/>
      <c r="C51" s="260"/>
      <c r="D51" s="260"/>
      <c r="E51" s="260"/>
      <c r="F51" s="260"/>
      <c r="G51" s="260"/>
    </row>
    <row r="52" spans="1:7" ht="14.25" customHeight="1">
      <c r="A52" s="260"/>
      <c r="B52" s="260"/>
      <c r="C52" s="260"/>
      <c r="D52" s="260"/>
      <c r="E52" s="260"/>
      <c r="F52" s="260"/>
      <c r="G52" s="260"/>
    </row>
    <row r="53" spans="1:7" ht="14.25" customHeight="1">
      <c r="A53" s="260"/>
      <c r="B53" s="260"/>
      <c r="C53" s="260"/>
      <c r="D53" s="260"/>
      <c r="E53" s="260"/>
      <c r="F53" s="260"/>
      <c r="G53" s="260"/>
    </row>
    <row r="54" spans="1:7" ht="14.25" customHeight="1">
      <c r="A54" s="260"/>
      <c r="B54" s="260"/>
      <c r="C54" s="260"/>
      <c r="D54" s="260"/>
      <c r="E54" s="260"/>
      <c r="F54" s="260"/>
      <c r="G54" s="260"/>
    </row>
    <row r="55" spans="1:7" ht="14.25" customHeight="1">
      <c r="A55" s="260"/>
      <c r="B55" s="260"/>
      <c r="C55" s="260"/>
      <c r="D55" s="260"/>
      <c r="E55" s="260"/>
      <c r="F55" s="260"/>
      <c r="G55" s="260"/>
    </row>
    <row r="56" spans="1:7" ht="14.25" customHeight="1">
      <c r="A56" s="260"/>
      <c r="B56" s="260"/>
      <c r="C56" s="260"/>
      <c r="D56" s="260"/>
      <c r="E56" s="260"/>
      <c r="F56" s="260"/>
      <c r="G56" s="260"/>
    </row>
    <row r="57" spans="1:7" ht="14.25" customHeight="1">
      <c r="A57" s="260"/>
      <c r="B57" s="260"/>
      <c r="C57" s="260"/>
      <c r="D57" s="260"/>
      <c r="E57" s="260"/>
      <c r="F57" s="260"/>
      <c r="G57" s="260"/>
    </row>
    <row r="58" spans="1:7" ht="14.25" customHeight="1">
      <c r="A58" s="260"/>
      <c r="B58" s="260"/>
      <c r="C58" s="260"/>
      <c r="D58" s="260"/>
      <c r="E58" s="260"/>
      <c r="F58" s="260"/>
      <c r="G58" s="260"/>
    </row>
    <row r="59" spans="1:7" ht="14.25" customHeight="1">
      <c r="A59" s="260"/>
      <c r="B59" s="260"/>
      <c r="C59" s="260"/>
      <c r="D59" s="260"/>
      <c r="E59" s="260"/>
      <c r="F59" s="260"/>
      <c r="G59" s="260"/>
    </row>
    <row r="60" spans="1:7" ht="14.25" customHeight="1">
      <c r="A60" s="260"/>
      <c r="B60" s="260"/>
      <c r="C60" s="260"/>
      <c r="D60" s="260"/>
      <c r="E60" s="260"/>
      <c r="F60" s="260"/>
      <c r="G60" s="260"/>
    </row>
    <row r="61" spans="1:7" ht="14.25" customHeight="1">
      <c r="A61" s="260"/>
      <c r="B61" s="260"/>
      <c r="C61" s="260"/>
      <c r="D61" s="260"/>
      <c r="E61" s="260"/>
      <c r="F61" s="260"/>
      <c r="G61" s="260"/>
    </row>
    <row r="62" spans="1:7" ht="14.25" customHeight="1">
      <c r="A62" s="260"/>
      <c r="B62" s="260"/>
      <c r="C62" s="260"/>
      <c r="D62" s="260"/>
      <c r="E62" s="260"/>
      <c r="F62" s="260"/>
      <c r="G62" s="260"/>
    </row>
    <row r="63" spans="1:7" ht="14.25" customHeight="1">
      <c r="A63" s="260"/>
      <c r="B63" s="260"/>
      <c r="C63" s="260"/>
      <c r="D63" s="260"/>
      <c r="E63" s="260"/>
      <c r="F63" s="260"/>
      <c r="G63" s="260"/>
    </row>
    <row r="64" spans="1:7" ht="14.25" customHeight="1">
      <c r="A64" s="260"/>
      <c r="B64" s="260"/>
      <c r="C64" s="260"/>
      <c r="D64" s="260"/>
      <c r="E64" s="260"/>
      <c r="F64" s="260"/>
      <c r="G64" s="260"/>
    </row>
    <row r="65" spans="1:7" ht="14.25" customHeight="1">
      <c r="A65" s="2086"/>
      <c r="B65" s="2086"/>
      <c r="C65" s="2086"/>
      <c r="D65" s="2086"/>
      <c r="E65" s="2086"/>
      <c r="F65" s="2086"/>
      <c r="G65" s="2086"/>
    </row>
    <row r="66" spans="1:7" ht="14.25" customHeight="1">
      <c r="A66" s="2086"/>
      <c r="B66" s="2086"/>
      <c r="C66" s="2086"/>
      <c r="D66" s="2086"/>
      <c r="E66" s="2086"/>
      <c r="F66" s="2086"/>
      <c r="G66" s="2086"/>
    </row>
    <row r="67" spans="1:7" ht="14.25" customHeight="1">
      <c r="A67" s="2086"/>
      <c r="B67" s="2086"/>
      <c r="C67" s="2086"/>
      <c r="D67" s="2086"/>
      <c r="E67" s="2086"/>
      <c r="F67" s="2086"/>
      <c r="G67" s="2086"/>
    </row>
    <row r="68" spans="1:7" ht="14.25" customHeight="1">
      <c r="A68" s="2086"/>
      <c r="B68" s="2086"/>
      <c r="C68" s="2086"/>
      <c r="D68" s="2086"/>
      <c r="E68" s="2086"/>
      <c r="F68" s="2086"/>
      <c r="G68" s="2086"/>
    </row>
    <row r="69" spans="1:7" ht="14.25" customHeight="1">
      <c r="A69" s="2086"/>
      <c r="B69" s="2086"/>
      <c r="C69" s="2086"/>
      <c r="D69" s="2086"/>
      <c r="E69" s="2086"/>
      <c r="F69" s="2086"/>
      <c r="G69" s="2086"/>
    </row>
    <row r="70" spans="1:7" ht="14.25" customHeight="1">
      <c r="A70" s="2086"/>
      <c r="B70" s="2086"/>
      <c r="C70" s="2086"/>
      <c r="D70" s="2086"/>
      <c r="E70" s="2086"/>
      <c r="F70" s="2086"/>
      <c r="G70" s="2086"/>
    </row>
    <row r="71" spans="1:7" ht="14.25" customHeight="1">
      <c r="A71" s="2086"/>
      <c r="B71" s="2086"/>
      <c r="C71" s="2086"/>
      <c r="D71" s="2086"/>
      <c r="E71" s="2086"/>
      <c r="F71" s="2086"/>
      <c r="G71" s="2086"/>
    </row>
    <row r="72" spans="1:7" ht="14.25" customHeight="1">
      <c r="G72"/>
    </row>
    <row r="73" spans="1:7" ht="14.25" customHeight="1">
      <c r="G73"/>
    </row>
    <row r="74" spans="1:7" ht="14.25" customHeight="1">
      <c r="G74"/>
    </row>
    <row r="75" spans="1:7" ht="14.25" customHeight="1">
      <c r="G75"/>
    </row>
    <row r="76" spans="1:7" ht="14.25" customHeight="1">
      <c r="G76"/>
    </row>
    <row r="77" spans="1:7" ht="14.25" customHeight="1">
      <c r="G77"/>
    </row>
    <row r="78" spans="1:7" ht="14.25" customHeight="1">
      <c r="A78" s="2086"/>
      <c r="B78" s="2086"/>
      <c r="C78" s="2086"/>
      <c r="D78" s="2086"/>
      <c r="E78" s="2086"/>
      <c r="F78" s="2086"/>
      <c r="G78" s="2086"/>
    </row>
    <row r="79" spans="1:7" ht="14.25" customHeight="1">
      <c r="B79" s="161"/>
      <c r="C79" s="161"/>
      <c r="D79" s="161"/>
      <c r="E79" s="161"/>
      <c r="F79" s="161"/>
      <c r="G79" s="750"/>
    </row>
    <row r="80" spans="1:7" ht="14.25" customHeight="1">
      <c r="A80" s="260"/>
      <c r="B80" s="161"/>
      <c r="C80" s="161"/>
      <c r="D80" s="161"/>
      <c r="E80" s="161"/>
      <c r="F80" s="161"/>
      <c r="G80" s="750"/>
    </row>
    <row r="89" ht="13.5" customHeight="1"/>
  </sheetData>
  <mergeCells count="15">
    <mergeCell ref="A78:G78"/>
    <mergeCell ref="A66:G66"/>
    <mergeCell ref="D3:D4"/>
    <mergeCell ref="E3:E4"/>
    <mergeCell ref="A38:G38"/>
    <mergeCell ref="A39:G39"/>
    <mergeCell ref="A41:G41"/>
    <mergeCell ref="A40:G40"/>
    <mergeCell ref="A42:G42"/>
    <mergeCell ref="A65:G65"/>
    <mergeCell ref="A67:G67"/>
    <mergeCell ref="A68:G68"/>
    <mergeCell ref="A69:G69"/>
    <mergeCell ref="A70:G70"/>
    <mergeCell ref="A71:G71"/>
  </mergeCells>
  <phoneticPr fontId="3"/>
  <printOptions horizontalCentered="1"/>
  <pageMargins left="0.78740157480314965" right="0.78740157480314965" top="0.59055118110236227" bottom="0.59055118110236227" header="0.51181102362204722" footer="0.51181102362204722"/>
  <pageSetup paperSize="9" scale="96" orientation="portrait" r:id="rId1"/>
  <headerFooter differentOddEven="1"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107"/>
  <sheetViews>
    <sheetView view="pageBreakPreview" zoomScaleNormal="100" zoomScaleSheetLayoutView="100" workbookViewId="0">
      <selection activeCell="A2" sqref="A2"/>
    </sheetView>
  </sheetViews>
  <sheetFormatPr defaultRowHeight="13"/>
  <cols>
    <col min="1" max="3" width="10.6328125" customWidth="1"/>
    <col min="4" max="4" width="13.6328125" customWidth="1"/>
    <col min="5" max="6" width="10.6328125" customWidth="1"/>
    <col min="7" max="7" width="13.6328125" customWidth="1"/>
    <col min="8" max="8" width="10.6328125" customWidth="1"/>
    <col min="9" max="9" width="10" customWidth="1"/>
    <col min="10" max="10" width="10.6328125" customWidth="1"/>
  </cols>
  <sheetData>
    <row r="1" spans="1:15" ht="19">
      <c r="A1" s="2275" t="s">
        <v>1495</v>
      </c>
      <c r="B1" s="2275"/>
      <c r="C1" s="2275"/>
      <c r="D1" s="2275"/>
      <c r="E1" s="2275"/>
      <c r="F1" s="2275"/>
      <c r="G1" s="2275"/>
    </row>
    <row r="2" spans="1:15" ht="22.5" customHeight="1" thickBot="1">
      <c r="G2" s="483" t="s">
        <v>1494</v>
      </c>
    </row>
    <row r="3" spans="1:15" ht="16" customHeight="1" thickBot="1">
      <c r="A3" s="2272" t="s">
        <v>813</v>
      </c>
      <c r="B3" s="795" t="s">
        <v>1483</v>
      </c>
      <c r="C3" s="784"/>
      <c r="D3" s="796"/>
      <c r="E3" s="784" t="s">
        <v>1480</v>
      </c>
      <c r="F3" s="784"/>
      <c r="G3" s="784"/>
    </row>
    <row r="4" spans="1:15" ht="16" customHeight="1">
      <c r="A4" s="2273"/>
      <c r="B4" s="808" t="s">
        <v>1478</v>
      </c>
      <c r="C4" s="806" t="s">
        <v>1492</v>
      </c>
      <c r="D4" s="807" t="s">
        <v>1493</v>
      </c>
      <c r="E4" s="806" t="s">
        <v>1478</v>
      </c>
      <c r="F4" s="806" t="s">
        <v>1492</v>
      </c>
      <c r="G4" s="805" t="s">
        <v>1479</v>
      </c>
    </row>
    <row r="5" spans="1:15" ht="16" customHeight="1" thickBot="1">
      <c r="A5" s="2274"/>
      <c r="B5" s="804"/>
      <c r="C5" s="801" t="s">
        <v>1491</v>
      </c>
      <c r="D5" s="803" t="s">
        <v>1490</v>
      </c>
      <c r="E5" s="802"/>
      <c r="F5" s="801" t="s">
        <v>1491</v>
      </c>
      <c r="G5" s="801" t="s">
        <v>1490</v>
      </c>
    </row>
    <row r="6" spans="1:15" ht="16" customHeight="1">
      <c r="A6" s="779" t="s">
        <v>1477</v>
      </c>
      <c r="B6" s="791">
        <v>131</v>
      </c>
      <c r="C6" s="777" t="s">
        <v>1489</v>
      </c>
      <c r="D6" s="790" t="s">
        <v>1488</v>
      </c>
      <c r="E6" s="777">
        <v>1318</v>
      </c>
      <c r="F6" s="777">
        <v>3759</v>
      </c>
      <c r="G6" s="777">
        <v>38817</v>
      </c>
      <c r="K6" s="187"/>
      <c r="L6" s="187"/>
      <c r="M6" s="187"/>
      <c r="N6" s="187"/>
      <c r="O6" s="187"/>
    </row>
    <row r="7" spans="1:15" ht="16" customHeight="1">
      <c r="A7" s="779" t="s">
        <v>1476</v>
      </c>
      <c r="B7" s="791">
        <v>239</v>
      </c>
      <c r="C7" s="777">
        <v>1433</v>
      </c>
      <c r="D7" s="790">
        <v>55604</v>
      </c>
      <c r="E7" s="777">
        <v>1544</v>
      </c>
      <c r="F7" s="777">
        <v>4888</v>
      </c>
      <c r="G7" s="777">
        <v>66882</v>
      </c>
      <c r="K7" s="187"/>
      <c r="L7" s="187"/>
      <c r="M7" s="187"/>
      <c r="N7" s="187"/>
      <c r="O7" s="187"/>
    </row>
    <row r="8" spans="1:15" ht="16" customHeight="1">
      <c r="A8" s="779" t="s">
        <v>938</v>
      </c>
      <c r="B8" s="791">
        <v>255</v>
      </c>
      <c r="C8" s="777">
        <v>1597</v>
      </c>
      <c r="D8" s="790">
        <v>68340</v>
      </c>
      <c r="E8" s="777">
        <v>1563</v>
      </c>
      <c r="F8" s="777">
        <v>6174</v>
      </c>
      <c r="G8" s="777">
        <v>93057</v>
      </c>
      <c r="K8" s="187"/>
      <c r="L8" s="187"/>
      <c r="M8" s="187"/>
      <c r="N8" s="187"/>
      <c r="O8" s="187"/>
    </row>
    <row r="9" spans="1:15" ht="16" customHeight="1">
      <c r="A9" s="779" t="s">
        <v>1475</v>
      </c>
      <c r="B9" s="791">
        <v>262</v>
      </c>
      <c r="C9" s="777">
        <v>2638</v>
      </c>
      <c r="D9" s="790">
        <v>93837</v>
      </c>
      <c r="E9" s="777">
        <v>1531</v>
      </c>
      <c r="F9" s="777">
        <v>6618</v>
      </c>
      <c r="G9" s="777">
        <v>116897</v>
      </c>
      <c r="K9" s="187"/>
      <c r="L9" s="187"/>
      <c r="M9" s="187"/>
      <c r="N9" s="187"/>
      <c r="O9" s="187"/>
    </row>
    <row r="10" spans="1:15" ht="16" customHeight="1">
      <c r="A10" s="779" t="s">
        <v>1454</v>
      </c>
      <c r="B10" s="791">
        <v>458</v>
      </c>
      <c r="C10" s="777">
        <v>3651</v>
      </c>
      <c r="D10" s="790">
        <v>217415</v>
      </c>
      <c r="E10" s="777">
        <v>1587</v>
      </c>
      <c r="F10" s="777">
        <v>7483</v>
      </c>
      <c r="G10" s="777">
        <v>175079</v>
      </c>
      <c r="K10" s="187"/>
      <c r="L10" s="187"/>
      <c r="M10" s="187"/>
      <c r="N10" s="187"/>
      <c r="O10" s="187"/>
    </row>
    <row r="11" spans="1:15" ht="16" customHeight="1">
      <c r="A11" s="779" t="s">
        <v>1472</v>
      </c>
      <c r="B11" s="791">
        <v>370</v>
      </c>
      <c r="C11" s="777">
        <v>3501</v>
      </c>
      <c r="D11" s="790">
        <v>214449</v>
      </c>
      <c r="E11" s="777">
        <v>1535</v>
      </c>
      <c r="F11" s="777">
        <v>8011</v>
      </c>
      <c r="G11" s="777">
        <v>189569</v>
      </c>
      <c r="K11" s="187"/>
      <c r="L11" s="187"/>
      <c r="M11" s="187"/>
      <c r="N11" s="187"/>
      <c r="O11" s="187"/>
    </row>
    <row r="12" spans="1:15" ht="16" customHeight="1">
      <c r="A12" s="779" t="s">
        <v>1487</v>
      </c>
      <c r="B12" s="791">
        <v>400</v>
      </c>
      <c r="C12" s="777">
        <v>3394</v>
      </c>
      <c r="D12" s="790">
        <v>250722</v>
      </c>
      <c r="E12" s="777">
        <v>1581</v>
      </c>
      <c r="F12" s="777">
        <v>9667</v>
      </c>
      <c r="G12" s="777">
        <v>221485</v>
      </c>
      <c r="K12" s="187"/>
      <c r="L12" s="187"/>
      <c r="M12" s="187"/>
      <c r="N12" s="187"/>
      <c r="O12" s="187"/>
    </row>
    <row r="13" spans="1:15" ht="16" customHeight="1">
      <c r="A13" s="779" t="s">
        <v>1470</v>
      </c>
      <c r="B13" s="791">
        <v>468</v>
      </c>
      <c r="C13" s="777">
        <v>4062</v>
      </c>
      <c r="D13" s="790">
        <v>429520</v>
      </c>
      <c r="E13" s="777">
        <v>1591</v>
      </c>
      <c r="F13" s="777">
        <v>10976</v>
      </c>
      <c r="G13" s="777">
        <v>215537</v>
      </c>
      <c r="K13" s="187"/>
      <c r="L13" s="187"/>
      <c r="M13" s="187"/>
      <c r="N13" s="187"/>
      <c r="O13" s="187"/>
    </row>
    <row r="14" spans="1:15" ht="16" customHeight="1">
      <c r="A14" s="779" t="s">
        <v>410</v>
      </c>
      <c r="B14" s="777">
        <v>425</v>
      </c>
      <c r="C14" s="777">
        <v>3904</v>
      </c>
      <c r="D14" s="777">
        <v>522070</v>
      </c>
      <c r="E14" s="791">
        <v>1516</v>
      </c>
      <c r="F14" s="777">
        <v>11232</v>
      </c>
      <c r="G14" s="777">
        <v>207183</v>
      </c>
      <c r="K14" s="187"/>
      <c r="L14" s="187"/>
      <c r="M14" s="187"/>
      <c r="N14" s="187"/>
      <c r="O14" s="187"/>
    </row>
    <row r="15" spans="1:15" ht="16" customHeight="1">
      <c r="A15" s="779" t="s">
        <v>793</v>
      </c>
      <c r="B15" s="777">
        <v>442</v>
      </c>
      <c r="C15" s="777">
        <v>3968</v>
      </c>
      <c r="D15" s="777">
        <v>487785</v>
      </c>
      <c r="E15" s="791">
        <v>1572</v>
      </c>
      <c r="F15" s="777">
        <v>11649</v>
      </c>
      <c r="G15" s="777">
        <v>207036</v>
      </c>
      <c r="K15" s="187"/>
      <c r="L15" s="187"/>
      <c r="M15" s="187"/>
      <c r="N15" s="187"/>
      <c r="O15" s="187"/>
    </row>
    <row r="16" spans="1:15" ht="16" customHeight="1">
      <c r="A16" s="779" t="s">
        <v>790</v>
      </c>
      <c r="B16" s="777">
        <v>387</v>
      </c>
      <c r="C16" s="777">
        <v>3857</v>
      </c>
      <c r="D16" s="790">
        <v>570333</v>
      </c>
      <c r="E16" s="777">
        <v>1435</v>
      </c>
      <c r="F16" s="777">
        <v>10435</v>
      </c>
      <c r="G16" s="777">
        <v>207479</v>
      </c>
      <c r="K16" s="187"/>
      <c r="L16" s="187"/>
      <c r="M16" s="187"/>
      <c r="N16" s="187"/>
      <c r="O16" s="187"/>
    </row>
    <row r="17" spans="1:15" ht="16" customHeight="1">
      <c r="A17" s="779" t="s">
        <v>1469</v>
      </c>
      <c r="B17" s="777">
        <v>381</v>
      </c>
      <c r="C17" s="777">
        <v>3270</v>
      </c>
      <c r="D17" s="790">
        <v>503670</v>
      </c>
      <c r="E17" s="777">
        <v>1147</v>
      </c>
      <c r="F17" s="777">
        <v>9473</v>
      </c>
      <c r="G17" s="777">
        <v>210135</v>
      </c>
      <c r="K17" s="187"/>
      <c r="L17" s="187"/>
      <c r="M17" s="187"/>
      <c r="N17" s="187"/>
      <c r="O17" s="187"/>
    </row>
    <row r="18" spans="1:15" ht="16" customHeight="1">
      <c r="A18" s="786" t="s">
        <v>398</v>
      </c>
      <c r="B18" s="791">
        <v>408</v>
      </c>
      <c r="C18" s="777">
        <v>3610</v>
      </c>
      <c r="D18" s="777">
        <v>485905</v>
      </c>
      <c r="E18" s="791">
        <v>1244</v>
      </c>
      <c r="F18" s="777">
        <v>10420</v>
      </c>
      <c r="G18" s="777">
        <v>244408</v>
      </c>
      <c r="K18" s="187"/>
      <c r="L18" s="187"/>
      <c r="M18" s="187"/>
      <c r="N18" s="187"/>
      <c r="O18" s="187"/>
    </row>
    <row r="19" spans="1:15" ht="16" customHeight="1">
      <c r="A19" s="800" t="s">
        <v>396</v>
      </c>
      <c r="B19" s="799">
        <v>429</v>
      </c>
      <c r="C19" s="798">
        <v>3820</v>
      </c>
      <c r="D19" s="798">
        <v>352252</v>
      </c>
      <c r="E19" s="799">
        <v>1397</v>
      </c>
      <c r="F19" s="798">
        <v>13555</v>
      </c>
      <c r="G19" s="798">
        <v>293310</v>
      </c>
      <c r="K19" s="187"/>
      <c r="L19" s="187"/>
      <c r="M19" s="187"/>
      <c r="N19" s="187"/>
      <c r="O19" s="187"/>
    </row>
    <row r="20" spans="1:15">
      <c r="A20" s="786"/>
      <c r="B20" s="777"/>
      <c r="C20" s="777"/>
      <c r="D20" s="777"/>
      <c r="G20" s="797" t="s">
        <v>1486</v>
      </c>
      <c r="K20" s="187"/>
      <c r="L20" s="187"/>
      <c r="M20" s="187"/>
      <c r="N20" s="187"/>
      <c r="O20" s="187"/>
    </row>
    <row r="21" spans="1:15">
      <c r="G21" s="187" t="s">
        <v>1485</v>
      </c>
    </row>
    <row r="22" spans="1:15" ht="18" customHeight="1"/>
    <row r="23" spans="1:15" ht="18" customHeight="1"/>
    <row r="24" spans="1:15" ht="18" customHeight="1"/>
    <row r="25" spans="1:15" ht="18" customHeight="1"/>
    <row r="26" spans="1:15" ht="18" customHeight="1"/>
    <row r="27" spans="1:15" ht="18" customHeight="1"/>
    <row r="28" spans="1:15" ht="18" customHeight="1"/>
    <row r="29" spans="1:15" ht="18" customHeight="1"/>
    <row r="30" spans="1:15" ht="18" customHeight="1"/>
    <row r="31" spans="1:15" ht="18" customHeight="1"/>
    <row r="32" spans="1:1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spans="1:7" ht="18" customHeight="1"/>
    <row r="50" spans="1:7" ht="18" customHeight="1">
      <c r="A50" s="2129" t="s">
        <v>1484</v>
      </c>
      <c r="B50" s="2129"/>
      <c r="C50" s="2129"/>
      <c r="D50" s="2129"/>
      <c r="E50" s="2129"/>
      <c r="F50" s="2129"/>
      <c r="G50" s="2129"/>
    </row>
    <row r="51" spans="1:7" ht="18" customHeight="1">
      <c r="A51" s="2129"/>
      <c r="B51" s="2129"/>
      <c r="C51" s="2129"/>
      <c r="D51" s="2129"/>
      <c r="E51" s="2129"/>
      <c r="F51" s="2129"/>
      <c r="G51" s="2129"/>
    </row>
    <row r="52" spans="1:7" ht="18" customHeight="1"/>
    <row r="53" spans="1:7" ht="18" customHeight="1"/>
    <row r="54" spans="1:7" ht="18" customHeight="1"/>
    <row r="55" spans="1:7" ht="18" customHeight="1"/>
    <row r="56" spans="1:7" ht="18" customHeight="1"/>
    <row r="57" spans="1:7" ht="18" customHeight="1"/>
    <row r="58" spans="1:7" ht="18" customHeight="1"/>
    <row r="59" spans="1:7" ht="18" customHeight="1"/>
    <row r="60" spans="1:7" ht="18" customHeight="1"/>
    <row r="61" spans="1:7" ht="18" customHeight="1"/>
    <row r="62" spans="1:7" ht="18" customHeight="1"/>
    <row r="63" spans="1:7" ht="18" customHeight="1"/>
    <row r="64" spans="1:7"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sheetData>
  <mergeCells count="3">
    <mergeCell ref="A50:G51"/>
    <mergeCell ref="A3:A5"/>
    <mergeCell ref="A1:G1"/>
  </mergeCells>
  <phoneticPr fontId="3"/>
  <printOptions horizontalCentered="1"/>
  <pageMargins left="0.98425196850393704" right="0.98425196850393704" top="1.1811023622047245" bottom="1.0236220472440944" header="0.51181102362204722" footer="0.51181102362204722"/>
  <pageSetup paperSize="9" scale="82"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C38"/>
  <sheetViews>
    <sheetView workbookViewId="0">
      <selection activeCell="B1" sqref="B1"/>
    </sheetView>
  </sheetViews>
  <sheetFormatPr defaultRowHeight="13"/>
  <sheetData>
    <row r="2" spans="1:3" ht="13.5" thickBot="1"/>
    <row r="3" spans="1:3" ht="13.5" thickBot="1">
      <c r="A3" s="785" t="s">
        <v>813</v>
      </c>
      <c r="B3" s="796"/>
      <c r="C3" s="795" t="s">
        <v>1483</v>
      </c>
    </row>
    <row r="4" spans="1:3" ht="13.5" thickBot="1">
      <c r="A4" s="783"/>
      <c r="B4" s="794" t="s">
        <v>1482</v>
      </c>
      <c r="C4" s="793" t="s">
        <v>1478</v>
      </c>
    </row>
    <row r="5" spans="1:3" ht="26">
      <c r="A5" s="779" t="s">
        <v>1477</v>
      </c>
      <c r="B5" s="792" t="s">
        <v>1481</v>
      </c>
      <c r="C5" s="791">
        <v>131</v>
      </c>
    </row>
    <row r="6" spans="1:3" ht="26">
      <c r="A6" s="779" t="s">
        <v>1476</v>
      </c>
      <c r="B6" s="790">
        <v>55604</v>
      </c>
      <c r="C6" s="791">
        <v>239</v>
      </c>
    </row>
    <row r="7" spans="1:3" ht="26">
      <c r="A7" s="779" t="s">
        <v>938</v>
      </c>
      <c r="B7" s="790">
        <v>68340</v>
      </c>
      <c r="C7" s="791">
        <v>255</v>
      </c>
    </row>
    <row r="8" spans="1:3" ht="26">
      <c r="A8" s="779" t="s">
        <v>1475</v>
      </c>
      <c r="B8" s="790">
        <v>93837</v>
      </c>
      <c r="C8" s="791">
        <v>262</v>
      </c>
    </row>
    <row r="9" spans="1:3" ht="26">
      <c r="A9" s="779" t="s">
        <v>1474</v>
      </c>
      <c r="B9" s="790">
        <v>217415</v>
      </c>
      <c r="C9" s="791">
        <v>458</v>
      </c>
    </row>
    <row r="10" spans="1:3" ht="26">
      <c r="A10" s="779" t="s">
        <v>1473</v>
      </c>
      <c r="B10" s="790">
        <v>214449</v>
      </c>
      <c r="C10" s="791">
        <v>370</v>
      </c>
    </row>
    <row r="11" spans="1:3" ht="26">
      <c r="A11" s="779" t="s">
        <v>1471</v>
      </c>
      <c r="B11" s="790">
        <v>250722</v>
      </c>
      <c r="C11" s="791">
        <v>400</v>
      </c>
    </row>
    <row r="12" spans="1:3" ht="26">
      <c r="A12" s="779" t="s">
        <v>1470</v>
      </c>
      <c r="B12" s="790">
        <v>429520</v>
      </c>
      <c r="C12" s="791">
        <v>468</v>
      </c>
    </row>
    <row r="13" spans="1:3" ht="26">
      <c r="A13" s="779" t="s">
        <v>410</v>
      </c>
      <c r="B13" s="778">
        <v>522070</v>
      </c>
      <c r="C13" s="777">
        <v>425</v>
      </c>
    </row>
    <row r="14" spans="1:3" ht="26">
      <c r="A14" s="779" t="s">
        <v>793</v>
      </c>
      <c r="B14" s="778">
        <v>487785</v>
      </c>
      <c r="C14" s="777">
        <v>442</v>
      </c>
    </row>
    <row r="15" spans="1:3" ht="26">
      <c r="A15" s="779" t="s">
        <v>790</v>
      </c>
      <c r="B15" s="778">
        <v>570333</v>
      </c>
      <c r="C15" s="777">
        <v>387</v>
      </c>
    </row>
    <row r="16" spans="1:3" ht="26">
      <c r="A16" s="779" t="s">
        <v>1469</v>
      </c>
      <c r="B16" s="790">
        <v>503670</v>
      </c>
      <c r="C16" s="777">
        <v>381</v>
      </c>
    </row>
    <row r="17" spans="1:3" ht="26.5" thickBot="1">
      <c r="A17" s="789" t="s">
        <v>398</v>
      </c>
      <c r="B17" s="788">
        <v>485905</v>
      </c>
      <c r="C17" s="787">
        <v>408</v>
      </c>
    </row>
    <row r="18" spans="1:3" ht="26.5" thickBot="1">
      <c r="A18" s="789" t="s">
        <v>396</v>
      </c>
      <c r="B18" s="788">
        <v>352252</v>
      </c>
      <c r="C18" s="787">
        <v>429</v>
      </c>
    </row>
    <row r="19" spans="1:3">
      <c r="A19" s="786"/>
      <c r="B19" s="777"/>
      <c r="C19" s="777"/>
    </row>
    <row r="20" spans="1:3">
      <c r="A20" s="786"/>
      <c r="B20" s="777"/>
      <c r="C20" s="777"/>
    </row>
    <row r="21" spans="1:3">
      <c r="A21" s="786"/>
      <c r="B21" s="777"/>
      <c r="C21" s="777"/>
    </row>
    <row r="22" spans="1:3" ht="13.5" thickBot="1"/>
    <row r="23" spans="1:3" ht="13.5" thickBot="1">
      <c r="A23" s="785" t="s">
        <v>813</v>
      </c>
      <c r="B23" s="784"/>
      <c r="C23" s="784" t="s">
        <v>1480</v>
      </c>
    </row>
    <row r="24" spans="1:3" ht="13.5" thickBot="1">
      <c r="A24" s="783"/>
      <c r="B24" s="782" t="s">
        <v>1479</v>
      </c>
      <c r="C24" s="781" t="s">
        <v>1478</v>
      </c>
    </row>
    <row r="25" spans="1:3" ht="26">
      <c r="A25" s="779" t="s">
        <v>1477</v>
      </c>
      <c r="B25" s="780">
        <v>38817</v>
      </c>
      <c r="C25" s="777">
        <v>1318</v>
      </c>
    </row>
    <row r="26" spans="1:3" ht="26">
      <c r="A26" s="779" t="s">
        <v>1476</v>
      </c>
      <c r="B26" s="778">
        <v>66882</v>
      </c>
      <c r="C26" s="777">
        <v>1544</v>
      </c>
    </row>
    <row r="27" spans="1:3" ht="26">
      <c r="A27" s="779" t="s">
        <v>938</v>
      </c>
      <c r="B27" s="778">
        <v>93057</v>
      </c>
      <c r="C27" s="777">
        <v>1563</v>
      </c>
    </row>
    <row r="28" spans="1:3" ht="26">
      <c r="A28" s="779" t="s">
        <v>1475</v>
      </c>
      <c r="B28" s="778">
        <v>116897</v>
      </c>
      <c r="C28" s="777">
        <v>1531</v>
      </c>
    </row>
    <row r="29" spans="1:3" ht="26">
      <c r="A29" s="779" t="s">
        <v>1474</v>
      </c>
      <c r="B29" s="778">
        <v>175079</v>
      </c>
      <c r="C29" s="777">
        <v>1587</v>
      </c>
    </row>
    <row r="30" spans="1:3" ht="26">
      <c r="A30" s="779" t="s">
        <v>1473</v>
      </c>
      <c r="B30" s="778">
        <v>189569</v>
      </c>
      <c r="C30" s="777">
        <v>1535</v>
      </c>
    </row>
    <row r="31" spans="1:3" ht="26">
      <c r="A31" s="779" t="s">
        <v>1471</v>
      </c>
      <c r="B31" s="778">
        <v>221485</v>
      </c>
      <c r="C31" s="777">
        <v>1581</v>
      </c>
    </row>
    <row r="32" spans="1:3" ht="26">
      <c r="A32" s="779" t="s">
        <v>1470</v>
      </c>
      <c r="B32" s="778">
        <v>215537</v>
      </c>
      <c r="C32" s="777">
        <v>1591</v>
      </c>
    </row>
    <row r="33" spans="1:3" ht="26">
      <c r="A33" s="779" t="s">
        <v>410</v>
      </c>
      <c r="B33" s="778">
        <v>207183</v>
      </c>
      <c r="C33" s="777">
        <v>1516</v>
      </c>
    </row>
    <row r="34" spans="1:3" ht="26">
      <c r="A34" s="779" t="s">
        <v>793</v>
      </c>
      <c r="B34" s="778">
        <v>207036</v>
      </c>
      <c r="C34" s="777">
        <v>1572</v>
      </c>
    </row>
    <row r="35" spans="1:3" ht="26">
      <c r="A35" s="779" t="s">
        <v>790</v>
      </c>
      <c r="B35" s="778">
        <v>207479</v>
      </c>
      <c r="C35" s="777">
        <v>1435</v>
      </c>
    </row>
    <row r="36" spans="1:3" ht="26">
      <c r="A36" s="779" t="s">
        <v>1469</v>
      </c>
      <c r="B36" s="778">
        <v>210135</v>
      </c>
      <c r="C36" s="777">
        <v>1147</v>
      </c>
    </row>
    <row r="37" spans="1:3" ht="13.5" thickBot="1">
      <c r="A37" s="735" t="s">
        <v>398</v>
      </c>
      <c r="B37" s="776">
        <v>244408</v>
      </c>
      <c r="C37" s="58">
        <v>1244</v>
      </c>
    </row>
    <row r="38" spans="1:3" ht="13.5" thickBot="1">
      <c r="A38" s="735" t="s">
        <v>396</v>
      </c>
      <c r="B38" s="776">
        <v>293310</v>
      </c>
      <c r="C38" s="58">
        <v>1397</v>
      </c>
    </row>
  </sheetData>
  <phoneticPr fontId="3"/>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7"/>
  <sheetViews>
    <sheetView view="pageBreakPreview" zoomScaleNormal="100" zoomScaleSheetLayoutView="100" workbookViewId="0">
      <selection sqref="A1:D1"/>
    </sheetView>
  </sheetViews>
  <sheetFormatPr defaultRowHeight="13"/>
  <cols>
    <col min="1" max="1" width="39.36328125" customWidth="1"/>
    <col min="2" max="4" width="18" customWidth="1"/>
    <col min="8" max="8" width="11.7265625" customWidth="1"/>
  </cols>
  <sheetData>
    <row r="1" spans="1:8" ht="21.75" customHeight="1">
      <c r="A1" s="2278" t="s">
        <v>1526</v>
      </c>
      <c r="B1" s="2279"/>
      <c r="C1" s="2279"/>
      <c r="D1" s="2279"/>
      <c r="E1" s="428"/>
    </row>
    <row r="2" spans="1:8" ht="32.25" customHeight="1" thickBot="1">
      <c r="D2" s="187" t="s">
        <v>1525</v>
      </c>
    </row>
    <row r="3" spans="1:8" ht="27" customHeight="1">
      <c r="A3" s="2276" t="s">
        <v>1524</v>
      </c>
      <c r="B3" s="829" t="s">
        <v>1478</v>
      </c>
      <c r="C3" s="828" t="s">
        <v>1523</v>
      </c>
      <c r="D3" s="827" t="s">
        <v>1522</v>
      </c>
    </row>
    <row r="4" spans="1:8" ht="27" customHeight="1" thickBot="1">
      <c r="A4" s="2277"/>
      <c r="B4" s="153"/>
      <c r="C4" s="825" t="s">
        <v>1521</v>
      </c>
      <c r="D4" s="824" t="s">
        <v>1520</v>
      </c>
    </row>
    <row r="5" spans="1:8" ht="27.75" customHeight="1">
      <c r="A5" s="823" t="s">
        <v>1519</v>
      </c>
      <c r="B5" s="822">
        <v>429</v>
      </c>
      <c r="C5" s="821">
        <v>3820</v>
      </c>
      <c r="D5" s="821">
        <v>35225219</v>
      </c>
    </row>
    <row r="6" spans="1:8" ht="27.75" customHeight="1">
      <c r="A6" s="817" t="s">
        <v>1518</v>
      </c>
      <c r="B6" s="816">
        <v>1</v>
      </c>
      <c r="C6" s="811">
        <v>5</v>
      </c>
      <c r="D6" s="811" t="s">
        <v>1498</v>
      </c>
    </row>
    <row r="7" spans="1:8" ht="27.75" customHeight="1">
      <c r="A7" s="817" t="s">
        <v>1517</v>
      </c>
      <c r="B7" s="819" t="s">
        <v>1305</v>
      </c>
      <c r="C7" s="811" t="s">
        <v>1305</v>
      </c>
      <c r="D7" s="811" t="s">
        <v>1305</v>
      </c>
    </row>
    <row r="8" spans="1:8" ht="27.75" customHeight="1">
      <c r="A8" s="820" t="s">
        <v>1516</v>
      </c>
      <c r="B8" s="819">
        <v>2</v>
      </c>
      <c r="C8" s="811">
        <v>5</v>
      </c>
      <c r="D8" s="811" t="s">
        <v>1498</v>
      </c>
    </row>
    <row r="9" spans="1:8" ht="27.75" customHeight="1">
      <c r="A9" s="817" t="s">
        <v>1515</v>
      </c>
      <c r="B9" s="816">
        <v>1</v>
      </c>
      <c r="C9" s="815">
        <v>7</v>
      </c>
      <c r="D9" s="811" t="s">
        <v>1498</v>
      </c>
    </row>
    <row r="10" spans="1:8" ht="27.75" customHeight="1">
      <c r="A10" s="817" t="s">
        <v>1514</v>
      </c>
      <c r="B10" s="816">
        <v>17</v>
      </c>
      <c r="C10" s="815">
        <v>129</v>
      </c>
      <c r="D10" s="811">
        <v>1047300</v>
      </c>
      <c r="H10" s="44"/>
    </row>
    <row r="11" spans="1:8" ht="27.75" customHeight="1">
      <c r="A11" s="817" t="s">
        <v>1513</v>
      </c>
      <c r="B11" s="816">
        <v>15</v>
      </c>
      <c r="C11" s="815">
        <v>144</v>
      </c>
      <c r="D11" s="815">
        <v>1549967</v>
      </c>
      <c r="H11" s="44"/>
    </row>
    <row r="12" spans="1:8" ht="27.75" customHeight="1">
      <c r="A12" s="817" t="s">
        <v>1512</v>
      </c>
      <c r="B12" s="816">
        <v>52</v>
      </c>
      <c r="C12" s="818">
        <v>376</v>
      </c>
      <c r="D12" s="811">
        <v>3630695</v>
      </c>
      <c r="H12" s="44"/>
    </row>
    <row r="13" spans="1:8" ht="27.75" customHeight="1">
      <c r="A13" s="817" t="s">
        <v>1511</v>
      </c>
      <c r="B13" s="816">
        <v>23</v>
      </c>
      <c r="C13" s="811">
        <v>251</v>
      </c>
      <c r="D13" s="811">
        <v>2097939</v>
      </c>
      <c r="H13" s="44"/>
    </row>
    <row r="14" spans="1:8" ht="27.75" customHeight="1">
      <c r="A14" s="817" t="s">
        <v>1510</v>
      </c>
      <c r="B14" s="816">
        <v>9</v>
      </c>
      <c r="C14" s="811">
        <v>92</v>
      </c>
      <c r="D14" s="811">
        <v>2326167</v>
      </c>
      <c r="H14" s="44"/>
    </row>
    <row r="15" spans="1:8" ht="27.75" customHeight="1">
      <c r="A15" s="817" t="s">
        <v>1509</v>
      </c>
      <c r="B15" s="816">
        <v>3</v>
      </c>
      <c r="C15" s="815">
        <v>15</v>
      </c>
      <c r="D15" s="811" t="s">
        <v>1498</v>
      </c>
    </row>
    <row r="16" spans="1:8" ht="27.75" customHeight="1">
      <c r="A16" s="817" t="s">
        <v>1508</v>
      </c>
      <c r="B16" s="816">
        <v>1</v>
      </c>
      <c r="C16" s="815">
        <v>4</v>
      </c>
      <c r="D16" s="811" t="s">
        <v>1498</v>
      </c>
    </row>
    <row r="17" spans="1:8" ht="27.75" customHeight="1">
      <c r="A17" s="817" t="s">
        <v>1507</v>
      </c>
      <c r="B17" s="816">
        <v>13</v>
      </c>
      <c r="C17" s="815">
        <v>60</v>
      </c>
      <c r="D17" s="811">
        <v>221728</v>
      </c>
      <c r="H17" s="44"/>
    </row>
    <row r="18" spans="1:8" ht="27.75" customHeight="1">
      <c r="A18" s="817" t="s">
        <v>1506</v>
      </c>
      <c r="B18" s="816">
        <v>55</v>
      </c>
      <c r="C18" s="811">
        <v>681</v>
      </c>
      <c r="D18" s="811">
        <v>6379664</v>
      </c>
      <c r="H18" s="44"/>
    </row>
    <row r="19" spans="1:8" ht="27.75" customHeight="1">
      <c r="A19" s="817" t="s">
        <v>1505</v>
      </c>
      <c r="B19" s="816">
        <v>17</v>
      </c>
      <c r="C19" s="811">
        <v>101</v>
      </c>
      <c r="D19" s="811">
        <v>402938</v>
      </c>
      <c r="H19" s="44"/>
    </row>
    <row r="20" spans="1:8" ht="27.75" customHeight="1">
      <c r="A20" s="817" t="s">
        <v>1504</v>
      </c>
      <c r="B20" s="816">
        <v>39</v>
      </c>
      <c r="C20" s="815">
        <v>280</v>
      </c>
      <c r="D20" s="815">
        <v>2636714</v>
      </c>
      <c r="H20" s="44"/>
    </row>
    <row r="21" spans="1:8" ht="27.75" customHeight="1">
      <c r="A21" s="817" t="s">
        <v>1503</v>
      </c>
      <c r="B21" s="816">
        <v>73</v>
      </c>
      <c r="C21" s="815">
        <v>661</v>
      </c>
      <c r="D21" s="815">
        <v>5731607</v>
      </c>
      <c r="H21" s="44"/>
    </row>
    <row r="22" spans="1:8" ht="27.75" customHeight="1">
      <c r="A22" s="817" t="s">
        <v>1502</v>
      </c>
      <c r="B22" s="816">
        <v>21</v>
      </c>
      <c r="C22" s="815">
        <v>168</v>
      </c>
      <c r="D22" s="815">
        <v>1255191</v>
      </c>
      <c r="H22" s="44"/>
    </row>
    <row r="23" spans="1:8" ht="27.75" customHeight="1">
      <c r="A23" s="817" t="s">
        <v>1501</v>
      </c>
      <c r="B23" s="816">
        <v>23</v>
      </c>
      <c r="C23" s="815">
        <v>300</v>
      </c>
      <c r="D23" s="815">
        <v>5204684</v>
      </c>
      <c r="H23" s="44"/>
    </row>
    <row r="24" spans="1:8" ht="27.75" customHeight="1">
      <c r="A24" s="817" t="s">
        <v>1500</v>
      </c>
      <c r="B24" s="816">
        <v>8</v>
      </c>
      <c r="C24" s="815">
        <v>39</v>
      </c>
      <c r="D24" s="815">
        <v>215933</v>
      </c>
      <c r="H24" s="44"/>
    </row>
    <row r="25" spans="1:8" ht="27.75" customHeight="1" thickBot="1">
      <c r="A25" s="814" t="s">
        <v>1499</v>
      </c>
      <c r="B25" s="813">
        <v>56</v>
      </c>
      <c r="C25" s="812">
        <v>502</v>
      </c>
      <c r="D25" s="811" t="s">
        <v>1498</v>
      </c>
    </row>
    <row r="26" spans="1:8" ht="14">
      <c r="A26" s="219"/>
      <c r="B26" s="810"/>
      <c r="C26" s="219"/>
      <c r="D26" s="809" t="s">
        <v>1497</v>
      </c>
    </row>
    <row r="27" spans="1:8" ht="78" customHeight="1">
      <c r="A27" s="2129" t="s">
        <v>1496</v>
      </c>
      <c r="B27" s="2129"/>
      <c r="C27" s="2129"/>
      <c r="D27" s="2129"/>
    </row>
  </sheetData>
  <mergeCells count="3">
    <mergeCell ref="A3:A4"/>
    <mergeCell ref="A1:D1"/>
    <mergeCell ref="A27:D27"/>
  </mergeCells>
  <phoneticPr fontId="3"/>
  <printOptions horizontalCentered="1"/>
  <pageMargins left="0.98425196850393704" right="0.94488188976377963" top="1.1811023622047245" bottom="1.181102362204724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49"/>
  <sheetViews>
    <sheetView view="pageBreakPreview" zoomScaleNormal="100" zoomScaleSheetLayoutView="100" workbookViewId="0"/>
  </sheetViews>
  <sheetFormatPr defaultRowHeight="13"/>
  <cols>
    <col min="1" max="1" width="48.7265625" customWidth="1"/>
    <col min="2" max="2" width="14.36328125" customWidth="1"/>
    <col min="3" max="3" width="15.6328125" customWidth="1"/>
    <col min="4" max="4" width="19.453125" customWidth="1"/>
    <col min="5" max="5" width="18.08984375" customWidth="1"/>
  </cols>
  <sheetData>
    <row r="1" spans="1:9" ht="19">
      <c r="A1" s="182" t="s">
        <v>1565</v>
      </c>
    </row>
    <row r="2" spans="1:9" ht="30" customHeight="1" thickBot="1">
      <c r="E2" s="220" t="s">
        <v>1564</v>
      </c>
    </row>
    <row r="3" spans="1:9" ht="18" customHeight="1">
      <c r="A3" s="2276" t="s">
        <v>1563</v>
      </c>
      <c r="B3" s="829" t="s">
        <v>1562</v>
      </c>
      <c r="C3" s="828" t="s">
        <v>1561</v>
      </c>
      <c r="D3" s="849" t="s">
        <v>1522</v>
      </c>
      <c r="E3" s="827" t="s">
        <v>1560</v>
      </c>
    </row>
    <row r="4" spans="1:9" ht="18" customHeight="1" thickBot="1">
      <c r="A4" s="2280"/>
      <c r="B4" s="848"/>
      <c r="C4" s="847" t="s">
        <v>1491</v>
      </c>
      <c r="D4" s="846" t="s">
        <v>1520</v>
      </c>
      <c r="E4" s="845" t="s">
        <v>1559</v>
      </c>
    </row>
    <row r="5" spans="1:9" ht="25.5" customHeight="1">
      <c r="A5" s="844" t="s">
        <v>1558</v>
      </c>
      <c r="B5" s="843">
        <v>1397</v>
      </c>
      <c r="C5" s="842">
        <v>13555</v>
      </c>
      <c r="D5" s="842">
        <v>29331028</v>
      </c>
      <c r="E5" s="842">
        <v>356286</v>
      </c>
    </row>
    <row r="6" spans="1:9" ht="25.5" customHeight="1">
      <c r="A6" s="836" t="s">
        <v>1557</v>
      </c>
      <c r="B6" s="835">
        <v>4</v>
      </c>
      <c r="C6" s="834">
        <v>681</v>
      </c>
      <c r="D6" s="830" t="s">
        <v>1498</v>
      </c>
      <c r="E6" s="830" t="s">
        <v>1498</v>
      </c>
    </row>
    <row r="7" spans="1:9" ht="30.75" customHeight="1">
      <c r="A7" s="841" t="s">
        <v>1556</v>
      </c>
      <c r="B7" s="835">
        <v>1</v>
      </c>
      <c r="C7" s="834">
        <v>11</v>
      </c>
      <c r="D7" s="830" t="s">
        <v>1498</v>
      </c>
      <c r="E7" s="830" t="s">
        <v>1498</v>
      </c>
    </row>
    <row r="8" spans="1:9" ht="25.5" customHeight="1">
      <c r="A8" s="840" t="s">
        <v>1555</v>
      </c>
      <c r="B8" s="835">
        <v>15</v>
      </c>
      <c r="C8" s="830">
        <v>61</v>
      </c>
      <c r="D8" s="830">
        <v>90653</v>
      </c>
      <c r="E8" s="830">
        <v>2126</v>
      </c>
      <c r="H8" s="44"/>
      <c r="I8" s="44"/>
    </row>
    <row r="9" spans="1:9" ht="25.5" customHeight="1">
      <c r="A9" s="836" t="s">
        <v>1554</v>
      </c>
      <c r="B9" s="835">
        <v>38</v>
      </c>
      <c r="C9" s="834">
        <v>214</v>
      </c>
      <c r="D9" s="834">
        <v>335430</v>
      </c>
      <c r="E9" s="834">
        <v>10814</v>
      </c>
      <c r="H9" s="44"/>
      <c r="I9" s="44"/>
    </row>
    <row r="10" spans="1:9" ht="25.5" customHeight="1">
      <c r="A10" s="836" t="s">
        <v>1553</v>
      </c>
      <c r="B10" s="835">
        <v>131</v>
      </c>
      <c r="C10" s="830">
        <v>837</v>
      </c>
      <c r="D10" s="830">
        <v>1395507</v>
      </c>
      <c r="E10" s="830">
        <v>31347</v>
      </c>
      <c r="H10" s="44"/>
      <c r="I10" s="44"/>
    </row>
    <row r="11" spans="1:9" ht="25.5" customHeight="1">
      <c r="A11" s="836" t="s">
        <v>1552</v>
      </c>
      <c r="B11" s="835">
        <v>21</v>
      </c>
      <c r="C11" s="830">
        <v>116</v>
      </c>
      <c r="D11" s="830">
        <v>217794</v>
      </c>
      <c r="E11" s="839">
        <v>3288</v>
      </c>
      <c r="H11" s="44"/>
      <c r="I11" s="44"/>
    </row>
    <row r="12" spans="1:9" ht="25.5" customHeight="1">
      <c r="A12" s="836" t="s">
        <v>1551</v>
      </c>
      <c r="B12" s="835">
        <v>67</v>
      </c>
      <c r="C12" s="834">
        <v>427</v>
      </c>
      <c r="D12" s="830">
        <v>1073627</v>
      </c>
      <c r="E12" s="830">
        <v>19189</v>
      </c>
      <c r="H12" s="44"/>
      <c r="I12" s="44"/>
    </row>
    <row r="13" spans="1:9" ht="25.5" customHeight="1">
      <c r="A13" s="836" t="s">
        <v>1550</v>
      </c>
      <c r="B13" s="835">
        <v>37</v>
      </c>
      <c r="C13" s="834">
        <v>2046</v>
      </c>
      <c r="D13" s="834">
        <v>3956794</v>
      </c>
      <c r="E13" s="834">
        <v>52751</v>
      </c>
      <c r="G13" s="44"/>
      <c r="H13" s="44"/>
      <c r="I13" s="44"/>
    </row>
    <row r="14" spans="1:9" ht="25.5" customHeight="1">
      <c r="A14" s="836" t="s">
        <v>1549</v>
      </c>
      <c r="B14" s="835">
        <v>30</v>
      </c>
      <c r="C14" s="834">
        <v>183</v>
      </c>
      <c r="D14" s="834">
        <v>200438</v>
      </c>
      <c r="E14" s="834">
        <v>3476</v>
      </c>
      <c r="H14" s="44"/>
      <c r="I14" s="44"/>
    </row>
    <row r="15" spans="1:9" ht="25.5" customHeight="1">
      <c r="A15" s="836" t="s">
        <v>1548</v>
      </c>
      <c r="B15" s="835">
        <v>18</v>
      </c>
      <c r="C15" s="830">
        <v>86</v>
      </c>
      <c r="D15" s="830">
        <v>94506</v>
      </c>
      <c r="E15" s="830">
        <v>499</v>
      </c>
      <c r="H15" s="44"/>
    </row>
    <row r="16" spans="1:9" ht="25.5" customHeight="1">
      <c r="A16" s="836" t="s">
        <v>1547</v>
      </c>
      <c r="B16" s="835">
        <v>10</v>
      </c>
      <c r="C16" s="830">
        <v>29</v>
      </c>
      <c r="D16" s="830">
        <v>30234</v>
      </c>
      <c r="E16" s="830">
        <v>119</v>
      </c>
      <c r="H16" s="44"/>
    </row>
    <row r="17" spans="1:9" ht="25.5" customHeight="1">
      <c r="A17" s="836" t="s">
        <v>1546</v>
      </c>
      <c r="B17" s="835">
        <v>20</v>
      </c>
      <c r="C17" s="834">
        <v>74</v>
      </c>
      <c r="D17" s="834">
        <v>120128</v>
      </c>
      <c r="E17" s="834">
        <v>1248</v>
      </c>
      <c r="H17" s="44"/>
      <c r="I17" s="44"/>
    </row>
    <row r="18" spans="1:9" ht="25.5" customHeight="1">
      <c r="A18" s="836" t="s">
        <v>1545</v>
      </c>
      <c r="B18" s="835">
        <v>96</v>
      </c>
      <c r="C18" s="834">
        <v>798</v>
      </c>
      <c r="D18" s="834">
        <v>438691</v>
      </c>
      <c r="E18" s="834">
        <v>3487</v>
      </c>
      <c r="H18" s="44"/>
      <c r="I18" s="44"/>
    </row>
    <row r="19" spans="1:9" ht="25.5" customHeight="1">
      <c r="A19" s="836" t="s">
        <v>1544</v>
      </c>
      <c r="B19" s="835">
        <v>176</v>
      </c>
      <c r="C19" s="834">
        <v>1814</v>
      </c>
      <c r="D19" s="830">
        <v>2423498</v>
      </c>
      <c r="E19" s="830">
        <v>10290</v>
      </c>
      <c r="G19" s="44"/>
      <c r="H19" s="44"/>
      <c r="I19" s="44"/>
    </row>
    <row r="20" spans="1:9" ht="25.5" customHeight="1">
      <c r="A20" s="836" t="s">
        <v>1543</v>
      </c>
      <c r="B20" s="835">
        <v>122</v>
      </c>
      <c r="C20" s="834">
        <v>931</v>
      </c>
      <c r="D20" s="834">
        <v>4390169</v>
      </c>
      <c r="E20" s="834">
        <v>6250</v>
      </c>
      <c r="H20" s="44"/>
      <c r="I20" s="44"/>
    </row>
    <row r="21" spans="1:9" ht="25.5" customHeight="1">
      <c r="A21" s="836" t="s">
        <v>1542</v>
      </c>
      <c r="B21" s="835">
        <v>18</v>
      </c>
      <c r="C21" s="834">
        <v>61</v>
      </c>
      <c r="D21" s="834">
        <v>69466</v>
      </c>
      <c r="E21" s="834">
        <v>2731</v>
      </c>
      <c r="H21" s="44"/>
      <c r="I21" s="44"/>
    </row>
    <row r="22" spans="1:9" ht="25.5" customHeight="1">
      <c r="A22" s="836" t="s">
        <v>1541</v>
      </c>
      <c r="B22" s="835">
        <v>43</v>
      </c>
      <c r="C22" s="830">
        <v>392</v>
      </c>
      <c r="D22" s="830">
        <v>1694006</v>
      </c>
      <c r="E22" s="830">
        <v>27136</v>
      </c>
      <c r="H22" s="44"/>
      <c r="I22" s="44"/>
    </row>
    <row r="23" spans="1:9" ht="25.5" customHeight="1">
      <c r="A23" s="836" t="s">
        <v>1540</v>
      </c>
      <c r="B23" s="835">
        <v>27</v>
      </c>
      <c r="C23" s="834">
        <v>208</v>
      </c>
      <c r="D23" s="834">
        <v>428257</v>
      </c>
      <c r="E23" s="834">
        <v>17705</v>
      </c>
      <c r="H23" s="44"/>
      <c r="I23" s="44"/>
    </row>
    <row r="24" spans="1:9" ht="25.5" customHeight="1">
      <c r="A24" s="836" t="s">
        <v>1539</v>
      </c>
      <c r="B24" s="835">
        <v>18</v>
      </c>
      <c r="C24" s="830">
        <v>56</v>
      </c>
      <c r="D24" s="830">
        <v>62687</v>
      </c>
      <c r="E24" s="830">
        <v>1747</v>
      </c>
      <c r="H24" s="44"/>
      <c r="I24" s="44"/>
    </row>
    <row r="25" spans="1:9" ht="25.5" customHeight="1">
      <c r="A25" s="836" t="s">
        <v>1538</v>
      </c>
      <c r="B25" s="835">
        <v>121</v>
      </c>
      <c r="C25" s="834">
        <v>1216</v>
      </c>
      <c r="D25" s="834">
        <v>3095754</v>
      </c>
      <c r="E25" s="834">
        <v>24830</v>
      </c>
      <c r="G25" s="44"/>
      <c r="H25" s="44"/>
      <c r="I25" s="44"/>
    </row>
    <row r="26" spans="1:9" ht="25.5" customHeight="1">
      <c r="A26" s="836" t="s">
        <v>1537</v>
      </c>
      <c r="B26" s="835">
        <v>31</v>
      </c>
      <c r="C26" s="834">
        <v>135</v>
      </c>
      <c r="D26" s="834">
        <v>284317</v>
      </c>
      <c r="E26" s="834">
        <v>2305</v>
      </c>
      <c r="H26" s="44"/>
      <c r="I26" s="44"/>
    </row>
    <row r="27" spans="1:9" ht="25.5" customHeight="1">
      <c r="A27" s="836" t="s">
        <v>1536</v>
      </c>
      <c r="B27" s="835">
        <v>82</v>
      </c>
      <c r="C27" s="834">
        <v>433</v>
      </c>
      <c r="D27" s="834">
        <v>2153823</v>
      </c>
      <c r="E27" s="834">
        <v>950</v>
      </c>
      <c r="H27" s="44"/>
    </row>
    <row r="28" spans="1:9" ht="25.5" customHeight="1">
      <c r="A28" s="836" t="s">
        <v>1535</v>
      </c>
      <c r="B28" s="835">
        <v>34</v>
      </c>
      <c r="C28" s="834">
        <v>365</v>
      </c>
      <c r="D28" s="834">
        <v>309236</v>
      </c>
      <c r="E28" s="834">
        <v>8964</v>
      </c>
      <c r="H28" s="44"/>
      <c r="I28" s="44"/>
    </row>
    <row r="29" spans="1:9" ht="25.5" customHeight="1">
      <c r="A29" s="838" t="s">
        <v>1534</v>
      </c>
      <c r="B29" s="835">
        <v>31</v>
      </c>
      <c r="C29" s="834">
        <v>442</v>
      </c>
      <c r="D29" s="834">
        <v>750598</v>
      </c>
      <c r="E29" s="834">
        <v>18174</v>
      </c>
      <c r="H29" s="44"/>
      <c r="I29" s="44"/>
    </row>
    <row r="30" spans="1:9" ht="25.5" customHeight="1">
      <c r="A30" s="836" t="s">
        <v>1533</v>
      </c>
      <c r="B30" s="835">
        <v>30</v>
      </c>
      <c r="C30" s="834">
        <v>123</v>
      </c>
      <c r="D30" s="834">
        <v>185326</v>
      </c>
      <c r="E30" s="834">
        <v>2683</v>
      </c>
      <c r="H30" s="44"/>
      <c r="I30" s="44"/>
    </row>
    <row r="31" spans="1:9" ht="25.5" customHeight="1">
      <c r="A31" s="836" t="s">
        <v>1532</v>
      </c>
      <c r="B31" s="835">
        <v>120</v>
      </c>
      <c r="C31" s="837">
        <v>1063</v>
      </c>
      <c r="D31" s="834">
        <v>2002949</v>
      </c>
      <c r="E31" s="834">
        <v>58326</v>
      </c>
      <c r="G31" s="44"/>
      <c r="H31" s="44"/>
      <c r="I31" s="44"/>
    </row>
    <row r="32" spans="1:9" ht="25.5" customHeight="1">
      <c r="A32" s="836" t="s">
        <v>1531</v>
      </c>
      <c r="B32" s="835">
        <v>35</v>
      </c>
      <c r="C32" s="834">
        <v>503</v>
      </c>
      <c r="D32" s="830">
        <v>596382</v>
      </c>
      <c r="E32" s="830" t="s">
        <v>1305</v>
      </c>
      <c r="H32" s="44"/>
    </row>
    <row r="33" spans="1:8" ht="25.5" customHeight="1">
      <c r="A33" s="836" t="s">
        <v>1530</v>
      </c>
      <c r="B33" s="835">
        <v>11</v>
      </c>
      <c r="C33" s="834">
        <v>103</v>
      </c>
      <c r="D33" s="834">
        <v>239610</v>
      </c>
      <c r="E33" s="830" t="s">
        <v>1305</v>
      </c>
      <c r="H33" s="44"/>
    </row>
    <row r="34" spans="1:8" ht="25.5" customHeight="1" thickBot="1">
      <c r="A34" s="833" t="s">
        <v>1529</v>
      </c>
      <c r="B34" s="832">
        <v>10</v>
      </c>
      <c r="C34" s="831">
        <v>147</v>
      </c>
      <c r="D34" s="831">
        <v>164294</v>
      </c>
      <c r="E34" s="830" t="s">
        <v>1305</v>
      </c>
      <c r="H34" s="44"/>
    </row>
    <row r="35" spans="1:8" ht="15.75" customHeight="1">
      <c r="C35" s="2281" t="s">
        <v>1528</v>
      </c>
      <c r="D35" s="2281"/>
      <c r="E35" s="2282"/>
    </row>
    <row r="36" spans="1:8" ht="13.5" customHeight="1">
      <c r="C36" s="220"/>
      <c r="D36" s="220"/>
      <c r="E36" s="220"/>
    </row>
    <row r="37" spans="1:8" ht="27" customHeight="1">
      <c r="A37" s="2129" t="s">
        <v>1527</v>
      </c>
      <c r="B37" s="2129"/>
      <c r="C37" s="2129"/>
      <c r="D37" s="2129"/>
      <c r="E37" s="2129"/>
    </row>
    <row r="38" spans="1:8" ht="16.5" customHeight="1">
      <c r="A38" s="2129"/>
      <c r="B38" s="2129"/>
      <c r="C38" s="2129"/>
      <c r="D38" s="2129"/>
      <c r="E38" s="2129"/>
    </row>
    <row r="39" spans="1:8" ht="12" customHeight="1">
      <c r="A39" s="2129"/>
      <c r="B39" s="2129"/>
      <c r="C39" s="2129"/>
      <c r="D39" s="2129"/>
      <c r="E39" s="2129"/>
    </row>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sheetData>
  <mergeCells count="3">
    <mergeCell ref="A3:A4"/>
    <mergeCell ref="C35:E35"/>
    <mergeCell ref="A37:E39"/>
  </mergeCells>
  <phoneticPr fontId="3"/>
  <pageMargins left="0.86614173228346458" right="0.78740157480314965" top="1.1811023622047245" bottom="1.1811023622047245" header="0.51181102362204722" footer="0.51181102362204722"/>
  <pageSetup paperSize="9" scale="74"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58"/>
  <sheetViews>
    <sheetView view="pageBreakPreview" zoomScale="68" zoomScaleNormal="100" zoomScaleSheetLayoutView="68" workbookViewId="0">
      <selection activeCell="B3" sqref="B3"/>
    </sheetView>
  </sheetViews>
  <sheetFormatPr defaultRowHeight="13"/>
  <cols>
    <col min="1" max="1" width="9.6328125" customWidth="1"/>
    <col min="2" max="8" width="10.6328125" customWidth="1"/>
    <col min="9" max="11" width="8.36328125" customWidth="1"/>
  </cols>
  <sheetData>
    <row r="1" spans="1:8" ht="18" customHeight="1">
      <c r="A1" s="182" t="s">
        <v>1602</v>
      </c>
    </row>
    <row r="2" spans="1:8" ht="18" customHeight="1">
      <c r="A2" s="194"/>
      <c r="E2" s="182" t="s">
        <v>1601</v>
      </c>
      <c r="G2" s="56"/>
    </row>
    <row r="3" spans="1:8" ht="18" customHeight="1">
      <c r="A3" s="194"/>
      <c r="G3" s="219"/>
    </row>
    <row r="4" spans="1:8" ht="18" customHeight="1" thickBot="1">
      <c r="H4" s="187" t="s">
        <v>1600</v>
      </c>
    </row>
    <row r="5" spans="1:8" ht="18" customHeight="1">
      <c r="A5" s="736" t="s">
        <v>1594</v>
      </c>
      <c r="B5" s="2246" t="s">
        <v>1599</v>
      </c>
      <c r="C5" s="2247"/>
      <c r="D5" s="2247"/>
      <c r="E5" s="2247"/>
      <c r="F5" s="2247"/>
      <c r="G5" s="2247"/>
      <c r="H5" s="2247"/>
    </row>
    <row r="6" spans="1:8" ht="18" customHeight="1">
      <c r="A6" s="850"/>
      <c r="B6" s="865"/>
      <c r="C6" s="856" t="s">
        <v>1592</v>
      </c>
      <c r="D6" s="856" t="s">
        <v>1591</v>
      </c>
      <c r="E6" s="856" t="s">
        <v>1590</v>
      </c>
      <c r="F6" s="856" t="s">
        <v>1589</v>
      </c>
      <c r="G6" s="856" t="s">
        <v>1588</v>
      </c>
      <c r="H6" s="859" t="s">
        <v>1587</v>
      </c>
    </row>
    <row r="7" spans="1:8" ht="18" customHeight="1">
      <c r="A7" s="850"/>
      <c r="B7" s="864" t="s">
        <v>1586</v>
      </c>
      <c r="C7" s="856" t="s">
        <v>1585</v>
      </c>
      <c r="D7" s="857"/>
      <c r="E7" s="857"/>
      <c r="F7" s="857"/>
      <c r="G7" s="856" t="s">
        <v>1584</v>
      </c>
      <c r="H7" s="863" t="s">
        <v>1583</v>
      </c>
    </row>
    <row r="8" spans="1:8" ht="18" customHeight="1" thickBot="1">
      <c r="A8" s="735" t="s">
        <v>1582</v>
      </c>
      <c r="B8" s="862"/>
      <c r="C8" s="853" t="s">
        <v>1581</v>
      </c>
      <c r="D8" s="853" t="s">
        <v>1580</v>
      </c>
      <c r="E8" s="853" t="s">
        <v>1578</v>
      </c>
      <c r="F8" s="853" t="s">
        <v>1579</v>
      </c>
      <c r="G8" s="853" t="s">
        <v>1578</v>
      </c>
      <c r="H8" s="861" t="s">
        <v>1578</v>
      </c>
    </row>
    <row r="9" spans="1:8" ht="18" customHeight="1">
      <c r="A9" s="850" t="s">
        <v>1597</v>
      </c>
      <c r="B9" s="413">
        <v>3</v>
      </c>
      <c r="C9" s="225">
        <v>29</v>
      </c>
      <c r="D9" s="225">
        <v>903</v>
      </c>
      <c r="E9" s="225">
        <v>3942488</v>
      </c>
      <c r="F9" s="225">
        <v>37026</v>
      </c>
      <c r="G9" s="225">
        <v>4366</v>
      </c>
      <c r="H9" s="225">
        <v>106</v>
      </c>
    </row>
    <row r="10" spans="1:8" ht="18" customHeight="1">
      <c r="A10" s="850" t="s">
        <v>1596</v>
      </c>
      <c r="B10" s="413">
        <v>5</v>
      </c>
      <c r="C10" s="225">
        <v>55</v>
      </c>
      <c r="D10" s="225">
        <v>1182</v>
      </c>
      <c r="E10" s="225">
        <v>4554520</v>
      </c>
      <c r="F10" s="225">
        <v>49156</v>
      </c>
      <c r="G10" s="225">
        <v>3853</v>
      </c>
      <c r="H10" s="225">
        <v>93</v>
      </c>
    </row>
    <row r="11" spans="1:8" ht="18" customHeight="1" thickBot="1">
      <c r="A11" s="735" t="s">
        <v>1595</v>
      </c>
      <c r="B11" s="689">
        <v>5</v>
      </c>
      <c r="C11" s="377">
        <v>59</v>
      </c>
      <c r="D11" s="377">
        <v>1392</v>
      </c>
      <c r="E11" s="377">
        <v>4242106</v>
      </c>
      <c r="F11" s="377">
        <v>46447</v>
      </c>
      <c r="G11" s="377">
        <v>3047</v>
      </c>
      <c r="H11" s="377">
        <v>91</v>
      </c>
    </row>
    <row r="12" spans="1:8" ht="18" customHeight="1">
      <c r="B12" s="225"/>
      <c r="C12" s="225"/>
      <c r="D12" s="225"/>
      <c r="E12" s="225"/>
      <c r="F12" s="225"/>
      <c r="G12" s="225"/>
      <c r="H12" s="225"/>
    </row>
    <row r="13" spans="1:8" ht="18" customHeight="1" thickBot="1"/>
    <row r="14" spans="1:8" ht="18" customHeight="1">
      <c r="A14" s="736" t="s">
        <v>1594</v>
      </c>
      <c r="B14" s="2247" t="s">
        <v>1598</v>
      </c>
      <c r="C14" s="2247"/>
      <c r="D14" s="2247"/>
      <c r="E14" s="2247"/>
      <c r="F14" s="2247"/>
      <c r="G14" s="2247"/>
      <c r="H14" s="2247"/>
    </row>
    <row r="15" spans="1:8" ht="18" customHeight="1">
      <c r="A15" s="850"/>
      <c r="B15" s="857"/>
      <c r="C15" s="856" t="s">
        <v>1592</v>
      </c>
      <c r="D15" s="860" t="s">
        <v>1591</v>
      </c>
      <c r="E15" s="856" t="s">
        <v>1590</v>
      </c>
      <c r="F15" s="856" t="s">
        <v>1589</v>
      </c>
      <c r="G15" s="856" t="s">
        <v>1588</v>
      </c>
      <c r="H15" s="684" t="s">
        <v>1587</v>
      </c>
    </row>
    <row r="16" spans="1:8" ht="18" customHeight="1">
      <c r="A16" s="850"/>
      <c r="B16" s="856" t="s">
        <v>1586</v>
      </c>
      <c r="C16" s="856" t="s">
        <v>1585</v>
      </c>
      <c r="D16" s="858"/>
      <c r="E16" s="857"/>
      <c r="F16" s="857"/>
      <c r="G16" s="856" t="s">
        <v>1584</v>
      </c>
      <c r="H16" s="684" t="s">
        <v>1583</v>
      </c>
    </row>
    <row r="17" spans="1:11" ht="18" customHeight="1" thickBot="1">
      <c r="A17" s="735" t="s">
        <v>1582</v>
      </c>
      <c r="B17" s="855"/>
      <c r="C17" s="853" t="s">
        <v>1581</v>
      </c>
      <c r="D17" s="854" t="s">
        <v>1580</v>
      </c>
      <c r="E17" s="853" t="s">
        <v>1578</v>
      </c>
      <c r="F17" s="853" t="s">
        <v>1579</v>
      </c>
      <c r="G17" s="853" t="s">
        <v>1578</v>
      </c>
      <c r="H17" s="852" t="s">
        <v>1578</v>
      </c>
    </row>
    <row r="18" spans="1:11" ht="18" customHeight="1">
      <c r="A18" s="850" t="s">
        <v>1597</v>
      </c>
      <c r="B18" s="413">
        <v>13</v>
      </c>
      <c r="C18" s="225">
        <v>38</v>
      </c>
      <c r="D18" s="225">
        <v>558</v>
      </c>
      <c r="E18" s="225">
        <v>1555087</v>
      </c>
      <c r="F18" s="225">
        <v>14311</v>
      </c>
      <c r="G18" s="225">
        <v>2787</v>
      </c>
      <c r="H18" s="225">
        <v>109</v>
      </c>
    </row>
    <row r="19" spans="1:11" ht="18" customHeight="1">
      <c r="A19" s="850" t="s">
        <v>1596</v>
      </c>
      <c r="B19" s="413">
        <v>25</v>
      </c>
      <c r="C19" s="225">
        <v>47</v>
      </c>
      <c r="D19" s="225">
        <v>921</v>
      </c>
      <c r="E19" s="225">
        <v>2857660</v>
      </c>
      <c r="F19" s="225">
        <v>24914</v>
      </c>
      <c r="G19" s="225">
        <v>3103</v>
      </c>
      <c r="H19" s="225">
        <v>115</v>
      </c>
    </row>
    <row r="20" spans="1:11" ht="18" customHeight="1" thickBot="1">
      <c r="A20" s="735" t="s">
        <v>1595</v>
      </c>
      <c r="B20" s="689">
        <v>29</v>
      </c>
      <c r="C20" s="377">
        <v>51</v>
      </c>
      <c r="D20" s="377">
        <v>1079</v>
      </c>
      <c r="E20" s="377">
        <v>3191830</v>
      </c>
      <c r="F20" s="377">
        <v>34072</v>
      </c>
      <c r="G20" s="377">
        <v>2958</v>
      </c>
      <c r="H20" s="377">
        <v>94</v>
      </c>
    </row>
    <row r="21" spans="1:11" ht="18" customHeight="1"/>
    <row r="22" spans="1:11" ht="18" customHeight="1" thickBot="1"/>
    <row r="23" spans="1:11" ht="18" customHeight="1">
      <c r="A23" s="736" t="s">
        <v>1594</v>
      </c>
      <c r="B23" s="2247" t="s">
        <v>1593</v>
      </c>
      <c r="C23" s="2247"/>
      <c r="D23" s="2247"/>
      <c r="E23" s="2247"/>
      <c r="F23" s="2247"/>
      <c r="G23" s="2247"/>
      <c r="H23" s="2247"/>
    </row>
    <row r="24" spans="1:11" ht="18" customHeight="1">
      <c r="A24" s="850"/>
      <c r="B24" s="857"/>
      <c r="C24" s="856" t="s">
        <v>1592</v>
      </c>
      <c r="D24" s="860" t="s">
        <v>1591</v>
      </c>
      <c r="E24" s="856" t="s">
        <v>1590</v>
      </c>
      <c r="F24" s="856" t="s">
        <v>1589</v>
      </c>
      <c r="G24" s="856" t="s">
        <v>1588</v>
      </c>
      <c r="H24" s="859" t="s">
        <v>1587</v>
      </c>
    </row>
    <row r="25" spans="1:11" ht="18" customHeight="1">
      <c r="A25" s="850"/>
      <c r="B25" s="856" t="s">
        <v>1586</v>
      </c>
      <c r="C25" s="856" t="s">
        <v>1585</v>
      </c>
      <c r="D25" s="858"/>
      <c r="E25" s="857"/>
      <c r="F25" s="857"/>
      <c r="G25" s="856" t="s">
        <v>1584</v>
      </c>
      <c r="H25" s="684" t="s">
        <v>1583</v>
      </c>
    </row>
    <row r="26" spans="1:11" ht="18" customHeight="1" thickBot="1">
      <c r="A26" s="735" t="s">
        <v>1582</v>
      </c>
      <c r="B26" s="855"/>
      <c r="C26" s="853" t="s">
        <v>1581</v>
      </c>
      <c r="D26" s="854" t="s">
        <v>1580</v>
      </c>
      <c r="E26" s="853" t="s">
        <v>1578</v>
      </c>
      <c r="F26" s="853" t="s">
        <v>1579</v>
      </c>
      <c r="G26" s="853" t="s">
        <v>1578</v>
      </c>
      <c r="H26" s="852" t="s">
        <v>1578</v>
      </c>
    </row>
    <row r="27" spans="1:11" ht="18" customHeight="1">
      <c r="A27" s="736" t="s">
        <v>1577</v>
      </c>
      <c r="B27" s="262">
        <v>25</v>
      </c>
      <c r="C27" s="262">
        <v>107</v>
      </c>
      <c r="D27" s="262">
        <v>2824</v>
      </c>
      <c r="E27" s="262">
        <v>7312843</v>
      </c>
      <c r="F27" s="262">
        <v>91145</v>
      </c>
      <c r="G27" s="262">
        <v>2590</v>
      </c>
      <c r="H27" s="262">
        <v>80</v>
      </c>
      <c r="K27" s="851"/>
    </row>
    <row r="28" spans="1:11" ht="18" customHeight="1">
      <c r="A28" s="850" t="s">
        <v>1576</v>
      </c>
      <c r="B28" s="225">
        <v>29</v>
      </c>
      <c r="C28" s="225">
        <v>143</v>
      </c>
      <c r="D28" s="225">
        <v>3366</v>
      </c>
      <c r="E28" s="225">
        <v>8422187</v>
      </c>
      <c r="F28" s="225">
        <v>104707</v>
      </c>
      <c r="G28" s="225">
        <v>2502</v>
      </c>
      <c r="H28" s="225">
        <v>80</v>
      </c>
    </row>
    <row r="29" spans="1:11" ht="18" customHeight="1">
      <c r="A29" s="850" t="s">
        <v>405</v>
      </c>
      <c r="B29" s="225">
        <v>34</v>
      </c>
      <c r="C29" s="225">
        <v>156</v>
      </c>
      <c r="D29" s="225">
        <v>2900</v>
      </c>
      <c r="E29" s="225">
        <v>8670611</v>
      </c>
      <c r="F29" s="225">
        <v>133546</v>
      </c>
      <c r="G29" s="225">
        <v>3815</v>
      </c>
      <c r="H29" s="225">
        <v>65</v>
      </c>
    </row>
    <row r="30" spans="1:11" ht="18" customHeight="1" thickBot="1">
      <c r="A30" s="735" t="s">
        <v>398</v>
      </c>
      <c r="B30" s="377">
        <v>42</v>
      </c>
      <c r="C30" s="377">
        <v>318</v>
      </c>
      <c r="D30" s="377">
        <v>4217</v>
      </c>
      <c r="E30" s="377">
        <v>10386255</v>
      </c>
      <c r="F30" s="377">
        <v>195358</v>
      </c>
      <c r="G30" s="787" t="s">
        <v>1575</v>
      </c>
      <c r="H30" s="787" t="s">
        <v>1575</v>
      </c>
    </row>
    <row r="31" spans="1:11" ht="18" customHeight="1">
      <c r="A31" s="2184" t="s">
        <v>1574</v>
      </c>
      <c r="B31" s="2184"/>
      <c r="C31" s="2184"/>
      <c r="D31" s="2184"/>
      <c r="E31" s="2184"/>
      <c r="F31" s="2184"/>
      <c r="G31" s="2184"/>
      <c r="H31" s="2184"/>
    </row>
    <row r="32" spans="1:11" ht="18" customHeight="1">
      <c r="D32" s="187"/>
      <c r="E32" s="187"/>
      <c r="F32" s="187"/>
      <c r="G32" s="187"/>
      <c r="H32" s="187"/>
    </row>
    <row r="33" spans="1:8" ht="18" customHeight="1"/>
    <row r="34" spans="1:8" ht="18" customHeight="1">
      <c r="A34" s="2086" t="s">
        <v>1573</v>
      </c>
      <c r="B34" s="2086"/>
      <c r="C34" s="2086"/>
      <c r="D34" s="2086"/>
      <c r="E34" s="2086"/>
      <c r="F34" s="2086"/>
      <c r="G34" s="2086"/>
      <c r="H34" s="2086"/>
    </row>
    <row r="35" spans="1:8" ht="18" customHeight="1">
      <c r="A35" s="2086" t="s">
        <v>1572</v>
      </c>
      <c r="B35" s="2086"/>
      <c r="C35" s="2086"/>
      <c r="D35" s="2086"/>
      <c r="E35" s="2086"/>
      <c r="F35" s="2086"/>
      <c r="G35" s="2086"/>
      <c r="H35" s="2086"/>
    </row>
    <row r="36" spans="1:8" ht="18" customHeight="1">
      <c r="A36" s="2086" t="s">
        <v>1571</v>
      </c>
      <c r="B36" s="2086"/>
      <c r="C36" s="2086"/>
      <c r="D36" s="2086"/>
      <c r="E36" s="2086"/>
      <c r="F36" s="2086"/>
      <c r="G36" s="2086"/>
      <c r="H36" s="2086"/>
    </row>
    <row r="37" spans="1:8" ht="18" customHeight="1">
      <c r="A37" s="2086" t="s">
        <v>1570</v>
      </c>
      <c r="B37" s="2086"/>
      <c r="C37" s="2086"/>
      <c r="D37" s="2086"/>
      <c r="E37" s="2086"/>
      <c r="F37" s="2086"/>
      <c r="G37" s="2086"/>
      <c r="H37" s="2086"/>
    </row>
    <row r="38" spans="1:8" ht="18" customHeight="1">
      <c r="A38" s="2086" t="s">
        <v>1569</v>
      </c>
      <c r="B38" s="2086"/>
      <c r="C38" s="2086"/>
      <c r="D38" s="2086"/>
      <c r="E38" s="2086"/>
      <c r="F38" s="2086"/>
      <c r="G38" s="2086"/>
      <c r="H38" s="2086"/>
    </row>
    <row r="39" spans="1:8" ht="18" customHeight="1">
      <c r="A39" s="2086" t="s">
        <v>1568</v>
      </c>
      <c r="B39" s="2086"/>
      <c r="C39" s="2086"/>
      <c r="D39" s="2086"/>
      <c r="E39" s="2086"/>
      <c r="F39" s="2086"/>
      <c r="G39" s="2086"/>
      <c r="H39" s="2086"/>
    </row>
    <row r="40" spans="1:8" ht="18" customHeight="1">
      <c r="A40" s="2086" t="s">
        <v>1567</v>
      </c>
      <c r="B40" s="2086"/>
      <c r="C40" s="2086"/>
      <c r="D40" s="2086"/>
      <c r="E40" s="2086"/>
      <c r="F40" s="2086"/>
      <c r="G40" s="2086"/>
      <c r="H40" s="2086"/>
    </row>
    <row r="41" spans="1:8" ht="18" customHeight="1">
      <c r="A41" s="2086" t="s">
        <v>1566</v>
      </c>
      <c r="B41" s="2086"/>
      <c r="C41" s="2086"/>
      <c r="D41" s="2086"/>
      <c r="E41" s="2086"/>
      <c r="F41" s="2086"/>
      <c r="G41" s="2086"/>
      <c r="H41" s="2086"/>
    </row>
    <row r="42" spans="1:8" ht="18" customHeight="1"/>
    <row r="43" spans="1:8" ht="18" customHeight="1"/>
    <row r="44" spans="1:8" ht="18" customHeight="1"/>
    <row r="45" spans="1:8" ht="18" customHeight="1"/>
    <row r="46" spans="1:8" ht="18" customHeight="1"/>
    <row r="47" spans="1:8" ht="17.149999999999999" customHeight="1"/>
    <row r="48" spans="1:8"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sheetData>
  <mergeCells count="12">
    <mergeCell ref="B23:H23"/>
    <mergeCell ref="B5:H5"/>
    <mergeCell ref="B14:H14"/>
    <mergeCell ref="A34:H34"/>
    <mergeCell ref="A40:H40"/>
    <mergeCell ref="A41:H41"/>
    <mergeCell ref="A31:H31"/>
    <mergeCell ref="A35:H35"/>
    <mergeCell ref="A36:H36"/>
    <mergeCell ref="A37:H37"/>
    <mergeCell ref="A38:H38"/>
    <mergeCell ref="A39:H39"/>
  </mergeCells>
  <phoneticPr fontId="3"/>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1"/>
  <sheetViews>
    <sheetView view="pageBreakPreview" topLeftCell="A37" zoomScale="80" zoomScaleNormal="100" zoomScaleSheetLayoutView="80" workbookViewId="0">
      <selection activeCell="G56" sqref="G56"/>
    </sheetView>
  </sheetViews>
  <sheetFormatPr defaultColWidth="9" defaultRowHeight="13"/>
  <cols>
    <col min="1" max="1" width="11" style="161" customWidth="1"/>
    <col min="2" max="7" width="14.453125" style="161" customWidth="1"/>
    <col min="8" max="9" width="10.6328125" style="161" customWidth="1"/>
    <col min="10" max="16384" width="9" style="161"/>
  </cols>
  <sheetData>
    <row r="1" spans="1:9" ht="19.5" customHeight="1">
      <c r="A1" s="182" t="s">
        <v>1632</v>
      </c>
    </row>
    <row r="2" spans="1:9" ht="35.25" customHeight="1" thickBot="1">
      <c r="A2" s="219"/>
      <c r="B2" s="219"/>
      <c r="C2" s="219"/>
      <c r="E2" s="219"/>
      <c r="F2" s="219"/>
      <c r="G2" s="220" t="s">
        <v>1631</v>
      </c>
    </row>
    <row r="3" spans="1:9" ht="18" customHeight="1">
      <c r="A3" s="879" t="s">
        <v>1630</v>
      </c>
      <c r="B3" s="878" t="s">
        <v>1629</v>
      </c>
      <c r="C3" s="878"/>
      <c r="D3" s="878"/>
      <c r="E3" s="878"/>
      <c r="F3" s="2283" t="s">
        <v>1628</v>
      </c>
      <c r="G3" s="2286" t="s">
        <v>1627</v>
      </c>
      <c r="H3" s="61"/>
      <c r="I3" s="61"/>
    </row>
    <row r="4" spans="1:9" ht="21" customHeight="1">
      <c r="A4" s="877"/>
      <c r="B4" s="2291" t="s">
        <v>1344</v>
      </c>
      <c r="C4" s="2289" t="s">
        <v>1626</v>
      </c>
      <c r="D4" s="2295" t="s">
        <v>1625</v>
      </c>
      <c r="E4" s="2293" t="s">
        <v>1624</v>
      </c>
      <c r="F4" s="2284"/>
      <c r="G4" s="2287"/>
      <c r="H4" s="61"/>
      <c r="I4" s="61"/>
    </row>
    <row r="5" spans="1:9" ht="21" customHeight="1" thickBot="1">
      <c r="A5" s="876" t="s">
        <v>1623</v>
      </c>
      <c r="B5" s="2292"/>
      <c r="C5" s="2290"/>
      <c r="D5" s="2285"/>
      <c r="E5" s="2294"/>
      <c r="F5" s="2285"/>
      <c r="G5" s="2288"/>
    </row>
    <row r="6" spans="1:9" ht="18" customHeight="1">
      <c r="A6" s="874" t="s">
        <v>1622</v>
      </c>
      <c r="B6" s="207">
        <v>10887</v>
      </c>
      <c r="C6" s="207">
        <v>1235</v>
      </c>
      <c r="D6" s="207">
        <v>4573</v>
      </c>
      <c r="E6" s="207">
        <v>5079</v>
      </c>
      <c r="F6" s="207">
        <v>11662</v>
      </c>
      <c r="G6" s="875">
        <v>52885</v>
      </c>
    </row>
    <row r="7" spans="1:9" ht="18" customHeight="1">
      <c r="A7" s="874" t="s">
        <v>1621</v>
      </c>
      <c r="B7" s="207">
        <v>10490</v>
      </c>
      <c r="C7" s="207">
        <v>965</v>
      </c>
      <c r="D7" s="207">
        <v>3078</v>
      </c>
      <c r="E7" s="207">
        <v>6447</v>
      </c>
      <c r="F7" s="207">
        <v>11161</v>
      </c>
      <c r="G7" s="875">
        <v>51010</v>
      </c>
    </row>
    <row r="8" spans="1:9" ht="18" customHeight="1">
      <c r="A8" s="874" t="s">
        <v>1620</v>
      </c>
      <c r="B8" s="207">
        <v>10084</v>
      </c>
      <c r="C8" s="207">
        <v>783</v>
      </c>
      <c r="D8" s="207">
        <v>2262</v>
      </c>
      <c r="E8" s="207">
        <v>7039</v>
      </c>
      <c r="F8" s="207">
        <v>10503</v>
      </c>
      <c r="G8" s="875">
        <v>49442</v>
      </c>
    </row>
    <row r="9" spans="1:9" ht="18" customHeight="1">
      <c r="A9" s="874" t="s">
        <v>1619</v>
      </c>
      <c r="B9" s="207">
        <v>9444</v>
      </c>
      <c r="C9" s="207">
        <v>685</v>
      </c>
      <c r="D9" s="207">
        <v>1314</v>
      </c>
      <c r="E9" s="207">
        <v>7445</v>
      </c>
      <c r="F9" s="207">
        <v>9984</v>
      </c>
      <c r="G9" s="875">
        <v>46186</v>
      </c>
    </row>
    <row r="10" spans="1:9" ht="18" customHeight="1">
      <c r="A10" s="874" t="s">
        <v>1618</v>
      </c>
      <c r="B10" s="207">
        <v>8762</v>
      </c>
      <c r="C10" s="207">
        <v>625</v>
      </c>
      <c r="D10" s="207">
        <v>1243</v>
      </c>
      <c r="E10" s="207">
        <v>6894</v>
      </c>
      <c r="F10" s="207">
        <v>9451</v>
      </c>
      <c r="G10" s="875">
        <v>41993</v>
      </c>
    </row>
    <row r="11" spans="1:9" ht="18" customHeight="1">
      <c r="A11" s="874" t="s">
        <v>1617</v>
      </c>
      <c r="B11" s="207">
        <v>7912</v>
      </c>
      <c r="C11" s="207">
        <v>553</v>
      </c>
      <c r="D11" s="207">
        <v>585</v>
      </c>
      <c r="E11" s="207">
        <v>6774</v>
      </c>
      <c r="F11" s="207">
        <v>8098</v>
      </c>
      <c r="G11" s="875">
        <v>37790</v>
      </c>
    </row>
    <row r="12" spans="1:9" ht="18" customHeight="1">
      <c r="A12" s="874" t="s">
        <v>1616</v>
      </c>
      <c r="B12" s="775">
        <v>6784</v>
      </c>
      <c r="C12" s="207">
        <v>615</v>
      </c>
      <c r="D12" s="207">
        <v>525</v>
      </c>
      <c r="E12" s="775">
        <v>5644</v>
      </c>
      <c r="F12" s="207">
        <v>7211</v>
      </c>
      <c r="G12" s="873" t="s">
        <v>1615</v>
      </c>
    </row>
    <row r="13" spans="1:9" ht="17.25" customHeight="1">
      <c r="A13" s="874" t="s">
        <v>1614</v>
      </c>
      <c r="B13" s="775">
        <v>3878</v>
      </c>
      <c r="C13" s="207">
        <v>634</v>
      </c>
      <c r="D13" s="207">
        <v>279</v>
      </c>
      <c r="E13" s="775">
        <v>2965</v>
      </c>
      <c r="F13" s="207">
        <v>6096</v>
      </c>
      <c r="G13" s="873" t="s">
        <v>1613</v>
      </c>
      <c r="H13" s="867"/>
    </row>
    <row r="14" spans="1:9" ht="17.25" customHeight="1" thickBot="1">
      <c r="A14" s="872" t="s">
        <v>397</v>
      </c>
      <c r="B14" s="871">
        <v>2986</v>
      </c>
      <c r="C14" s="869">
        <v>670</v>
      </c>
      <c r="D14" s="869">
        <v>287</v>
      </c>
      <c r="E14" s="870">
        <v>2029</v>
      </c>
      <c r="F14" s="869">
        <v>5461</v>
      </c>
      <c r="G14" s="868">
        <v>11946</v>
      </c>
      <c r="H14" s="867"/>
    </row>
    <row r="15" spans="1:9" ht="14">
      <c r="A15" s="219"/>
      <c r="B15" s="810"/>
      <c r="C15" s="219"/>
      <c r="D15" s="219"/>
      <c r="F15" s="219"/>
      <c r="G15" s="220" t="s">
        <v>1612</v>
      </c>
    </row>
    <row r="16" spans="1:9" ht="14">
      <c r="A16" s="219" t="s">
        <v>1611</v>
      </c>
      <c r="B16" s="219"/>
      <c r="C16" s="219"/>
      <c r="D16" s="219"/>
      <c r="E16" s="219"/>
      <c r="F16" s="219"/>
      <c r="G16" s="219"/>
    </row>
    <row r="17" spans="1:7" ht="14">
      <c r="A17" s="219" t="s">
        <v>1610</v>
      </c>
      <c r="B17" s="219"/>
      <c r="C17" s="219"/>
      <c r="D17" s="219"/>
      <c r="E17" s="219"/>
      <c r="F17" s="219"/>
      <c r="G17" s="219"/>
    </row>
    <row r="18" spans="1:7" ht="14">
      <c r="A18" s="219"/>
      <c r="B18" s="866"/>
      <c r="C18" s="866"/>
      <c r="D18" s="866"/>
      <c r="E18" s="866"/>
      <c r="F18" s="219"/>
      <c r="G18" s="219"/>
    </row>
    <row r="19" spans="1:7" ht="14">
      <c r="A19" s="219"/>
      <c r="B19" s="219"/>
      <c r="C19" s="219"/>
      <c r="D19" s="219"/>
      <c r="E19" s="219"/>
      <c r="F19" s="219"/>
      <c r="G19" s="219"/>
    </row>
    <row r="55" spans="1:2">
      <c r="A55" s="259" t="s">
        <v>1609</v>
      </c>
      <c r="B55"/>
    </row>
    <row r="56" spans="1:2">
      <c r="A56" t="s">
        <v>1608</v>
      </c>
    </row>
    <row r="57" spans="1:2">
      <c r="A57" t="s">
        <v>1607</v>
      </c>
    </row>
    <row r="58" spans="1:2">
      <c r="A58" s="161" t="s">
        <v>1606</v>
      </c>
    </row>
    <row r="59" spans="1:2">
      <c r="A59" t="s">
        <v>1605</v>
      </c>
    </row>
    <row r="60" spans="1:2">
      <c r="A60" s="161" t="s">
        <v>1604</v>
      </c>
    </row>
    <row r="61" spans="1:2">
      <c r="A61" s="161" t="s">
        <v>1603</v>
      </c>
    </row>
  </sheetData>
  <mergeCells count="6">
    <mergeCell ref="F3:F5"/>
    <mergeCell ref="G3:G5"/>
    <mergeCell ref="C4:C5"/>
    <mergeCell ref="B4:B5"/>
    <mergeCell ref="E4:E5"/>
    <mergeCell ref="D4:D5"/>
  </mergeCells>
  <phoneticPr fontId="3"/>
  <printOptions horizontalCentered="1"/>
  <pageMargins left="0.98425196850393704" right="0.98425196850393704" top="1.1811023622047245" bottom="1.1811023622047245" header="0.51181102362204722" footer="0.51181102362204722"/>
  <pageSetup paperSize="9" scale="8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62"/>
  <sheetViews>
    <sheetView view="pageBreakPreview" topLeftCell="A46" zoomScale="75" zoomScaleNormal="100" zoomScaleSheetLayoutView="75" workbookViewId="0">
      <selection activeCell="H40" sqref="H40"/>
    </sheetView>
  </sheetViews>
  <sheetFormatPr defaultColWidth="9" defaultRowHeight="13"/>
  <cols>
    <col min="1" max="1" width="7.453125" style="161" bestFit="1" customWidth="1"/>
    <col min="2" max="2" width="10.90625" style="161" bestFit="1" customWidth="1"/>
    <col min="3" max="4" width="15.453125" style="161" customWidth="1"/>
    <col min="5" max="5" width="16.08984375" style="161" bestFit="1" customWidth="1"/>
    <col min="6" max="6" width="16.6328125" style="161" customWidth="1"/>
    <col min="7" max="7" width="16.08984375" style="161" bestFit="1" customWidth="1"/>
    <col min="8" max="8" width="15.6328125" style="161" customWidth="1"/>
    <col min="9" max="10" width="10.6328125" style="161" customWidth="1"/>
    <col min="11" max="16384" width="9" style="161"/>
  </cols>
  <sheetData>
    <row r="1" spans="1:10" ht="24" customHeight="1">
      <c r="A1" s="182" t="s">
        <v>1644</v>
      </c>
    </row>
    <row r="2" spans="1:10" ht="35.25" customHeight="1" thickBot="1">
      <c r="B2" s="219"/>
      <c r="C2" s="219"/>
      <c r="D2" s="219"/>
      <c r="F2" s="219"/>
      <c r="G2" s="219"/>
      <c r="H2" s="220" t="s">
        <v>1631</v>
      </c>
    </row>
    <row r="3" spans="1:10" ht="18" customHeight="1">
      <c r="A3" s="2276" t="s">
        <v>1643</v>
      </c>
      <c r="B3" s="2299" t="s">
        <v>2834</v>
      </c>
      <c r="C3" s="878" t="s">
        <v>1629</v>
      </c>
      <c r="D3" s="878"/>
      <c r="E3" s="878"/>
      <c r="F3" s="878"/>
      <c r="G3" s="2301" t="s">
        <v>1628</v>
      </c>
      <c r="H3" s="2286" t="s">
        <v>1627</v>
      </c>
      <c r="I3" s="61"/>
      <c r="J3" s="61"/>
    </row>
    <row r="4" spans="1:10" ht="29.25" customHeight="1" thickBot="1">
      <c r="A4" s="2303"/>
      <c r="B4" s="2300"/>
      <c r="C4" s="886" t="s">
        <v>1344</v>
      </c>
      <c r="D4" s="885" t="s">
        <v>1626</v>
      </c>
      <c r="E4" s="884" t="s">
        <v>2833</v>
      </c>
      <c r="F4" s="883" t="s">
        <v>2832</v>
      </c>
      <c r="G4" s="2302"/>
      <c r="H4" s="2288"/>
      <c r="I4" s="61"/>
      <c r="J4" s="61"/>
    </row>
    <row r="5" spans="1:10" ht="18" customHeight="1">
      <c r="A5" s="2297" t="s">
        <v>1642</v>
      </c>
      <c r="B5" s="150" t="s">
        <v>1636</v>
      </c>
      <c r="C5" s="210">
        <f t="shared" ref="C5:C10" si="0">SUM(D5:F5)</f>
        <v>1341</v>
      </c>
      <c r="D5" s="210">
        <v>255</v>
      </c>
      <c r="E5" s="210">
        <v>471</v>
      </c>
      <c r="F5" s="210">
        <v>615</v>
      </c>
      <c r="G5" s="210">
        <v>1414</v>
      </c>
      <c r="H5" s="207">
        <v>6445</v>
      </c>
    </row>
    <row r="6" spans="1:10" ht="18" customHeight="1">
      <c r="A6" s="2298"/>
      <c r="B6" s="144" t="s">
        <v>1621</v>
      </c>
      <c r="C6" s="207">
        <f t="shared" si="0"/>
        <v>1251</v>
      </c>
      <c r="D6" s="207">
        <v>177</v>
      </c>
      <c r="E6" s="207">
        <v>334</v>
      </c>
      <c r="F6" s="207">
        <v>740</v>
      </c>
      <c r="G6" s="207">
        <v>1300</v>
      </c>
      <c r="H6" s="207">
        <v>6030</v>
      </c>
    </row>
    <row r="7" spans="1:10" ht="18" customHeight="1">
      <c r="A7" s="2298"/>
      <c r="B7" s="144" t="s">
        <v>1620</v>
      </c>
      <c r="C7" s="207">
        <f t="shared" si="0"/>
        <v>1156</v>
      </c>
      <c r="D7" s="207">
        <v>98</v>
      </c>
      <c r="E7" s="207">
        <v>266</v>
      </c>
      <c r="F7" s="207">
        <v>792</v>
      </c>
      <c r="G7" s="207">
        <v>1178</v>
      </c>
      <c r="H7" s="207">
        <v>5718</v>
      </c>
    </row>
    <row r="8" spans="1:10" ht="18" customHeight="1">
      <c r="A8" s="2298"/>
      <c r="B8" s="144" t="s">
        <v>1619</v>
      </c>
      <c r="C8" s="207">
        <f t="shared" si="0"/>
        <v>1062</v>
      </c>
      <c r="D8" s="207">
        <v>86</v>
      </c>
      <c r="E8" s="207">
        <v>149</v>
      </c>
      <c r="F8" s="207">
        <v>827</v>
      </c>
      <c r="G8" s="207">
        <v>1076</v>
      </c>
      <c r="H8" s="207">
        <v>5244</v>
      </c>
    </row>
    <row r="9" spans="1:10" ht="18" customHeight="1">
      <c r="A9" s="2298"/>
      <c r="B9" s="144" t="s">
        <v>1635</v>
      </c>
      <c r="C9" s="207">
        <f t="shared" si="0"/>
        <v>941</v>
      </c>
      <c r="D9" s="207">
        <v>67</v>
      </c>
      <c r="E9" s="207">
        <v>134</v>
      </c>
      <c r="F9" s="207">
        <v>740</v>
      </c>
      <c r="G9" s="207">
        <v>950</v>
      </c>
      <c r="H9" s="207">
        <v>4541</v>
      </c>
    </row>
    <row r="10" spans="1:10" ht="18" customHeight="1">
      <c r="A10" s="2298"/>
      <c r="B10" s="144" t="s">
        <v>1617</v>
      </c>
      <c r="C10" s="207">
        <f t="shared" si="0"/>
        <v>887</v>
      </c>
      <c r="D10" s="207">
        <v>69</v>
      </c>
      <c r="E10" s="207">
        <v>70</v>
      </c>
      <c r="F10" s="207">
        <v>748</v>
      </c>
      <c r="G10" s="207">
        <v>841</v>
      </c>
      <c r="H10" s="207">
        <v>4279</v>
      </c>
    </row>
    <row r="11" spans="1:10" ht="18" customHeight="1">
      <c r="A11" s="2298"/>
      <c r="B11" s="144" t="s">
        <v>1616</v>
      </c>
      <c r="C11" s="207">
        <v>736</v>
      </c>
      <c r="D11" s="207">
        <v>69</v>
      </c>
      <c r="E11" s="207">
        <v>63</v>
      </c>
      <c r="F11" s="775">
        <v>604</v>
      </c>
      <c r="G11" s="207">
        <v>748</v>
      </c>
      <c r="H11" s="207">
        <v>2514</v>
      </c>
      <c r="I11" s="867"/>
    </row>
    <row r="12" spans="1:10" ht="18" customHeight="1">
      <c r="A12" s="2298"/>
      <c r="B12" s="144" t="s">
        <v>1614</v>
      </c>
      <c r="C12" s="207">
        <v>429</v>
      </c>
      <c r="D12" s="207">
        <v>68</v>
      </c>
      <c r="E12" s="207">
        <v>25</v>
      </c>
      <c r="F12" s="775">
        <v>336</v>
      </c>
      <c r="G12" s="207">
        <v>667</v>
      </c>
      <c r="H12" s="207">
        <v>1931</v>
      </c>
    </row>
    <row r="13" spans="1:10" ht="18" customHeight="1" thickBot="1">
      <c r="A13" s="903"/>
      <c r="B13" s="144" t="s">
        <v>397</v>
      </c>
      <c r="C13" s="207">
        <f>農家数!K10</f>
        <v>367</v>
      </c>
      <c r="D13" s="207">
        <f>農家数!L10</f>
        <v>92</v>
      </c>
      <c r="E13" s="207">
        <f>農家数!M10</f>
        <v>30</v>
      </c>
      <c r="F13" s="775">
        <f>農家数!N10</f>
        <v>245</v>
      </c>
      <c r="G13" s="207">
        <v>593</v>
      </c>
      <c r="H13" s="207">
        <v>1438</v>
      </c>
    </row>
    <row r="14" spans="1:10" ht="18" customHeight="1">
      <c r="A14" s="2297" t="s">
        <v>1641</v>
      </c>
      <c r="B14" s="150" t="s">
        <v>1636</v>
      </c>
      <c r="C14" s="210">
        <f t="shared" ref="C14:C19" si="1">SUM(D14:F14)</f>
        <v>2712</v>
      </c>
      <c r="D14" s="210">
        <v>462</v>
      </c>
      <c r="E14" s="210">
        <v>1094</v>
      </c>
      <c r="F14" s="210">
        <v>1156</v>
      </c>
      <c r="G14" s="210">
        <v>3075</v>
      </c>
      <c r="H14" s="210">
        <v>13412</v>
      </c>
    </row>
    <row r="15" spans="1:10" ht="18" customHeight="1">
      <c r="A15" s="2298"/>
      <c r="B15" s="144" t="s">
        <v>1621</v>
      </c>
      <c r="C15" s="207">
        <f t="shared" si="1"/>
        <v>2624</v>
      </c>
      <c r="D15" s="207">
        <v>333</v>
      </c>
      <c r="E15" s="207">
        <v>945</v>
      </c>
      <c r="F15" s="207">
        <v>1346</v>
      </c>
      <c r="G15" s="207">
        <v>2926</v>
      </c>
      <c r="H15" s="207">
        <v>12935</v>
      </c>
    </row>
    <row r="16" spans="1:10" ht="18" customHeight="1">
      <c r="A16" s="2298"/>
      <c r="B16" s="144" t="s">
        <v>1620</v>
      </c>
      <c r="C16" s="207">
        <f t="shared" si="1"/>
        <v>2509</v>
      </c>
      <c r="D16" s="207">
        <v>273</v>
      </c>
      <c r="E16" s="207">
        <v>682</v>
      </c>
      <c r="F16" s="207">
        <v>1554</v>
      </c>
      <c r="G16" s="207">
        <v>2691</v>
      </c>
      <c r="H16" s="207">
        <v>12547</v>
      </c>
    </row>
    <row r="17" spans="1:9" ht="18" customHeight="1">
      <c r="A17" s="2298"/>
      <c r="B17" s="144" t="s">
        <v>1619</v>
      </c>
      <c r="C17" s="207">
        <f t="shared" si="1"/>
        <v>2354</v>
      </c>
      <c r="D17" s="207">
        <v>207</v>
      </c>
      <c r="E17" s="207">
        <v>321</v>
      </c>
      <c r="F17" s="207">
        <v>1826</v>
      </c>
      <c r="G17" s="207">
        <v>2537</v>
      </c>
      <c r="H17" s="207">
        <v>11775</v>
      </c>
    </row>
    <row r="18" spans="1:9" ht="18" customHeight="1">
      <c r="A18" s="2298"/>
      <c r="B18" s="144" t="s">
        <v>1635</v>
      </c>
      <c r="C18" s="207">
        <f t="shared" si="1"/>
        <v>2189</v>
      </c>
      <c r="D18" s="207">
        <v>169</v>
      </c>
      <c r="E18" s="207">
        <v>360</v>
      </c>
      <c r="F18" s="207">
        <v>1660</v>
      </c>
      <c r="G18" s="207">
        <v>2397</v>
      </c>
      <c r="H18" s="207">
        <v>10709</v>
      </c>
    </row>
    <row r="19" spans="1:9" ht="18" customHeight="1">
      <c r="A19" s="2298"/>
      <c r="B19" s="144" t="s">
        <v>1617</v>
      </c>
      <c r="C19" s="207">
        <f t="shared" si="1"/>
        <v>1998</v>
      </c>
      <c r="D19" s="207">
        <v>135</v>
      </c>
      <c r="E19" s="207">
        <v>162</v>
      </c>
      <c r="F19" s="207">
        <v>1701</v>
      </c>
      <c r="G19" s="207">
        <v>1965</v>
      </c>
      <c r="H19" s="207">
        <v>9767</v>
      </c>
      <c r="I19" s="867"/>
    </row>
    <row r="20" spans="1:9" ht="18" customHeight="1">
      <c r="A20" s="2298"/>
      <c r="B20" s="144" t="s">
        <v>1616</v>
      </c>
      <c r="C20" s="207">
        <v>1674</v>
      </c>
      <c r="D20" s="207">
        <v>159</v>
      </c>
      <c r="E20" s="207">
        <v>122</v>
      </c>
      <c r="F20" s="775">
        <v>1393</v>
      </c>
      <c r="G20" s="207">
        <v>1691</v>
      </c>
      <c r="H20" s="207">
        <v>5766</v>
      </c>
    </row>
    <row r="21" spans="1:9" ht="18" customHeight="1">
      <c r="A21" s="2298"/>
      <c r="B21" s="144" t="s">
        <v>1614</v>
      </c>
      <c r="C21" s="207">
        <v>891</v>
      </c>
      <c r="D21" s="207">
        <v>156</v>
      </c>
      <c r="E21" s="207">
        <v>69</v>
      </c>
      <c r="F21" s="775">
        <v>666</v>
      </c>
      <c r="G21" s="207">
        <v>1340</v>
      </c>
      <c r="H21" s="207">
        <v>4063</v>
      </c>
    </row>
    <row r="22" spans="1:9" ht="18" customHeight="1" thickBot="1">
      <c r="A22" s="903"/>
      <c r="B22" s="144" t="s">
        <v>397</v>
      </c>
      <c r="C22" s="882">
        <f>農家数!K9</f>
        <v>667</v>
      </c>
      <c r="D22" s="207">
        <f>農家数!L9</f>
        <v>159</v>
      </c>
      <c r="E22" s="207">
        <f>農家数!M9</f>
        <v>62</v>
      </c>
      <c r="F22" s="775">
        <f>農家数!N9</f>
        <v>446</v>
      </c>
      <c r="G22" s="207">
        <v>1343</v>
      </c>
      <c r="H22" s="207">
        <v>2774</v>
      </c>
    </row>
    <row r="23" spans="1:9" ht="18" customHeight="1">
      <c r="A23" s="2297" t="s">
        <v>1640</v>
      </c>
      <c r="B23" s="150" t="s">
        <v>1636</v>
      </c>
      <c r="C23" s="207">
        <f t="shared" ref="C23:C28" si="2">SUM(D23:F23)</f>
        <v>1542</v>
      </c>
      <c r="D23" s="210">
        <v>121</v>
      </c>
      <c r="E23" s="210">
        <v>671</v>
      </c>
      <c r="F23" s="210">
        <v>750</v>
      </c>
      <c r="G23" s="210">
        <v>1672</v>
      </c>
      <c r="H23" s="210">
        <v>7640</v>
      </c>
    </row>
    <row r="24" spans="1:9" ht="18" customHeight="1">
      <c r="A24" s="2298"/>
      <c r="B24" s="144" t="s">
        <v>1621</v>
      </c>
      <c r="C24" s="207">
        <f t="shared" si="2"/>
        <v>1509</v>
      </c>
      <c r="D24" s="207">
        <v>110</v>
      </c>
      <c r="E24" s="207">
        <v>455</v>
      </c>
      <c r="F24" s="207">
        <v>944</v>
      </c>
      <c r="G24" s="207">
        <v>1651</v>
      </c>
      <c r="H24" s="207">
        <v>7474</v>
      </c>
    </row>
    <row r="25" spans="1:9" ht="18" customHeight="1">
      <c r="A25" s="2298"/>
      <c r="B25" s="144" t="s">
        <v>1620</v>
      </c>
      <c r="C25" s="207">
        <f t="shared" si="2"/>
        <v>1454</v>
      </c>
      <c r="D25" s="207">
        <v>91</v>
      </c>
      <c r="E25" s="207">
        <v>329</v>
      </c>
      <c r="F25" s="207">
        <v>1034</v>
      </c>
      <c r="G25" s="207">
        <v>1609</v>
      </c>
      <c r="H25" s="207">
        <v>7193</v>
      </c>
    </row>
    <row r="26" spans="1:9" ht="18" customHeight="1">
      <c r="A26" s="2298"/>
      <c r="B26" s="144" t="s">
        <v>1619</v>
      </c>
      <c r="C26" s="207">
        <f t="shared" si="2"/>
        <v>1397</v>
      </c>
      <c r="D26" s="207">
        <v>79</v>
      </c>
      <c r="E26" s="207">
        <v>206</v>
      </c>
      <c r="F26" s="207">
        <v>1112</v>
      </c>
      <c r="G26" s="207">
        <v>1551</v>
      </c>
      <c r="H26" s="207">
        <v>6834</v>
      </c>
    </row>
    <row r="27" spans="1:9" ht="18" customHeight="1">
      <c r="A27" s="2298"/>
      <c r="B27" s="144" t="s">
        <v>1635</v>
      </c>
      <c r="C27" s="207">
        <f t="shared" si="2"/>
        <v>1306</v>
      </c>
      <c r="D27" s="207">
        <v>72</v>
      </c>
      <c r="E27" s="207">
        <v>196</v>
      </c>
      <c r="F27" s="207">
        <v>1038</v>
      </c>
      <c r="G27" s="207">
        <v>1427</v>
      </c>
      <c r="H27" s="207">
        <v>6320</v>
      </c>
      <c r="I27" s="867"/>
    </row>
    <row r="28" spans="1:9" ht="18" customHeight="1">
      <c r="A28" s="2298"/>
      <c r="B28" s="144" t="s">
        <v>1617</v>
      </c>
      <c r="C28" s="775">
        <f t="shared" si="2"/>
        <v>1167</v>
      </c>
      <c r="D28" s="775">
        <v>72</v>
      </c>
      <c r="E28" s="775">
        <v>102</v>
      </c>
      <c r="F28" s="775">
        <v>993</v>
      </c>
      <c r="G28" s="207">
        <v>1167</v>
      </c>
      <c r="H28" s="207">
        <v>5573</v>
      </c>
    </row>
    <row r="29" spans="1:9" ht="18" customHeight="1">
      <c r="A29" s="2298"/>
      <c r="B29" s="144" t="s">
        <v>1616</v>
      </c>
      <c r="C29" s="775">
        <v>1046</v>
      </c>
      <c r="D29" s="219">
        <v>74</v>
      </c>
      <c r="E29" s="219">
        <v>63</v>
      </c>
      <c r="F29" s="810">
        <v>909</v>
      </c>
      <c r="G29" s="207">
        <v>1083</v>
      </c>
      <c r="H29" s="207">
        <v>3780</v>
      </c>
    </row>
    <row r="30" spans="1:9" ht="18" customHeight="1">
      <c r="A30" s="2298"/>
      <c r="B30" s="144" t="s">
        <v>1614</v>
      </c>
      <c r="C30" s="775">
        <v>649</v>
      </c>
      <c r="D30" s="219">
        <v>92</v>
      </c>
      <c r="E30" s="219">
        <v>28</v>
      </c>
      <c r="F30" s="810">
        <v>529</v>
      </c>
      <c r="G30" s="207">
        <v>896</v>
      </c>
      <c r="H30" s="207">
        <v>2899</v>
      </c>
    </row>
    <row r="31" spans="1:9" ht="18" customHeight="1" thickBot="1">
      <c r="A31" s="903"/>
      <c r="B31" s="144" t="s">
        <v>397</v>
      </c>
      <c r="C31" s="775">
        <f>農家数!K8</f>
        <v>521</v>
      </c>
      <c r="D31" s="775">
        <f>農家数!L8</f>
        <v>104</v>
      </c>
      <c r="E31" s="775">
        <f>農家数!M8</f>
        <v>46</v>
      </c>
      <c r="F31" s="810">
        <f>農家数!N8</f>
        <v>371</v>
      </c>
      <c r="G31" s="207">
        <v>747</v>
      </c>
      <c r="H31" s="207">
        <v>2146</v>
      </c>
    </row>
    <row r="32" spans="1:9" ht="18" customHeight="1">
      <c r="A32" s="2297" t="s">
        <v>1639</v>
      </c>
      <c r="B32" s="150" t="s">
        <v>1636</v>
      </c>
      <c r="C32" s="210">
        <f t="shared" ref="C32:C37" si="3">SUM(D32:F32)</f>
        <v>2954</v>
      </c>
      <c r="D32" s="210">
        <v>172</v>
      </c>
      <c r="E32" s="210">
        <v>1099</v>
      </c>
      <c r="F32" s="210">
        <v>1683</v>
      </c>
      <c r="G32" s="210">
        <v>2728</v>
      </c>
      <c r="H32" s="210">
        <v>13814</v>
      </c>
    </row>
    <row r="33" spans="1:9" ht="18" customHeight="1">
      <c r="A33" s="2298"/>
      <c r="B33" s="144" t="s">
        <v>1621</v>
      </c>
      <c r="C33" s="207">
        <f t="shared" si="3"/>
        <v>2868</v>
      </c>
      <c r="D33" s="207">
        <v>110</v>
      </c>
      <c r="E33" s="207">
        <v>451</v>
      </c>
      <c r="F33" s="207">
        <v>2307</v>
      </c>
      <c r="G33" s="207">
        <v>2659</v>
      </c>
      <c r="H33" s="207">
        <v>13431</v>
      </c>
    </row>
    <row r="34" spans="1:9" ht="18" customHeight="1">
      <c r="A34" s="2298"/>
      <c r="B34" s="144" t="s">
        <v>1620</v>
      </c>
      <c r="C34" s="207">
        <f t="shared" si="3"/>
        <v>2773</v>
      </c>
      <c r="D34" s="207">
        <v>130</v>
      </c>
      <c r="E34" s="207">
        <v>406</v>
      </c>
      <c r="F34" s="207">
        <v>2237</v>
      </c>
      <c r="G34" s="207">
        <v>2557</v>
      </c>
      <c r="H34" s="207">
        <v>13068</v>
      </c>
    </row>
    <row r="35" spans="1:9" ht="18" customHeight="1">
      <c r="A35" s="2298"/>
      <c r="B35" s="144" t="s">
        <v>1619</v>
      </c>
      <c r="C35" s="207">
        <f t="shared" si="3"/>
        <v>2576</v>
      </c>
      <c r="D35" s="207">
        <v>118</v>
      </c>
      <c r="E35" s="207">
        <v>194</v>
      </c>
      <c r="F35" s="207">
        <v>2264</v>
      </c>
      <c r="G35" s="207">
        <v>2418</v>
      </c>
      <c r="H35" s="207">
        <v>12095</v>
      </c>
      <c r="I35" s="867"/>
    </row>
    <row r="36" spans="1:9" ht="18" customHeight="1">
      <c r="A36" s="2298"/>
      <c r="B36" s="144" t="s">
        <v>1635</v>
      </c>
      <c r="C36" s="207">
        <f t="shared" si="3"/>
        <v>2351</v>
      </c>
      <c r="D36" s="207">
        <v>149</v>
      </c>
      <c r="E36" s="207">
        <v>180</v>
      </c>
      <c r="F36" s="207">
        <v>2022</v>
      </c>
      <c r="G36" s="207">
        <v>2334</v>
      </c>
      <c r="H36" s="207">
        <v>10767</v>
      </c>
    </row>
    <row r="37" spans="1:9" ht="18" customHeight="1">
      <c r="A37" s="2298"/>
      <c r="B37" s="144" t="s">
        <v>1617</v>
      </c>
      <c r="C37" s="775">
        <f t="shared" si="3"/>
        <v>2098</v>
      </c>
      <c r="D37" s="775">
        <v>136</v>
      </c>
      <c r="E37" s="775">
        <v>118</v>
      </c>
      <c r="F37" s="775">
        <v>1844</v>
      </c>
      <c r="G37" s="207">
        <v>2087</v>
      </c>
      <c r="H37" s="207">
        <v>9543</v>
      </c>
    </row>
    <row r="38" spans="1:9" ht="18" customHeight="1">
      <c r="A38" s="2298"/>
      <c r="B38" s="144" t="s">
        <v>1616</v>
      </c>
      <c r="C38" s="775">
        <v>1750</v>
      </c>
      <c r="D38" s="775">
        <v>152</v>
      </c>
      <c r="E38" s="775">
        <v>111</v>
      </c>
      <c r="F38" s="810">
        <v>1487</v>
      </c>
      <c r="G38" s="207">
        <v>1906</v>
      </c>
      <c r="H38" s="207">
        <v>5939</v>
      </c>
    </row>
    <row r="39" spans="1:9" ht="18" customHeight="1">
      <c r="A39" s="2298"/>
      <c r="B39" s="144" t="s">
        <v>1614</v>
      </c>
      <c r="C39" s="775">
        <v>964</v>
      </c>
      <c r="D39" s="775">
        <v>163</v>
      </c>
      <c r="E39" s="775">
        <v>73</v>
      </c>
      <c r="F39" s="810">
        <v>728</v>
      </c>
      <c r="G39" s="207">
        <v>1683</v>
      </c>
      <c r="H39" s="207">
        <v>4036</v>
      </c>
    </row>
    <row r="40" spans="1:9" ht="18" customHeight="1" thickBot="1">
      <c r="A40" s="903"/>
      <c r="B40" s="144" t="s">
        <v>397</v>
      </c>
      <c r="C40" s="775">
        <f>農家数!K11</f>
        <v>699</v>
      </c>
      <c r="D40" s="775">
        <f>農家数!L11</f>
        <v>151</v>
      </c>
      <c r="E40" s="775">
        <f>農家数!M11</f>
        <v>71</v>
      </c>
      <c r="F40" s="810">
        <f>農家数!N11</f>
        <v>477</v>
      </c>
      <c r="G40" s="207">
        <v>1528</v>
      </c>
      <c r="H40" s="207">
        <v>2668</v>
      </c>
    </row>
    <row r="41" spans="1:9" ht="18" customHeight="1">
      <c r="A41" s="2297" t="s">
        <v>1638</v>
      </c>
      <c r="B41" s="150" t="s">
        <v>1636</v>
      </c>
      <c r="C41" s="210">
        <f t="shared" ref="C41:C46" si="4">SUM(D41:F41)</f>
        <v>1526</v>
      </c>
      <c r="D41" s="210">
        <v>116</v>
      </c>
      <c r="E41" s="210">
        <v>825</v>
      </c>
      <c r="F41" s="210">
        <v>585</v>
      </c>
      <c r="G41" s="210">
        <v>1681</v>
      </c>
      <c r="H41" s="210">
        <v>7330</v>
      </c>
    </row>
    <row r="42" spans="1:9" ht="18" customHeight="1">
      <c r="A42" s="2298"/>
      <c r="B42" s="144" t="s">
        <v>1621</v>
      </c>
      <c r="C42" s="207">
        <f t="shared" si="4"/>
        <v>1497</v>
      </c>
      <c r="D42" s="207">
        <v>120</v>
      </c>
      <c r="E42" s="207">
        <v>556</v>
      </c>
      <c r="F42" s="207">
        <v>821</v>
      </c>
      <c r="G42" s="207">
        <v>1639</v>
      </c>
      <c r="H42" s="207">
        <v>7258</v>
      </c>
    </row>
    <row r="43" spans="1:9" ht="18" customHeight="1">
      <c r="A43" s="2298"/>
      <c r="B43" s="144" t="s">
        <v>1620</v>
      </c>
      <c r="C43" s="207">
        <f t="shared" si="4"/>
        <v>1461</v>
      </c>
      <c r="D43" s="207">
        <v>73</v>
      </c>
      <c r="E43" s="207">
        <v>374</v>
      </c>
      <c r="F43" s="207">
        <v>1014</v>
      </c>
      <c r="G43" s="207">
        <v>1549</v>
      </c>
      <c r="H43" s="207">
        <v>7101</v>
      </c>
      <c r="I43" s="867"/>
    </row>
    <row r="44" spans="1:9" ht="18" customHeight="1">
      <c r="A44" s="2298"/>
      <c r="B44" s="144" t="s">
        <v>1619</v>
      </c>
      <c r="C44" s="207">
        <f t="shared" si="4"/>
        <v>1383</v>
      </c>
      <c r="D44" s="207">
        <v>101</v>
      </c>
      <c r="E44" s="207">
        <v>251</v>
      </c>
      <c r="F44" s="207">
        <v>1031</v>
      </c>
      <c r="G44" s="207">
        <v>1517</v>
      </c>
      <c r="H44" s="207">
        <v>6763</v>
      </c>
    </row>
    <row r="45" spans="1:9" ht="18" customHeight="1">
      <c r="A45" s="2298"/>
      <c r="B45" s="144" t="s">
        <v>1635</v>
      </c>
      <c r="C45" s="207">
        <f t="shared" si="4"/>
        <v>1331</v>
      </c>
      <c r="D45" s="207">
        <v>86</v>
      </c>
      <c r="E45" s="207">
        <v>210</v>
      </c>
      <c r="F45" s="207">
        <v>1035</v>
      </c>
      <c r="G45" s="207">
        <v>1486</v>
      </c>
      <c r="H45" s="207">
        <v>6382</v>
      </c>
    </row>
    <row r="46" spans="1:9" ht="18" customHeight="1">
      <c r="A46" s="2298"/>
      <c r="B46" s="144" t="s">
        <v>1617</v>
      </c>
      <c r="C46" s="207">
        <f t="shared" si="4"/>
        <v>1174</v>
      </c>
      <c r="D46" s="207">
        <v>75</v>
      </c>
      <c r="E46" s="207">
        <v>44</v>
      </c>
      <c r="F46" s="207">
        <v>1055</v>
      </c>
      <c r="G46" s="207">
        <v>1259</v>
      </c>
      <c r="H46" s="207">
        <v>5713</v>
      </c>
    </row>
    <row r="47" spans="1:9" ht="18" customHeight="1">
      <c r="A47" s="2298"/>
      <c r="B47" s="144" t="s">
        <v>1616</v>
      </c>
      <c r="C47" s="207">
        <v>1030</v>
      </c>
      <c r="D47" s="207">
        <v>87</v>
      </c>
      <c r="E47" s="207">
        <v>64</v>
      </c>
      <c r="F47" s="810">
        <v>879</v>
      </c>
      <c r="G47" s="207">
        <v>1083</v>
      </c>
      <c r="H47" s="207">
        <v>3845</v>
      </c>
    </row>
    <row r="48" spans="1:9" ht="18" customHeight="1">
      <c r="A48" s="2298"/>
      <c r="B48" s="144" t="s">
        <v>1614</v>
      </c>
      <c r="C48" s="207">
        <v>611</v>
      </c>
      <c r="D48" s="207">
        <v>90</v>
      </c>
      <c r="E48" s="207">
        <v>37</v>
      </c>
      <c r="F48" s="810">
        <v>484</v>
      </c>
      <c r="G48" s="207">
        <v>894</v>
      </c>
      <c r="H48" s="207">
        <v>2654</v>
      </c>
    </row>
    <row r="49" spans="1:9" ht="18" customHeight="1" thickBot="1">
      <c r="A49" s="903"/>
      <c r="B49" s="144" t="s">
        <v>397</v>
      </c>
      <c r="C49" s="207">
        <f>農家数!K7</f>
        <v>455</v>
      </c>
      <c r="D49" s="207">
        <f>農家数!L7</f>
        <v>91</v>
      </c>
      <c r="E49" s="207">
        <f>農家数!M7</f>
        <v>33</v>
      </c>
      <c r="F49" s="810">
        <f>農家数!N7</f>
        <v>331</v>
      </c>
      <c r="G49" s="207">
        <v>725</v>
      </c>
      <c r="H49" s="207">
        <v>1795</v>
      </c>
    </row>
    <row r="50" spans="1:9" ht="18" customHeight="1">
      <c r="A50" s="2297" t="s">
        <v>1637</v>
      </c>
      <c r="B50" s="150" t="s">
        <v>1636</v>
      </c>
      <c r="C50" s="210">
        <f t="shared" ref="C50:C55" si="5">SUM(D50:F50)</f>
        <v>812</v>
      </c>
      <c r="D50" s="210">
        <v>109</v>
      </c>
      <c r="E50" s="210">
        <v>413</v>
      </c>
      <c r="F50" s="210">
        <v>290</v>
      </c>
      <c r="G50" s="210">
        <v>1092</v>
      </c>
      <c r="H50" s="210">
        <v>4244</v>
      </c>
    </row>
    <row r="51" spans="1:9" ht="18" customHeight="1">
      <c r="A51" s="2298"/>
      <c r="B51" s="144" t="s">
        <v>1621</v>
      </c>
      <c r="C51" s="207">
        <f t="shared" si="5"/>
        <v>741</v>
      </c>
      <c r="D51" s="207">
        <v>115</v>
      </c>
      <c r="E51" s="207">
        <v>337</v>
      </c>
      <c r="F51" s="207">
        <v>289</v>
      </c>
      <c r="G51" s="207">
        <v>986</v>
      </c>
      <c r="H51" s="207">
        <v>3882</v>
      </c>
      <c r="I51" s="867"/>
    </row>
    <row r="52" spans="1:9" ht="18" customHeight="1">
      <c r="A52" s="2298"/>
      <c r="B52" s="144" t="s">
        <v>1620</v>
      </c>
      <c r="C52" s="207">
        <f t="shared" si="5"/>
        <v>731</v>
      </c>
      <c r="D52" s="207">
        <v>118</v>
      </c>
      <c r="E52" s="207">
        <v>205</v>
      </c>
      <c r="F52" s="207">
        <v>408</v>
      </c>
      <c r="G52" s="207">
        <v>918</v>
      </c>
      <c r="H52" s="207">
        <v>3815</v>
      </c>
    </row>
    <row r="53" spans="1:9" ht="18" customHeight="1">
      <c r="A53" s="2298"/>
      <c r="B53" s="144" t="s">
        <v>1619</v>
      </c>
      <c r="C53" s="207">
        <f t="shared" si="5"/>
        <v>672</v>
      </c>
      <c r="D53" s="207">
        <v>94</v>
      </c>
      <c r="E53" s="207">
        <v>193</v>
      </c>
      <c r="F53" s="207">
        <v>385</v>
      </c>
      <c r="G53" s="775">
        <v>885</v>
      </c>
      <c r="H53" s="207">
        <v>3475</v>
      </c>
    </row>
    <row r="54" spans="1:9" ht="18" customHeight="1">
      <c r="A54" s="2298"/>
      <c r="B54" s="144" t="s">
        <v>1635</v>
      </c>
      <c r="C54" s="207">
        <f t="shared" si="5"/>
        <v>644</v>
      </c>
      <c r="D54" s="207">
        <v>82</v>
      </c>
      <c r="E54" s="207">
        <v>163</v>
      </c>
      <c r="F54" s="207">
        <v>399</v>
      </c>
      <c r="G54" s="207">
        <v>857</v>
      </c>
      <c r="H54" s="207">
        <v>3274</v>
      </c>
    </row>
    <row r="55" spans="1:9" ht="18" customHeight="1">
      <c r="A55" s="2298"/>
      <c r="B55" s="144" t="s">
        <v>1617</v>
      </c>
      <c r="C55" s="207">
        <f t="shared" si="5"/>
        <v>518</v>
      </c>
      <c r="D55" s="207">
        <v>66</v>
      </c>
      <c r="E55" s="207">
        <v>89</v>
      </c>
      <c r="F55" s="207">
        <v>363</v>
      </c>
      <c r="G55" s="207">
        <v>777</v>
      </c>
      <c r="H55" s="207">
        <v>2915</v>
      </c>
    </row>
    <row r="56" spans="1:9" ht="18" customHeight="1">
      <c r="A56" s="2298"/>
      <c r="B56" s="144" t="s">
        <v>1616</v>
      </c>
      <c r="C56" s="207">
        <v>548</v>
      </c>
      <c r="D56" s="207">
        <v>74</v>
      </c>
      <c r="E56" s="207">
        <v>102</v>
      </c>
      <c r="F56" s="775">
        <v>372</v>
      </c>
      <c r="G56" s="207">
        <v>701</v>
      </c>
      <c r="H56" s="207">
        <v>1970</v>
      </c>
    </row>
    <row r="57" spans="1:9" ht="18" customHeight="1">
      <c r="A57" s="2298"/>
      <c r="B57" s="144" t="s">
        <v>1614</v>
      </c>
      <c r="C57" s="207">
        <v>334</v>
      </c>
      <c r="D57" s="207">
        <v>65</v>
      </c>
      <c r="E57" s="207">
        <v>47</v>
      </c>
      <c r="F57" s="775">
        <v>222</v>
      </c>
      <c r="G57" s="207">
        <v>613</v>
      </c>
      <c r="H57" s="207">
        <v>1525</v>
      </c>
    </row>
    <row r="58" spans="1:9" ht="18" customHeight="1" thickBot="1">
      <c r="A58" s="881"/>
      <c r="B58" s="139" t="s">
        <v>397</v>
      </c>
      <c r="C58" s="869">
        <f>農家数!K12</f>
        <v>277</v>
      </c>
      <c r="D58" s="869">
        <f>農家数!L12</f>
        <v>73</v>
      </c>
      <c r="E58" s="869">
        <f>農家数!M12</f>
        <v>45</v>
      </c>
      <c r="F58" s="870">
        <f>農家数!N12</f>
        <v>159</v>
      </c>
      <c r="G58" s="869">
        <v>525</v>
      </c>
      <c r="H58" s="869">
        <v>1125</v>
      </c>
    </row>
    <row r="59" spans="1:9" ht="14">
      <c r="B59" s="880"/>
      <c r="C59" s="207"/>
      <c r="D59" s="207"/>
      <c r="E59" s="2296" t="s">
        <v>1634</v>
      </c>
      <c r="F59" s="2296"/>
      <c r="G59" s="2296"/>
      <c r="H59" s="2296"/>
    </row>
    <row r="60" spans="1:9" ht="14">
      <c r="B60" s="219"/>
      <c r="C60" s="810"/>
      <c r="D60" s="810"/>
      <c r="E60" s="810"/>
      <c r="F60" s="810"/>
      <c r="G60" s="810"/>
      <c r="H60" s="810"/>
    </row>
    <row r="61" spans="1:9" ht="14">
      <c r="A61" t="s">
        <v>2831</v>
      </c>
      <c r="H61" s="220"/>
    </row>
    <row r="62" spans="1:9">
      <c r="A62" t="s">
        <v>1633</v>
      </c>
      <c r="E62" s="2296"/>
      <c r="F62" s="2296"/>
      <c r="G62" s="2296"/>
      <c r="H62" s="2296"/>
    </row>
  </sheetData>
  <mergeCells count="12">
    <mergeCell ref="H3:H4"/>
    <mergeCell ref="B3:B4"/>
    <mergeCell ref="G3:G4"/>
    <mergeCell ref="A3:A4"/>
    <mergeCell ref="A5:A12"/>
    <mergeCell ref="E59:H59"/>
    <mergeCell ref="E62:H62"/>
    <mergeCell ref="A14:A21"/>
    <mergeCell ref="A32:A39"/>
    <mergeCell ref="A41:A48"/>
    <mergeCell ref="A50:A57"/>
    <mergeCell ref="A23:A30"/>
  </mergeCells>
  <phoneticPr fontId="3"/>
  <printOptions horizontalCentered="1"/>
  <pageMargins left="0.98425196850393704" right="0.98425196850393704" top="1.1811023622047245" bottom="1.1811023622047245" header="0.51181102362204722" footer="0.51181102362204722"/>
  <pageSetup paperSize="9" scale="6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G55"/>
  <sheetViews>
    <sheetView topLeftCell="A40" zoomScale="93" zoomScaleNormal="93" zoomScaleSheetLayoutView="100" workbookViewId="0"/>
  </sheetViews>
  <sheetFormatPr defaultRowHeight="13"/>
  <cols>
    <col min="1" max="1" width="13.7265625" customWidth="1"/>
    <col min="2" max="2" width="40.36328125" customWidth="1"/>
    <col min="3" max="3" width="18.6328125" customWidth="1"/>
    <col min="4" max="4" width="8.90625" customWidth="1"/>
    <col min="5" max="5" width="23.36328125" customWidth="1"/>
  </cols>
  <sheetData>
    <row r="1" spans="1:5" ht="21.75" customHeight="1">
      <c r="A1" s="182" t="s">
        <v>273</v>
      </c>
    </row>
    <row r="2" spans="1:5" ht="13.5" thickBot="1"/>
    <row r="3" spans="1:5" ht="22.5" customHeight="1" thickBot="1">
      <c r="A3" s="178" t="s">
        <v>272</v>
      </c>
      <c r="B3" s="181" t="s">
        <v>271</v>
      </c>
      <c r="C3" s="180" t="s">
        <v>270</v>
      </c>
      <c r="D3" s="179" t="s">
        <v>269</v>
      </c>
      <c r="E3" s="178" t="s">
        <v>268</v>
      </c>
    </row>
    <row r="4" spans="1:5" ht="16.5" customHeight="1">
      <c r="A4" s="144" t="s">
        <v>267</v>
      </c>
      <c r="B4" s="149" t="s">
        <v>25</v>
      </c>
      <c r="C4" s="155" t="s">
        <v>266</v>
      </c>
      <c r="D4" s="155" t="s">
        <v>265</v>
      </c>
      <c r="E4" s="155" t="s">
        <v>250</v>
      </c>
    </row>
    <row r="5" spans="1:5" ht="16.5" customHeight="1">
      <c r="A5" s="144"/>
      <c r="B5" s="143" t="s">
        <v>264</v>
      </c>
      <c r="C5" s="141" t="s">
        <v>263</v>
      </c>
      <c r="D5" s="141" t="s">
        <v>145</v>
      </c>
      <c r="E5" s="141" t="s">
        <v>250</v>
      </c>
    </row>
    <row r="6" spans="1:5" ht="16.5" customHeight="1">
      <c r="A6" s="144"/>
      <c r="B6" s="143" t="s">
        <v>262</v>
      </c>
      <c r="C6" s="177" t="s">
        <v>261</v>
      </c>
      <c r="D6" s="141" t="s">
        <v>148</v>
      </c>
      <c r="E6" s="141" t="s">
        <v>250</v>
      </c>
    </row>
    <row r="7" spans="1:5" ht="16.5" customHeight="1">
      <c r="A7" s="144"/>
      <c r="B7" s="143" t="s">
        <v>260</v>
      </c>
      <c r="C7" s="141" t="s">
        <v>259</v>
      </c>
      <c r="D7" s="141" t="s">
        <v>220</v>
      </c>
      <c r="E7" s="141" t="s">
        <v>250</v>
      </c>
    </row>
    <row r="8" spans="1:5" ht="16.5" customHeight="1">
      <c r="A8" s="144"/>
      <c r="B8" s="143" t="s">
        <v>258</v>
      </c>
      <c r="C8" s="141" t="s">
        <v>257</v>
      </c>
      <c r="D8" s="141" t="s">
        <v>106</v>
      </c>
      <c r="E8" s="141" t="s">
        <v>250</v>
      </c>
    </row>
    <row r="9" spans="1:5" ht="16.5" customHeight="1">
      <c r="A9" s="144"/>
      <c r="B9" s="143" t="s">
        <v>256</v>
      </c>
      <c r="C9" s="176" t="s">
        <v>255</v>
      </c>
      <c r="D9" s="141" t="s">
        <v>134</v>
      </c>
      <c r="E9" s="141" t="s">
        <v>250</v>
      </c>
    </row>
    <row r="10" spans="1:5" ht="16.5" customHeight="1">
      <c r="A10" s="144"/>
      <c r="B10" s="143" t="s">
        <v>254</v>
      </c>
      <c r="C10" s="176" t="s">
        <v>253</v>
      </c>
      <c r="D10" s="141" t="s">
        <v>145</v>
      </c>
      <c r="E10" s="141" t="s">
        <v>250</v>
      </c>
    </row>
    <row r="11" spans="1:5" ht="16.5" customHeight="1">
      <c r="A11" s="144"/>
      <c r="B11" s="143" t="s">
        <v>252</v>
      </c>
      <c r="C11" s="176" t="s">
        <v>251</v>
      </c>
      <c r="D11" s="141" t="s">
        <v>130</v>
      </c>
      <c r="E11" s="141" t="s">
        <v>250</v>
      </c>
    </row>
    <row r="12" spans="1:5" ht="16.5" customHeight="1">
      <c r="A12" s="144"/>
      <c r="B12" s="143" t="s">
        <v>249</v>
      </c>
      <c r="C12" s="170" t="s">
        <v>248</v>
      </c>
      <c r="D12" s="141" t="s">
        <v>148</v>
      </c>
      <c r="E12" s="141" t="s">
        <v>129</v>
      </c>
    </row>
    <row r="13" spans="1:5" ht="16.5" customHeight="1">
      <c r="A13" s="144"/>
      <c r="B13" s="143" t="s">
        <v>247</v>
      </c>
      <c r="C13" s="170" t="s">
        <v>246</v>
      </c>
      <c r="D13" s="141" t="s">
        <v>220</v>
      </c>
      <c r="E13" s="141" t="s">
        <v>129</v>
      </c>
    </row>
    <row r="14" spans="1:5" ht="16.5" customHeight="1">
      <c r="A14" s="144"/>
      <c r="B14" s="154" t="s">
        <v>245</v>
      </c>
      <c r="C14" s="141" t="s">
        <v>244</v>
      </c>
      <c r="D14" s="141" t="s">
        <v>243</v>
      </c>
      <c r="E14" s="141" t="s">
        <v>242</v>
      </c>
    </row>
    <row r="15" spans="1:5" ht="16.5" customHeight="1">
      <c r="A15" s="144"/>
      <c r="B15" s="154" t="s">
        <v>241</v>
      </c>
      <c r="C15" s="141" t="s">
        <v>240</v>
      </c>
      <c r="D15" s="141" t="s">
        <v>145</v>
      </c>
      <c r="E15" s="141" t="s">
        <v>217</v>
      </c>
    </row>
    <row r="16" spans="1:5" ht="16.5" customHeight="1" thickBot="1">
      <c r="A16" s="144"/>
      <c r="B16" s="175" t="s">
        <v>239</v>
      </c>
      <c r="C16" s="174" t="s">
        <v>238</v>
      </c>
      <c r="D16" s="174" t="s">
        <v>176</v>
      </c>
      <c r="E16" s="174" t="s">
        <v>237</v>
      </c>
    </row>
    <row r="17" spans="1:5" ht="16.5" customHeight="1">
      <c r="A17" s="150" t="s">
        <v>236</v>
      </c>
      <c r="B17" s="157" t="s">
        <v>235</v>
      </c>
      <c r="C17" s="173" t="s">
        <v>234</v>
      </c>
      <c r="D17" s="172" t="s">
        <v>145</v>
      </c>
      <c r="E17" s="155" t="s">
        <v>154</v>
      </c>
    </row>
    <row r="18" spans="1:5" ht="16.5" customHeight="1">
      <c r="A18" s="144"/>
      <c r="B18" s="143" t="s">
        <v>233</v>
      </c>
      <c r="C18" s="145" t="s">
        <v>232</v>
      </c>
      <c r="D18" s="141" t="s">
        <v>231</v>
      </c>
      <c r="E18" s="141" t="s">
        <v>121</v>
      </c>
    </row>
    <row r="19" spans="1:5" ht="16.5" customHeight="1">
      <c r="A19" s="144"/>
      <c r="B19" s="143" t="s">
        <v>230</v>
      </c>
      <c r="C19" s="171" t="s">
        <v>229</v>
      </c>
      <c r="D19" s="141" t="s">
        <v>148</v>
      </c>
      <c r="E19" s="141" t="s">
        <v>228</v>
      </c>
    </row>
    <row r="20" spans="1:5" ht="16.5" customHeight="1">
      <c r="A20" s="144"/>
      <c r="B20" s="143" t="s">
        <v>227</v>
      </c>
      <c r="C20" s="167" t="s">
        <v>226</v>
      </c>
      <c r="D20" s="141" t="s">
        <v>148</v>
      </c>
      <c r="E20" s="141" t="s">
        <v>225</v>
      </c>
    </row>
    <row r="21" spans="1:5" ht="16.5" customHeight="1">
      <c r="A21" s="144"/>
      <c r="B21" s="143" t="s">
        <v>224</v>
      </c>
      <c r="C21" s="170" t="s">
        <v>223</v>
      </c>
      <c r="D21" s="141" t="s">
        <v>118</v>
      </c>
      <c r="E21" s="141" t="s">
        <v>217</v>
      </c>
    </row>
    <row r="22" spans="1:5" ht="16.5" customHeight="1">
      <c r="A22" s="144"/>
      <c r="B22" s="143" t="s">
        <v>222</v>
      </c>
      <c r="C22" s="170" t="s">
        <v>221</v>
      </c>
      <c r="D22" s="141" t="s">
        <v>220</v>
      </c>
      <c r="E22" s="141" t="s">
        <v>217</v>
      </c>
    </row>
    <row r="23" spans="1:5" ht="16.5" customHeight="1">
      <c r="A23" s="144"/>
      <c r="B23" s="143" t="s">
        <v>219</v>
      </c>
      <c r="C23" s="170" t="s">
        <v>218</v>
      </c>
      <c r="D23" s="141" t="s">
        <v>148</v>
      </c>
      <c r="E23" s="141" t="s">
        <v>217</v>
      </c>
    </row>
    <row r="24" spans="1:5" ht="16.5" customHeight="1">
      <c r="A24" s="144"/>
      <c r="B24" s="143" t="s">
        <v>216</v>
      </c>
      <c r="C24" s="142" t="s">
        <v>215</v>
      </c>
      <c r="D24" s="141" t="s">
        <v>134</v>
      </c>
      <c r="E24" s="141" t="s">
        <v>214</v>
      </c>
    </row>
    <row r="25" spans="1:5" ht="16.5" customHeight="1">
      <c r="A25" s="144"/>
      <c r="B25" s="143" t="s">
        <v>213</v>
      </c>
      <c r="C25" s="142" t="s">
        <v>212</v>
      </c>
      <c r="D25" s="141" t="s">
        <v>211</v>
      </c>
      <c r="E25" s="141" t="s">
        <v>210</v>
      </c>
    </row>
    <row r="26" spans="1:5" ht="16.5" customHeight="1">
      <c r="A26" s="144"/>
      <c r="B26" s="143" t="s">
        <v>209</v>
      </c>
      <c r="C26" s="167" t="s">
        <v>208</v>
      </c>
      <c r="D26" s="141" t="s">
        <v>145</v>
      </c>
      <c r="E26" s="141" t="s">
        <v>207</v>
      </c>
    </row>
    <row r="27" spans="1:5" ht="16.5" customHeight="1">
      <c r="A27" s="144"/>
      <c r="B27" s="143" t="s">
        <v>206</v>
      </c>
      <c r="C27" s="167" t="s">
        <v>205</v>
      </c>
      <c r="D27" s="141" t="s">
        <v>204</v>
      </c>
      <c r="E27" s="141" t="s">
        <v>201</v>
      </c>
    </row>
    <row r="28" spans="1:5" ht="16.5" customHeight="1" thickBot="1">
      <c r="A28" s="144"/>
      <c r="B28" s="138" t="s">
        <v>203</v>
      </c>
      <c r="C28" s="169" t="s">
        <v>202</v>
      </c>
      <c r="D28" s="136" t="s">
        <v>118</v>
      </c>
      <c r="E28" s="141" t="s">
        <v>201</v>
      </c>
    </row>
    <row r="29" spans="1:5" ht="16.5" customHeight="1">
      <c r="A29" s="150" t="s">
        <v>200</v>
      </c>
      <c r="B29" s="157" t="s">
        <v>199</v>
      </c>
      <c r="C29" s="168" t="s">
        <v>198</v>
      </c>
      <c r="D29" s="155" t="s">
        <v>176</v>
      </c>
      <c r="E29" s="155" t="s">
        <v>197</v>
      </c>
    </row>
    <row r="30" spans="1:5" ht="16.5" customHeight="1">
      <c r="A30" s="144"/>
      <c r="B30" s="143" t="s">
        <v>196</v>
      </c>
      <c r="C30" s="167" t="s">
        <v>195</v>
      </c>
      <c r="D30" s="141" t="s">
        <v>110</v>
      </c>
      <c r="E30" s="141" t="s">
        <v>194</v>
      </c>
    </row>
    <row r="31" spans="1:5" ht="16.5" customHeight="1">
      <c r="A31" s="144"/>
      <c r="B31" s="143" t="s">
        <v>193</v>
      </c>
      <c r="C31" s="167" t="s">
        <v>192</v>
      </c>
      <c r="D31" s="141" t="s">
        <v>134</v>
      </c>
      <c r="E31" s="141" t="s">
        <v>189</v>
      </c>
    </row>
    <row r="32" spans="1:5" ht="16.5" customHeight="1">
      <c r="A32" s="144"/>
      <c r="B32" s="143" t="s">
        <v>191</v>
      </c>
      <c r="C32" s="167" t="s">
        <v>190</v>
      </c>
      <c r="D32" s="141" t="s">
        <v>176</v>
      </c>
      <c r="E32" s="141" t="s">
        <v>189</v>
      </c>
    </row>
    <row r="33" spans="1:7" ht="16.5" customHeight="1" thickBot="1">
      <c r="A33" s="144"/>
      <c r="B33" s="154" t="s">
        <v>188</v>
      </c>
      <c r="C33" s="166" t="s">
        <v>187</v>
      </c>
      <c r="D33" s="141" t="s">
        <v>155</v>
      </c>
      <c r="E33" s="141" t="s">
        <v>137</v>
      </c>
    </row>
    <row r="34" spans="1:7" ht="16.5" customHeight="1">
      <c r="A34" s="150" t="s">
        <v>186</v>
      </c>
      <c r="B34" s="165" t="s">
        <v>185</v>
      </c>
      <c r="C34" s="164" t="s">
        <v>184</v>
      </c>
      <c r="D34" s="155" t="s">
        <v>183</v>
      </c>
      <c r="E34" s="155" t="s">
        <v>182</v>
      </c>
    </row>
    <row r="35" spans="1:7" ht="16.5" customHeight="1">
      <c r="A35" s="144"/>
      <c r="B35" s="163" t="s">
        <v>181</v>
      </c>
      <c r="C35" s="162" t="s">
        <v>180</v>
      </c>
      <c r="D35" s="147" t="s">
        <v>106</v>
      </c>
      <c r="E35" s="141" t="s">
        <v>179</v>
      </c>
    </row>
    <row r="36" spans="1:7" ht="16.5" customHeight="1">
      <c r="A36" s="144"/>
      <c r="B36" s="154" t="s">
        <v>178</v>
      </c>
      <c r="C36" s="162" t="s">
        <v>177</v>
      </c>
      <c r="D36" s="141" t="s">
        <v>176</v>
      </c>
      <c r="E36" s="141" t="s">
        <v>175</v>
      </c>
    </row>
    <row r="37" spans="1:7" ht="16.5" customHeight="1">
      <c r="A37" s="144"/>
      <c r="B37" s="154" t="s">
        <v>174</v>
      </c>
      <c r="C37" s="142" t="s">
        <v>173</v>
      </c>
      <c r="D37" s="141" t="s">
        <v>168</v>
      </c>
      <c r="E37" s="141" t="s">
        <v>126</v>
      </c>
    </row>
    <row r="38" spans="1:7" ht="16.5" customHeight="1">
      <c r="A38" s="144"/>
      <c r="B38" s="154" t="s">
        <v>172</v>
      </c>
      <c r="C38" s="142" t="s">
        <v>171</v>
      </c>
      <c r="D38" s="141" t="s">
        <v>168</v>
      </c>
      <c r="E38" s="141" t="s">
        <v>167</v>
      </c>
      <c r="G38" s="161"/>
    </row>
    <row r="39" spans="1:7" ht="16.5" customHeight="1">
      <c r="A39" s="144"/>
      <c r="B39" s="154" t="s">
        <v>170</v>
      </c>
      <c r="C39" s="142" t="s">
        <v>169</v>
      </c>
      <c r="D39" s="141" t="s">
        <v>168</v>
      </c>
      <c r="E39" s="141" t="s">
        <v>167</v>
      </c>
    </row>
    <row r="40" spans="1:7" ht="16.5" customHeight="1" thickBot="1">
      <c r="A40" s="144"/>
      <c r="B40" s="154" t="s">
        <v>166</v>
      </c>
      <c r="C40" s="160" t="s">
        <v>165</v>
      </c>
      <c r="D40" s="159" t="s">
        <v>164</v>
      </c>
      <c r="E40" s="159" t="s">
        <v>163</v>
      </c>
    </row>
    <row r="41" spans="1:7" ht="16.5" customHeight="1">
      <c r="A41" s="158" t="s">
        <v>162</v>
      </c>
      <c r="B41" s="157" t="s">
        <v>161</v>
      </c>
      <c r="C41" s="156" t="s">
        <v>160</v>
      </c>
      <c r="D41" s="155" t="s">
        <v>159</v>
      </c>
      <c r="E41" s="155" t="s">
        <v>158</v>
      </c>
    </row>
    <row r="42" spans="1:7" ht="16.5" customHeight="1">
      <c r="A42" s="144"/>
      <c r="B42" s="143" t="s">
        <v>157</v>
      </c>
      <c r="C42" s="142" t="s">
        <v>156</v>
      </c>
      <c r="D42" s="141" t="s">
        <v>155</v>
      </c>
      <c r="E42" s="141" t="s">
        <v>154</v>
      </c>
    </row>
    <row r="43" spans="1:7" ht="16.5" customHeight="1">
      <c r="A43" s="144"/>
      <c r="B43" s="143" t="s">
        <v>153</v>
      </c>
      <c r="C43" s="142" t="s">
        <v>152</v>
      </c>
      <c r="D43" s="141" t="s">
        <v>151</v>
      </c>
      <c r="E43" s="141" t="s">
        <v>137</v>
      </c>
    </row>
    <row r="44" spans="1:7" ht="16.5" customHeight="1">
      <c r="A44" s="144"/>
      <c r="B44" s="143" t="s">
        <v>150</v>
      </c>
      <c r="C44" s="142" t="s">
        <v>149</v>
      </c>
      <c r="D44" s="141" t="s">
        <v>148</v>
      </c>
      <c r="E44" s="141" t="s">
        <v>137</v>
      </c>
    </row>
    <row r="45" spans="1:7" ht="16.5" customHeight="1">
      <c r="A45" s="144"/>
      <c r="B45" s="143" t="s">
        <v>147</v>
      </c>
      <c r="C45" s="142" t="s">
        <v>146</v>
      </c>
      <c r="D45" s="141" t="s">
        <v>145</v>
      </c>
      <c r="E45" s="147" t="s">
        <v>141</v>
      </c>
    </row>
    <row r="46" spans="1:7" ht="16.5" customHeight="1">
      <c r="A46" s="144"/>
      <c r="B46" s="143" t="s">
        <v>144</v>
      </c>
      <c r="C46" s="142" t="s">
        <v>143</v>
      </c>
      <c r="D46" s="141" t="s">
        <v>142</v>
      </c>
      <c r="E46" s="141" t="s">
        <v>141</v>
      </c>
    </row>
    <row r="47" spans="1:7" ht="16.5" customHeight="1">
      <c r="A47" s="144"/>
      <c r="B47" s="143" t="s">
        <v>140</v>
      </c>
      <c r="C47" s="142" t="s">
        <v>139</v>
      </c>
      <c r="D47" s="141" t="s">
        <v>138</v>
      </c>
      <c r="E47" s="141" t="s">
        <v>137</v>
      </c>
    </row>
    <row r="48" spans="1:7" ht="16.5" customHeight="1">
      <c r="A48" s="144"/>
      <c r="B48" s="143" t="s">
        <v>136</v>
      </c>
      <c r="C48" s="142" t="s">
        <v>135</v>
      </c>
      <c r="D48" s="141" t="s">
        <v>134</v>
      </c>
      <c r="E48" s="141" t="s">
        <v>133</v>
      </c>
    </row>
    <row r="49" spans="1:5" ht="16.5" customHeight="1">
      <c r="A49" s="144"/>
      <c r="B49" s="154" t="s">
        <v>132</v>
      </c>
      <c r="C49" s="142" t="s">
        <v>131</v>
      </c>
      <c r="D49" s="141" t="s">
        <v>130</v>
      </c>
      <c r="E49" s="147" t="s">
        <v>129</v>
      </c>
    </row>
    <row r="50" spans="1:5" ht="16.5" customHeight="1" thickBot="1">
      <c r="A50" s="144"/>
      <c r="B50" s="153" t="s">
        <v>128</v>
      </c>
      <c r="C50" s="152" t="s">
        <v>127</v>
      </c>
      <c r="D50" s="151" t="s">
        <v>122</v>
      </c>
      <c r="E50" s="141" t="s">
        <v>126</v>
      </c>
    </row>
    <row r="51" spans="1:5" ht="16.5" customHeight="1">
      <c r="A51" s="150" t="s">
        <v>125</v>
      </c>
      <c r="B51" s="149" t="s">
        <v>124</v>
      </c>
      <c r="C51" s="148" t="s">
        <v>123</v>
      </c>
      <c r="D51" s="147" t="s">
        <v>122</v>
      </c>
      <c r="E51" s="146" t="s">
        <v>121</v>
      </c>
    </row>
    <row r="52" spans="1:5" ht="16.5" customHeight="1">
      <c r="A52" s="144"/>
      <c r="B52" s="143" t="s">
        <v>120</v>
      </c>
      <c r="C52" s="145" t="s">
        <v>119</v>
      </c>
      <c r="D52" s="141" t="s">
        <v>118</v>
      </c>
      <c r="E52" s="140" t="s">
        <v>117</v>
      </c>
    </row>
    <row r="53" spans="1:5" ht="16.5" customHeight="1">
      <c r="A53" s="144"/>
      <c r="B53" s="143" t="s">
        <v>116</v>
      </c>
      <c r="C53" s="142" t="s">
        <v>115</v>
      </c>
      <c r="D53" s="141" t="s">
        <v>114</v>
      </c>
      <c r="E53" s="140" t="s">
        <v>113</v>
      </c>
    </row>
    <row r="54" spans="1:5" ht="16.5" customHeight="1">
      <c r="A54" s="144"/>
      <c r="B54" s="143" t="s">
        <v>112</v>
      </c>
      <c r="C54" s="142" t="s">
        <v>111</v>
      </c>
      <c r="D54" s="141" t="s">
        <v>110</v>
      </c>
      <c r="E54" s="140" t="s">
        <v>109</v>
      </c>
    </row>
    <row r="55" spans="1:5" ht="16.5" customHeight="1" thickBot="1">
      <c r="A55" s="139"/>
      <c r="B55" s="138" t="s">
        <v>108</v>
      </c>
      <c r="C55" s="137" t="s">
        <v>107</v>
      </c>
      <c r="D55" s="136" t="s">
        <v>106</v>
      </c>
      <c r="E55" s="136" t="s">
        <v>105</v>
      </c>
    </row>
  </sheetData>
  <phoneticPr fontId="3"/>
  <pageMargins left="0.62992125984251968" right="0.62992125984251968" top="0.70866141732283472" bottom="0.6692913385826772" header="0.47244094488188981" footer="0.51181102362204722"/>
  <pageSetup paperSize="9" scale="87" fitToWidth="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5"/>
  <sheetViews>
    <sheetView workbookViewId="0">
      <selection activeCell="I14" sqref="I14"/>
    </sheetView>
  </sheetViews>
  <sheetFormatPr defaultRowHeight="13"/>
  <cols>
    <col min="1" max="1" width="18" style="2009" bestFit="1" customWidth="1"/>
    <col min="2" max="3" width="9" style="2009"/>
    <col min="4" max="4" width="18" style="2009" bestFit="1" customWidth="1"/>
    <col min="5" max="5" width="7.453125" style="2009" bestFit="1" customWidth="1"/>
    <col min="6" max="6" width="16.36328125" style="2009" bestFit="1" customWidth="1"/>
    <col min="7" max="7" width="7.453125" style="2009" bestFit="1" customWidth="1"/>
    <col min="8" max="8" width="18" style="2009" bestFit="1" customWidth="1"/>
    <col min="9" max="9" width="7.453125" style="2009" bestFit="1" customWidth="1"/>
    <col min="10" max="10" width="18" style="2009" bestFit="1" customWidth="1"/>
    <col min="11" max="11" width="9" style="2009"/>
    <col min="12" max="12" width="14.7265625" style="2009" bestFit="1" customWidth="1"/>
    <col min="13" max="13" width="9" style="2009"/>
    <col min="14" max="14" width="13" style="2009" bestFit="1" customWidth="1"/>
    <col min="15" max="254" width="9" style="2009"/>
    <col min="255" max="255" width="18" style="2009" bestFit="1" customWidth="1"/>
    <col min="256" max="259" width="9" style="2009"/>
    <col min="260" max="260" width="18" style="2009" bestFit="1" customWidth="1"/>
    <col min="261" max="261" width="7.453125" style="2009" bestFit="1" customWidth="1"/>
    <col min="262" max="262" width="16.36328125" style="2009" bestFit="1" customWidth="1"/>
    <col min="263" max="263" width="7.453125" style="2009" bestFit="1" customWidth="1"/>
    <col min="264" max="264" width="18" style="2009" bestFit="1" customWidth="1"/>
    <col min="265" max="265" width="7.453125" style="2009" bestFit="1" customWidth="1"/>
    <col min="266" max="266" width="18" style="2009" bestFit="1" customWidth="1"/>
    <col min="267" max="267" width="9" style="2009"/>
    <col min="268" max="268" width="14.7265625" style="2009" bestFit="1" customWidth="1"/>
    <col min="269" max="269" width="9" style="2009"/>
    <col min="270" max="270" width="13" style="2009" bestFit="1" customWidth="1"/>
    <col min="271" max="510" width="9" style="2009"/>
    <col min="511" max="511" width="18" style="2009" bestFit="1" customWidth="1"/>
    <col min="512" max="515" width="9" style="2009"/>
    <col min="516" max="516" width="18" style="2009" bestFit="1" customWidth="1"/>
    <col min="517" max="517" width="7.453125" style="2009" bestFit="1" customWidth="1"/>
    <col min="518" max="518" width="16.36328125" style="2009" bestFit="1" customWidth="1"/>
    <col min="519" max="519" width="7.453125" style="2009" bestFit="1" customWidth="1"/>
    <col min="520" max="520" width="18" style="2009" bestFit="1" customWidth="1"/>
    <col min="521" max="521" width="7.453125" style="2009" bestFit="1" customWidth="1"/>
    <col min="522" max="522" width="18" style="2009" bestFit="1" customWidth="1"/>
    <col min="523" max="523" width="9" style="2009"/>
    <col min="524" max="524" width="14.7265625" style="2009" bestFit="1" customWidth="1"/>
    <col min="525" max="525" width="9" style="2009"/>
    <col min="526" max="526" width="13" style="2009" bestFit="1" customWidth="1"/>
    <col min="527" max="766" width="9" style="2009"/>
    <col min="767" max="767" width="18" style="2009" bestFit="1" customWidth="1"/>
    <col min="768" max="771" width="9" style="2009"/>
    <col min="772" max="772" width="18" style="2009" bestFit="1" customWidth="1"/>
    <col min="773" max="773" width="7.453125" style="2009" bestFit="1" customWidth="1"/>
    <col min="774" max="774" width="16.36328125" style="2009" bestFit="1" customWidth="1"/>
    <col min="775" max="775" width="7.453125" style="2009" bestFit="1" customWidth="1"/>
    <col min="776" max="776" width="18" style="2009" bestFit="1" customWidth="1"/>
    <col min="777" max="777" width="7.453125" style="2009" bestFit="1" customWidth="1"/>
    <col min="778" max="778" width="18" style="2009" bestFit="1" customWidth="1"/>
    <col min="779" max="779" width="9" style="2009"/>
    <col min="780" max="780" width="14.7265625" style="2009" bestFit="1" customWidth="1"/>
    <col min="781" max="781" width="9" style="2009"/>
    <col min="782" max="782" width="13" style="2009" bestFit="1" customWidth="1"/>
    <col min="783" max="1022" width="9" style="2009"/>
    <col min="1023" max="1023" width="18" style="2009" bestFit="1" customWidth="1"/>
    <col min="1024" max="1027" width="9" style="2009"/>
    <col min="1028" max="1028" width="18" style="2009" bestFit="1" customWidth="1"/>
    <col min="1029" max="1029" width="7.453125" style="2009" bestFit="1" customWidth="1"/>
    <col min="1030" max="1030" width="16.36328125" style="2009" bestFit="1" customWidth="1"/>
    <col min="1031" max="1031" width="7.453125" style="2009" bestFit="1" customWidth="1"/>
    <col min="1032" max="1032" width="18" style="2009" bestFit="1" customWidth="1"/>
    <col min="1033" max="1033" width="7.453125" style="2009" bestFit="1" customWidth="1"/>
    <col min="1034" max="1034" width="18" style="2009" bestFit="1" customWidth="1"/>
    <col min="1035" max="1035" width="9" style="2009"/>
    <col min="1036" max="1036" width="14.7265625" style="2009" bestFit="1" customWidth="1"/>
    <col min="1037" max="1037" width="9" style="2009"/>
    <col min="1038" max="1038" width="13" style="2009" bestFit="1" customWidth="1"/>
    <col min="1039" max="1278" width="9" style="2009"/>
    <col min="1279" max="1279" width="18" style="2009" bestFit="1" customWidth="1"/>
    <col min="1280" max="1283" width="9" style="2009"/>
    <col min="1284" max="1284" width="18" style="2009" bestFit="1" customWidth="1"/>
    <col min="1285" max="1285" width="7.453125" style="2009" bestFit="1" customWidth="1"/>
    <col min="1286" max="1286" width="16.36328125" style="2009" bestFit="1" customWidth="1"/>
    <col min="1287" max="1287" width="7.453125" style="2009" bestFit="1" customWidth="1"/>
    <col min="1288" max="1288" width="18" style="2009" bestFit="1" customWidth="1"/>
    <col min="1289" max="1289" width="7.453125" style="2009" bestFit="1" customWidth="1"/>
    <col min="1290" max="1290" width="18" style="2009" bestFit="1" customWidth="1"/>
    <col min="1291" max="1291" width="9" style="2009"/>
    <col min="1292" max="1292" width="14.7265625" style="2009" bestFit="1" customWidth="1"/>
    <col min="1293" max="1293" width="9" style="2009"/>
    <col min="1294" max="1294" width="13" style="2009" bestFit="1" customWidth="1"/>
    <col min="1295" max="1534" width="9" style="2009"/>
    <col min="1535" max="1535" width="18" style="2009" bestFit="1" customWidth="1"/>
    <col min="1536" max="1539" width="9" style="2009"/>
    <col min="1540" max="1540" width="18" style="2009" bestFit="1" customWidth="1"/>
    <col min="1541" max="1541" width="7.453125" style="2009" bestFit="1" customWidth="1"/>
    <col min="1542" max="1542" width="16.36328125" style="2009" bestFit="1" customWidth="1"/>
    <col min="1543" max="1543" width="7.453125" style="2009" bestFit="1" customWidth="1"/>
    <col min="1544" max="1544" width="18" style="2009" bestFit="1" customWidth="1"/>
    <col min="1545" max="1545" width="7.453125" style="2009" bestFit="1" customWidth="1"/>
    <col min="1546" max="1546" width="18" style="2009" bestFit="1" customWidth="1"/>
    <col min="1547" max="1547" width="9" style="2009"/>
    <col min="1548" max="1548" width="14.7265625" style="2009" bestFit="1" customWidth="1"/>
    <col min="1549" max="1549" width="9" style="2009"/>
    <col min="1550" max="1550" width="13" style="2009" bestFit="1" customWidth="1"/>
    <col min="1551" max="1790" width="9" style="2009"/>
    <col min="1791" max="1791" width="18" style="2009" bestFit="1" customWidth="1"/>
    <col min="1792" max="1795" width="9" style="2009"/>
    <col min="1796" max="1796" width="18" style="2009" bestFit="1" customWidth="1"/>
    <col min="1797" max="1797" width="7.453125" style="2009" bestFit="1" customWidth="1"/>
    <col min="1798" max="1798" width="16.36328125" style="2009" bestFit="1" customWidth="1"/>
    <col min="1799" max="1799" width="7.453125" style="2009" bestFit="1" customWidth="1"/>
    <col min="1800" max="1800" width="18" style="2009" bestFit="1" customWidth="1"/>
    <col min="1801" max="1801" width="7.453125" style="2009" bestFit="1" customWidth="1"/>
    <col min="1802" max="1802" width="18" style="2009" bestFit="1" customWidth="1"/>
    <col min="1803" max="1803" width="9" style="2009"/>
    <col min="1804" max="1804" width="14.7265625" style="2009" bestFit="1" customWidth="1"/>
    <col min="1805" max="1805" width="9" style="2009"/>
    <col min="1806" max="1806" width="13" style="2009" bestFit="1" customWidth="1"/>
    <col min="1807" max="2046" width="9" style="2009"/>
    <col min="2047" max="2047" width="18" style="2009" bestFit="1" customWidth="1"/>
    <col min="2048" max="2051" width="9" style="2009"/>
    <col min="2052" max="2052" width="18" style="2009" bestFit="1" customWidth="1"/>
    <col min="2053" max="2053" width="7.453125" style="2009" bestFit="1" customWidth="1"/>
    <col min="2054" max="2054" width="16.36328125" style="2009" bestFit="1" customWidth="1"/>
    <col min="2055" max="2055" width="7.453125" style="2009" bestFit="1" customWidth="1"/>
    <col min="2056" max="2056" width="18" style="2009" bestFit="1" customWidth="1"/>
    <col min="2057" max="2057" width="7.453125" style="2009" bestFit="1" customWidth="1"/>
    <col min="2058" max="2058" width="18" style="2009" bestFit="1" customWidth="1"/>
    <col min="2059" max="2059" width="9" style="2009"/>
    <col min="2060" max="2060" width="14.7265625" style="2009" bestFit="1" customWidth="1"/>
    <col min="2061" max="2061" width="9" style="2009"/>
    <col min="2062" max="2062" width="13" style="2009" bestFit="1" customWidth="1"/>
    <col min="2063" max="2302" width="9" style="2009"/>
    <col min="2303" max="2303" width="18" style="2009" bestFit="1" customWidth="1"/>
    <col min="2304" max="2307" width="9" style="2009"/>
    <col min="2308" max="2308" width="18" style="2009" bestFit="1" customWidth="1"/>
    <col min="2309" max="2309" width="7.453125" style="2009" bestFit="1" customWidth="1"/>
    <col min="2310" max="2310" width="16.36328125" style="2009" bestFit="1" customWidth="1"/>
    <col min="2311" max="2311" width="7.453125" style="2009" bestFit="1" customWidth="1"/>
    <col min="2312" max="2312" width="18" style="2009" bestFit="1" customWidth="1"/>
    <col min="2313" max="2313" width="7.453125" style="2009" bestFit="1" customWidth="1"/>
    <col min="2314" max="2314" width="18" style="2009" bestFit="1" customWidth="1"/>
    <col min="2315" max="2315" width="9" style="2009"/>
    <col min="2316" max="2316" width="14.7265625" style="2009" bestFit="1" customWidth="1"/>
    <col min="2317" max="2317" width="9" style="2009"/>
    <col min="2318" max="2318" width="13" style="2009" bestFit="1" customWidth="1"/>
    <col min="2319" max="2558" width="9" style="2009"/>
    <col min="2559" max="2559" width="18" style="2009" bestFit="1" customWidth="1"/>
    <col min="2560" max="2563" width="9" style="2009"/>
    <col min="2564" max="2564" width="18" style="2009" bestFit="1" customWidth="1"/>
    <col min="2565" max="2565" width="7.453125" style="2009" bestFit="1" customWidth="1"/>
    <col min="2566" max="2566" width="16.36328125" style="2009" bestFit="1" customWidth="1"/>
    <col min="2567" max="2567" width="7.453125" style="2009" bestFit="1" customWidth="1"/>
    <col min="2568" max="2568" width="18" style="2009" bestFit="1" customWidth="1"/>
    <col min="2569" max="2569" width="7.453125" style="2009" bestFit="1" customWidth="1"/>
    <col min="2570" max="2570" width="18" style="2009" bestFit="1" customWidth="1"/>
    <col min="2571" max="2571" width="9" style="2009"/>
    <col min="2572" max="2572" width="14.7265625" style="2009" bestFit="1" customWidth="1"/>
    <col min="2573" max="2573" width="9" style="2009"/>
    <col min="2574" max="2574" width="13" style="2009" bestFit="1" customWidth="1"/>
    <col min="2575" max="2814" width="9" style="2009"/>
    <col min="2815" max="2815" width="18" style="2009" bestFit="1" customWidth="1"/>
    <col min="2816" max="2819" width="9" style="2009"/>
    <col min="2820" max="2820" width="18" style="2009" bestFit="1" customWidth="1"/>
    <col min="2821" max="2821" width="7.453125" style="2009" bestFit="1" customWidth="1"/>
    <col min="2822" max="2822" width="16.36328125" style="2009" bestFit="1" customWidth="1"/>
    <col min="2823" max="2823" width="7.453125" style="2009" bestFit="1" customWidth="1"/>
    <col min="2824" max="2824" width="18" style="2009" bestFit="1" customWidth="1"/>
    <col min="2825" max="2825" width="7.453125" style="2009" bestFit="1" customWidth="1"/>
    <col min="2826" max="2826" width="18" style="2009" bestFit="1" customWidth="1"/>
    <col min="2827" max="2827" width="9" style="2009"/>
    <col min="2828" max="2828" width="14.7265625" style="2009" bestFit="1" customWidth="1"/>
    <col min="2829" max="2829" width="9" style="2009"/>
    <col min="2830" max="2830" width="13" style="2009" bestFit="1" customWidth="1"/>
    <col min="2831" max="3070" width="9" style="2009"/>
    <col min="3071" max="3071" width="18" style="2009" bestFit="1" customWidth="1"/>
    <col min="3072" max="3075" width="9" style="2009"/>
    <col min="3076" max="3076" width="18" style="2009" bestFit="1" customWidth="1"/>
    <col min="3077" max="3077" width="7.453125" style="2009" bestFit="1" customWidth="1"/>
    <col min="3078" max="3078" width="16.36328125" style="2009" bestFit="1" customWidth="1"/>
    <col min="3079" max="3079" width="7.453125" style="2009" bestFit="1" customWidth="1"/>
    <col min="3080" max="3080" width="18" style="2009" bestFit="1" customWidth="1"/>
    <col min="3081" max="3081" width="7.453125" style="2009" bestFit="1" customWidth="1"/>
    <col min="3082" max="3082" width="18" style="2009" bestFit="1" customWidth="1"/>
    <col min="3083" max="3083" width="9" style="2009"/>
    <col min="3084" max="3084" width="14.7265625" style="2009" bestFit="1" customWidth="1"/>
    <col min="3085" max="3085" width="9" style="2009"/>
    <col min="3086" max="3086" width="13" style="2009" bestFit="1" customWidth="1"/>
    <col min="3087" max="3326" width="9" style="2009"/>
    <col min="3327" max="3327" width="18" style="2009" bestFit="1" customWidth="1"/>
    <col min="3328" max="3331" width="9" style="2009"/>
    <col min="3332" max="3332" width="18" style="2009" bestFit="1" customWidth="1"/>
    <col min="3333" max="3333" width="7.453125" style="2009" bestFit="1" customWidth="1"/>
    <col min="3334" max="3334" width="16.36328125" style="2009" bestFit="1" customWidth="1"/>
    <col min="3335" max="3335" width="7.453125" style="2009" bestFit="1" customWidth="1"/>
    <col min="3336" max="3336" width="18" style="2009" bestFit="1" customWidth="1"/>
    <col min="3337" max="3337" width="7.453125" style="2009" bestFit="1" customWidth="1"/>
    <col min="3338" max="3338" width="18" style="2009" bestFit="1" customWidth="1"/>
    <col min="3339" max="3339" width="9" style="2009"/>
    <col min="3340" max="3340" width="14.7265625" style="2009" bestFit="1" customWidth="1"/>
    <col min="3341" max="3341" width="9" style="2009"/>
    <col min="3342" max="3342" width="13" style="2009" bestFit="1" customWidth="1"/>
    <col min="3343" max="3582" width="9" style="2009"/>
    <col min="3583" max="3583" width="18" style="2009" bestFit="1" customWidth="1"/>
    <col min="3584" max="3587" width="9" style="2009"/>
    <col min="3588" max="3588" width="18" style="2009" bestFit="1" customWidth="1"/>
    <col min="3589" max="3589" width="7.453125" style="2009" bestFit="1" customWidth="1"/>
    <col min="3590" max="3590" width="16.36328125" style="2009" bestFit="1" customWidth="1"/>
    <col min="3591" max="3591" width="7.453125" style="2009" bestFit="1" customWidth="1"/>
    <col min="3592" max="3592" width="18" style="2009" bestFit="1" customWidth="1"/>
    <col min="3593" max="3593" width="7.453125" style="2009" bestFit="1" customWidth="1"/>
    <col min="3594" max="3594" width="18" style="2009" bestFit="1" customWidth="1"/>
    <col min="3595" max="3595" width="9" style="2009"/>
    <col min="3596" max="3596" width="14.7265625" style="2009" bestFit="1" customWidth="1"/>
    <col min="3597" max="3597" width="9" style="2009"/>
    <col min="3598" max="3598" width="13" style="2009" bestFit="1" customWidth="1"/>
    <col min="3599" max="3838" width="9" style="2009"/>
    <col min="3839" max="3839" width="18" style="2009" bestFit="1" customWidth="1"/>
    <col min="3840" max="3843" width="9" style="2009"/>
    <col min="3844" max="3844" width="18" style="2009" bestFit="1" customWidth="1"/>
    <col min="3845" max="3845" width="7.453125" style="2009" bestFit="1" customWidth="1"/>
    <col min="3846" max="3846" width="16.36328125" style="2009" bestFit="1" customWidth="1"/>
    <col min="3847" max="3847" width="7.453125" style="2009" bestFit="1" customWidth="1"/>
    <col min="3848" max="3848" width="18" style="2009" bestFit="1" customWidth="1"/>
    <col min="3849" max="3849" width="7.453125" style="2009" bestFit="1" customWidth="1"/>
    <col min="3850" max="3850" width="18" style="2009" bestFit="1" customWidth="1"/>
    <col min="3851" max="3851" width="9" style="2009"/>
    <col min="3852" max="3852" width="14.7265625" style="2009" bestFit="1" customWidth="1"/>
    <col min="3853" max="3853" width="9" style="2009"/>
    <col min="3854" max="3854" width="13" style="2009" bestFit="1" customWidth="1"/>
    <col min="3855" max="4094" width="9" style="2009"/>
    <col min="4095" max="4095" width="18" style="2009" bestFit="1" customWidth="1"/>
    <col min="4096" max="4099" width="9" style="2009"/>
    <col min="4100" max="4100" width="18" style="2009" bestFit="1" customWidth="1"/>
    <col min="4101" max="4101" width="7.453125" style="2009" bestFit="1" customWidth="1"/>
    <col min="4102" max="4102" width="16.36328125" style="2009" bestFit="1" customWidth="1"/>
    <col min="4103" max="4103" width="7.453125" style="2009" bestFit="1" customWidth="1"/>
    <col min="4104" max="4104" width="18" style="2009" bestFit="1" customWidth="1"/>
    <col min="4105" max="4105" width="7.453125" style="2009" bestFit="1" customWidth="1"/>
    <col min="4106" max="4106" width="18" style="2009" bestFit="1" customWidth="1"/>
    <col min="4107" max="4107" width="9" style="2009"/>
    <col min="4108" max="4108" width="14.7265625" style="2009" bestFit="1" customWidth="1"/>
    <col min="4109" max="4109" width="9" style="2009"/>
    <col min="4110" max="4110" width="13" style="2009" bestFit="1" customWidth="1"/>
    <col min="4111" max="4350" width="9" style="2009"/>
    <col min="4351" max="4351" width="18" style="2009" bestFit="1" customWidth="1"/>
    <col min="4352" max="4355" width="9" style="2009"/>
    <col min="4356" max="4356" width="18" style="2009" bestFit="1" customWidth="1"/>
    <col min="4357" max="4357" width="7.453125" style="2009" bestFit="1" customWidth="1"/>
    <col min="4358" max="4358" width="16.36328125" style="2009" bestFit="1" customWidth="1"/>
    <col min="4359" max="4359" width="7.453125" style="2009" bestFit="1" customWidth="1"/>
    <col min="4360" max="4360" width="18" style="2009" bestFit="1" customWidth="1"/>
    <col min="4361" max="4361" width="7.453125" style="2009" bestFit="1" customWidth="1"/>
    <col min="4362" max="4362" width="18" style="2009" bestFit="1" customWidth="1"/>
    <col min="4363" max="4363" width="9" style="2009"/>
    <col min="4364" max="4364" width="14.7265625" style="2009" bestFit="1" customWidth="1"/>
    <col min="4365" max="4365" width="9" style="2009"/>
    <col min="4366" max="4366" width="13" style="2009" bestFit="1" customWidth="1"/>
    <col min="4367" max="4606" width="9" style="2009"/>
    <col min="4607" max="4607" width="18" style="2009" bestFit="1" customWidth="1"/>
    <col min="4608" max="4611" width="9" style="2009"/>
    <col min="4612" max="4612" width="18" style="2009" bestFit="1" customWidth="1"/>
    <col min="4613" max="4613" width="7.453125" style="2009" bestFit="1" customWidth="1"/>
    <col min="4614" max="4614" width="16.36328125" style="2009" bestFit="1" customWidth="1"/>
    <col min="4615" max="4615" width="7.453125" style="2009" bestFit="1" customWidth="1"/>
    <col min="4616" max="4616" width="18" style="2009" bestFit="1" customWidth="1"/>
    <col min="4617" max="4617" width="7.453125" style="2009" bestFit="1" customWidth="1"/>
    <col min="4618" max="4618" width="18" style="2009" bestFit="1" customWidth="1"/>
    <col min="4619" max="4619" width="9" style="2009"/>
    <col min="4620" max="4620" width="14.7265625" style="2009" bestFit="1" customWidth="1"/>
    <col min="4621" max="4621" width="9" style="2009"/>
    <col min="4622" max="4622" width="13" style="2009" bestFit="1" customWidth="1"/>
    <col min="4623" max="4862" width="9" style="2009"/>
    <col min="4863" max="4863" width="18" style="2009" bestFit="1" customWidth="1"/>
    <col min="4864" max="4867" width="9" style="2009"/>
    <col min="4868" max="4868" width="18" style="2009" bestFit="1" customWidth="1"/>
    <col min="4869" max="4869" width="7.453125" style="2009" bestFit="1" customWidth="1"/>
    <col min="4870" max="4870" width="16.36328125" style="2009" bestFit="1" customWidth="1"/>
    <col min="4871" max="4871" width="7.453125" style="2009" bestFit="1" customWidth="1"/>
    <col min="4872" max="4872" width="18" style="2009" bestFit="1" customWidth="1"/>
    <col min="4873" max="4873" width="7.453125" style="2009" bestFit="1" customWidth="1"/>
    <col min="4874" max="4874" width="18" style="2009" bestFit="1" customWidth="1"/>
    <col min="4875" max="4875" width="9" style="2009"/>
    <col min="4876" max="4876" width="14.7265625" style="2009" bestFit="1" customWidth="1"/>
    <col min="4877" max="4877" width="9" style="2009"/>
    <col min="4878" max="4878" width="13" style="2009" bestFit="1" customWidth="1"/>
    <col min="4879" max="5118" width="9" style="2009"/>
    <col min="5119" max="5119" width="18" style="2009" bestFit="1" customWidth="1"/>
    <col min="5120" max="5123" width="9" style="2009"/>
    <col min="5124" max="5124" width="18" style="2009" bestFit="1" customWidth="1"/>
    <col min="5125" max="5125" width="7.453125" style="2009" bestFit="1" customWidth="1"/>
    <col min="5126" max="5126" width="16.36328125" style="2009" bestFit="1" customWidth="1"/>
    <col min="5127" max="5127" width="7.453125" style="2009" bestFit="1" customWidth="1"/>
    <col min="5128" max="5128" width="18" style="2009" bestFit="1" customWidth="1"/>
    <col min="5129" max="5129" width="7.453125" style="2009" bestFit="1" customWidth="1"/>
    <col min="5130" max="5130" width="18" style="2009" bestFit="1" customWidth="1"/>
    <col min="5131" max="5131" width="9" style="2009"/>
    <col min="5132" max="5132" width="14.7265625" style="2009" bestFit="1" customWidth="1"/>
    <col min="5133" max="5133" width="9" style="2009"/>
    <col min="5134" max="5134" width="13" style="2009" bestFit="1" customWidth="1"/>
    <col min="5135" max="5374" width="9" style="2009"/>
    <col min="5375" max="5375" width="18" style="2009" bestFit="1" customWidth="1"/>
    <col min="5376" max="5379" width="9" style="2009"/>
    <col min="5380" max="5380" width="18" style="2009" bestFit="1" customWidth="1"/>
    <col min="5381" max="5381" width="7.453125" style="2009" bestFit="1" customWidth="1"/>
    <col min="5382" max="5382" width="16.36328125" style="2009" bestFit="1" customWidth="1"/>
    <col min="5383" max="5383" width="7.453125" style="2009" bestFit="1" customWidth="1"/>
    <col min="5384" max="5384" width="18" style="2009" bestFit="1" customWidth="1"/>
    <col min="5385" max="5385" width="7.453125" style="2009" bestFit="1" customWidth="1"/>
    <col min="5386" max="5386" width="18" style="2009" bestFit="1" customWidth="1"/>
    <col min="5387" max="5387" width="9" style="2009"/>
    <col min="5388" max="5388" width="14.7265625" style="2009" bestFit="1" customWidth="1"/>
    <col min="5389" max="5389" width="9" style="2009"/>
    <col min="5390" max="5390" width="13" style="2009" bestFit="1" customWidth="1"/>
    <col min="5391" max="5630" width="9" style="2009"/>
    <col min="5631" max="5631" width="18" style="2009" bestFit="1" customWidth="1"/>
    <col min="5632" max="5635" width="9" style="2009"/>
    <col min="5636" max="5636" width="18" style="2009" bestFit="1" customWidth="1"/>
    <col min="5637" max="5637" width="7.453125" style="2009" bestFit="1" customWidth="1"/>
    <col min="5638" max="5638" width="16.36328125" style="2009" bestFit="1" customWidth="1"/>
    <col min="5639" max="5639" width="7.453125" style="2009" bestFit="1" customWidth="1"/>
    <col min="5640" max="5640" width="18" style="2009" bestFit="1" customWidth="1"/>
    <col min="5641" max="5641" width="7.453125" style="2009" bestFit="1" customWidth="1"/>
    <col min="5642" max="5642" width="18" style="2009" bestFit="1" customWidth="1"/>
    <col min="5643" max="5643" width="9" style="2009"/>
    <col min="5644" max="5644" width="14.7265625" style="2009" bestFit="1" customWidth="1"/>
    <col min="5645" max="5645" width="9" style="2009"/>
    <col min="5646" max="5646" width="13" style="2009" bestFit="1" customWidth="1"/>
    <col min="5647" max="5886" width="9" style="2009"/>
    <col min="5887" max="5887" width="18" style="2009" bestFit="1" customWidth="1"/>
    <col min="5888" max="5891" width="9" style="2009"/>
    <col min="5892" max="5892" width="18" style="2009" bestFit="1" customWidth="1"/>
    <col min="5893" max="5893" width="7.453125" style="2009" bestFit="1" customWidth="1"/>
    <col min="5894" max="5894" width="16.36328125" style="2009" bestFit="1" customWidth="1"/>
    <col min="5895" max="5895" width="7.453125" style="2009" bestFit="1" customWidth="1"/>
    <col min="5896" max="5896" width="18" style="2009" bestFit="1" customWidth="1"/>
    <col min="5897" max="5897" width="7.453125" style="2009" bestFit="1" customWidth="1"/>
    <col min="5898" max="5898" width="18" style="2009" bestFit="1" customWidth="1"/>
    <col min="5899" max="5899" width="9" style="2009"/>
    <col min="5900" max="5900" width="14.7265625" style="2009" bestFit="1" customWidth="1"/>
    <col min="5901" max="5901" width="9" style="2009"/>
    <col min="5902" max="5902" width="13" style="2009" bestFit="1" customWidth="1"/>
    <col min="5903" max="6142" width="9" style="2009"/>
    <col min="6143" max="6143" width="18" style="2009" bestFit="1" customWidth="1"/>
    <col min="6144" max="6147" width="9" style="2009"/>
    <col min="6148" max="6148" width="18" style="2009" bestFit="1" customWidth="1"/>
    <col min="6149" max="6149" width="7.453125" style="2009" bestFit="1" customWidth="1"/>
    <col min="6150" max="6150" width="16.36328125" style="2009" bestFit="1" customWidth="1"/>
    <col min="6151" max="6151" width="7.453125" style="2009" bestFit="1" customWidth="1"/>
    <col min="6152" max="6152" width="18" style="2009" bestFit="1" customWidth="1"/>
    <col min="6153" max="6153" width="7.453125" style="2009" bestFit="1" customWidth="1"/>
    <col min="6154" max="6154" width="18" style="2009" bestFit="1" customWidth="1"/>
    <col min="6155" max="6155" width="9" style="2009"/>
    <col min="6156" max="6156" width="14.7265625" style="2009" bestFit="1" customWidth="1"/>
    <col min="6157" max="6157" width="9" style="2009"/>
    <col min="6158" max="6158" width="13" style="2009" bestFit="1" customWidth="1"/>
    <col min="6159" max="6398" width="9" style="2009"/>
    <col min="6399" max="6399" width="18" style="2009" bestFit="1" customWidth="1"/>
    <col min="6400" max="6403" width="9" style="2009"/>
    <col min="6404" max="6404" width="18" style="2009" bestFit="1" customWidth="1"/>
    <col min="6405" max="6405" width="7.453125" style="2009" bestFit="1" customWidth="1"/>
    <col min="6406" max="6406" width="16.36328125" style="2009" bestFit="1" customWidth="1"/>
    <col min="6407" max="6407" width="7.453125" style="2009" bestFit="1" customWidth="1"/>
    <col min="6408" max="6408" width="18" style="2009" bestFit="1" customWidth="1"/>
    <col min="6409" max="6409" width="7.453125" style="2009" bestFit="1" customWidth="1"/>
    <col min="6410" max="6410" width="18" style="2009" bestFit="1" customWidth="1"/>
    <col min="6411" max="6411" width="9" style="2009"/>
    <col min="6412" max="6412" width="14.7265625" style="2009" bestFit="1" customWidth="1"/>
    <col min="6413" max="6413" width="9" style="2009"/>
    <col min="6414" max="6414" width="13" style="2009" bestFit="1" customWidth="1"/>
    <col min="6415" max="6654" width="9" style="2009"/>
    <col min="6655" max="6655" width="18" style="2009" bestFit="1" customWidth="1"/>
    <col min="6656" max="6659" width="9" style="2009"/>
    <col min="6660" max="6660" width="18" style="2009" bestFit="1" customWidth="1"/>
    <col min="6661" max="6661" width="7.453125" style="2009" bestFit="1" customWidth="1"/>
    <col min="6662" max="6662" width="16.36328125" style="2009" bestFit="1" customWidth="1"/>
    <col min="6663" max="6663" width="7.453125" style="2009" bestFit="1" customWidth="1"/>
    <col min="6664" max="6664" width="18" style="2009" bestFit="1" customWidth="1"/>
    <col min="6665" max="6665" width="7.453125" style="2009" bestFit="1" customWidth="1"/>
    <col min="6666" max="6666" width="18" style="2009" bestFit="1" customWidth="1"/>
    <col min="6667" max="6667" width="9" style="2009"/>
    <col min="6668" max="6668" width="14.7265625" style="2009" bestFit="1" customWidth="1"/>
    <col min="6669" max="6669" width="9" style="2009"/>
    <col min="6670" max="6670" width="13" style="2009" bestFit="1" customWidth="1"/>
    <col min="6671" max="6910" width="9" style="2009"/>
    <col min="6911" max="6911" width="18" style="2009" bestFit="1" customWidth="1"/>
    <col min="6912" max="6915" width="9" style="2009"/>
    <col min="6916" max="6916" width="18" style="2009" bestFit="1" customWidth="1"/>
    <col min="6917" max="6917" width="7.453125" style="2009" bestFit="1" customWidth="1"/>
    <col min="6918" max="6918" width="16.36328125" style="2009" bestFit="1" customWidth="1"/>
    <col min="6919" max="6919" width="7.453125" style="2009" bestFit="1" customWidth="1"/>
    <col min="6920" max="6920" width="18" style="2009" bestFit="1" customWidth="1"/>
    <col min="6921" max="6921" width="7.453125" style="2009" bestFit="1" customWidth="1"/>
    <col min="6922" max="6922" width="18" style="2009" bestFit="1" customWidth="1"/>
    <col min="6923" max="6923" width="9" style="2009"/>
    <col min="6924" max="6924" width="14.7265625" style="2009" bestFit="1" customWidth="1"/>
    <col min="6925" max="6925" width="9" style="2009"/>
    <col min="6926" max="6926" width="13" style="2009" bestFit="1" customWidth="1"/>
    <col min="6927" max="7166" width="9" style="2009"/>
    <col min="7167" max="7167" width="18" style="2009" bestFit="1" customWidth="1"/>
    <col min="7168" max="7171" width="9" style="2009"/>
    <col min="7172" max="7172" width="18" style="2009" bestFit="1" customWidth="1"/>
    <col min="7173" max="7173" width="7.453125" style="2009" bestFit="1" customWidth="1"/>
    <col min="7174" max="7174" width="16.36328125" style="2009" bestFit="1" customWidth="1"/>
    <col min="7175" max="7175" width="7.453125" style="2009" bestFit="1" customWidth="1"/>
    <col min="7176" max="7176" width="18" style="2009" bestFit="1" customWidth="1"/>
    <col min="7177" max="7177" width="7.453125" style="2009" bestFit="1" customWidth="1"/>
    <col min="7178" max="7178" width="18" style="2009" bestFit="1" customWidth="1"/>
    <col min="7179" max="7179" width="9" style="2009"/>
    <col min="7180" max="7180" width="14.7265625" style="2009" bestFit="1" customWidth="1"/>
    <col min="7181" max="7181" width="9" style="2009"/>
    <col min="7182" max="7182" width="13" style="2009" bestFit="1" customWidth="1"/>
    <col min="7183" max="7422" width="9" style="2009"/>
    <col min="7423" max="7423" width="18" style="2009" bestFit="1" customWidth="1"/>
    <col min="7424" max="7427" width="9" style="2009"/>
    <col min="7428" max="7428" width="18" style="2009" bestFit="1" customWidth="1"/>
    <col min="7429" max="7429" width="7.453125" style="2009" bestFit="1" customWidth="1"/>
    <col min="7430" max="7430" width="16.36328125" style="2009" bestFit="1" customWidth="1"/>
    <col min="7431" max="7431" width="7.453125" style="2009" bestFit="1" customWidth="1"/>
    <col min="7432" max="7432" width="18" style="2009" bestFit="1" customWidth="1"/>
    <col min="7433" max="7433" width="7.453125" style="2009" bestFit="1" customWidth="1"/>
    <col min="7434" max="7434" width="18" style="2009" bestFit="1" customWidth="1"/>
    <col min="7435" max="7435" width="9" style="2009"/>
    <col min="7436" max="7436" width="14.7265625" style="2009" bestFit="1" customWidth="1"/>
    <col min="7437" max="7437" width="9" style="2009"/>
    <col min="7438" max="7438" width="13" style="2009" bestFit="1" customWidth="1"/>
    <col min="7439" max="7678" width="9" style="2009"/>
    <col min="7679" max="7679" width="18" style="2009" bestFit="1" customWidth="1"/>
    <col min="7680" max="7683" width="9" style="2009"/>
    <col min="7684" max="7684" width="18" style="2009" bestFit="1" customWidth="1"/>
    <col min="7685" max="7685" width="7.453125" style="2009" bestFit="1" customWidth="1"/>
    <col min="7686" max="7686" width="16.36328125" style="2009" bestFit="1" customWidth="1"/>
    <col min="7687" max="7687" width="7.453125" style="2009" bestFit="1" customWidth="1"/>
    <col min="7688" max="7688" width="18" style="2009" bestFit="1" customWidth="1"/>
    <col min="7689" max="7689" width="7.453125" style="2009" bestFit="1" customWidth="1"/>
    <col min="7690" max="7690" width="18" style="2009" bestFit="1" customWidth="1"/>
    <col min="7691" max="7691" width="9" style="2009"/>
    <col min="7692" max="7692" width="14.7265625" style="2009" bestFit="1" customWidth="1"/>
    <col min="7693" max="7693" width="9" style="2009"/>
    <col min="7694" max="7694" width="13" style="2009" bestFit="1" customWidth="1"/>
    <col min="7695" max="7934" width="9" style="2009"/>
    <col min="7935" max="7935" width="18" style="2009" bestFit="1" customWidth="1"/>
    <col min="7936" max="7939" width="9" style="2009"/>
    <col min="7940" max="7940" width="18" style="2009" bestFit="1" customWidth="1"/>
    <col min="7941" max="7941" width="7.453125" style="2009" bestFit="1" customWidth="1"/>
    <col min="7942" max="7942" width="16.36328125" style="2009" bestFit="1" customWidth="1"/>
    <col min="7943" max="7943" width="7.453125" style="2009" bestFit="1" customWidth="1"/>
    <col min="7944" max="7944" width="18" style="2009" bestFit="1" customWidth="1"/>
    <col min="7945" max="7945" width="7.453125" style="2009" bestFit="1" customWidth="1"/>
    <col min="7946" max="7946" width="18" style="2009" bestFit="1" customWidth="1"/>
    <col min="7947" max="7947" width="9" style="2009"/>
    <col min="7948" max="7948" width="14.7265625" style="2009" bestFit="1" customWidth="1"/>
    <col min="7949" max="7949" width="9" style="2009"/>
    <col min="7950" max="7950" width="13" style="2009" bestFit="1" customWidth="1"/>
    <col min="7951" max="8190" width="9" style="2009"/>
    <col min="8191" max="8191" width="18" style="2009" bestFit="1" customWidth="1"/>
    <col min="8192" max="8195" width="9" style="2009"/>
    <col min="8196" max="8196" width="18" style="2009" bestFit="1" customWidth="1"/>
    <col min="8197" max="8197" width="7.453125" style="2009" bestFit="1" customWidth="1"/>
    <col min="8198" max="8198" width="16.36328125" style="2009" bestFit="1" customWidth="1"/>
    <col min="8199" max="8199" width="7.453125" style="2009" bestFit="1" customWidth="1"/>
    <col min="8200" max="8200" width="18" style="2009" bestFit="1" customWidth="1"/>
    <col min="8201" max="8201" width="7.453125" style="2009" bestFit="1" customWidth="1"/>
    <col min="8202" max="8202" width="18" style="2009" bestFit="1" customWidth="1"/>
    <col min="8203" max="8203" width="9" style="2009"/>
    <col min="8204" max="8204" width="14.7265625" style="2009" bestFit="1" customWidth="1"/>
    <col min="8205" max="8205" width="9" style="2009"/>
    <col min="8206" max="8206" width="13" style="2009" bestFit="1" customWidth="1"/>
    <col min="8207" max="8446" width="9" style="2009"/>
    <col min="8447" max="8447" width="18" style="2009" bestFit="1" customWidth="1"/>
    <col min="8448" max="8451" width="9" style="2009"/>
    <col min="8452" max="8452" width="18" style="2009" bestFit="1" customWidth="1"/>
    <col min="8453" max="8453" width="7.453125" style="2009" bestFit="1" customWidth="1"/>
    <col min="8454" max="8454" width="16.36328125" style="2009" bestFit="1" customWidth="1"/>
    <col min="8455" max="8455" width="7.453125" style="2009" bestFit="1" customWidth="1"/>
    <col min="8456" max="8456" width="18" style="2009" bestFit="1" customWidth="1"/>
    <col min="8457" max="8457" width="7.453125" style="2009" bestFit="1" customWidth="1"/>
    <col min="8458" max="8458" width="18" style="2009" bestFit="1" customWidth="1"/>
    <col min="8459" max="8459" width="9" style="2009"/>
    <col min="8460" max="8460" width="14.7265625" style="2009" bestFit="1" customWidth="1"/>
    <col min="8461" max="8461" width="9" style="2009"/>
    <col min="8462" max="8462" width="13" style="2009" bestFit="1" customWidth="1"/>
    <col min="8463" max="8702" width="9" style="2009"/>
    <col min="8703" max="8703" width="18" style="2009" bestFit="1" customWidth="1"/>
    <col min="8704" max="8707" width="9" style="2009"/>
    <col min="8708" max="8708" width="18" style="2009" bestFit="1" customWidth="1"/>
    <col min="8709" max="8709" width="7.453125" style="2009" bestFit="1" customWidth="1"/>
    <col min="8710" max="8710" width="16.36328125" style="2009" bestFit="1" customWidth="1"/>
    <col min="8711" max="8711" width="7.453125" style="2009" bestFit="1" customWidth="1"/>
    <col min="8712" max="8712" width="18" style="2009" bestFit="1" customWidth="1"/>
    <col min="8713" max="8713" width="7.453125" style="2009" bestFit="1" customWidth="1"/>
    <col min="8714" max="8714" width="18" style="2009" bestFit="1" customWidth="1"/>
    <col min="8715" max="8715" width="9" style="2009"/>
    <col min="8716" max="8716" width="14.7265625" style="2009" bestFit="1" customWidth="1"/>
    <col min="8717" max="8717" width="9" style="2009"/>
    <col min="8718" max="8718" width="13" style="2009" bestFit="1" customWidth="1"/>
    <col min="8719" max="8958" width="9" style="2009"/>
    <col min="8959" max="8959" width="18" style="2009" bestFit="1" customWidth="1"/>
    <col min="8960" max="8963" width="9" style="2009"/>
    <col min="8964" max="8964" width="18" style="2009" bestFit="1" customWidth="1"/>
    <col min="8965" max="8965" width="7.453125" style="2009" bestFit="1" customWidth="1"/>
    <col min="8966" max="8966" width="16.36328125" style="2009" bestFit="1" customWidth="1"/>
    <col min="8967" max="8967" width="7.453125" style="2009" bestFit="1" customWidth="1"/>
    <col min="8968" max="8968" width="18" style="2009" bestFit="1" customWidth="1"/>
    <col min="8969" max="8969" width="7.453125" style="2009" bestFit="1" customWidth="1"/>
    <col min="8970" max="8970" width="18" style="2009" bestFit="1" customWidth="1"/>
    <col min="8971" max="8971" width="9" style="2009"/>
    <col min="8972" max="8972" width="14.7265625" style="2009" bestFit="1" customWidth="1"/>
    <col min="8973" max="8973" width="9" style="2009"/>
    <col min="8974" max="8974" width="13" style="2009" bestFit="1" customWidth="1"/>
    <col min="8975" max="9214" width="9" style="2009"/>
    <col min="9215" max="9215" width="18" style="2009" bestFit="1" customWidth="1"/>
    <col min="9216" max="9219" width="9" style="2009"/>
    <col min="9220" max="9220" width="18" style="2009" bestFit="1" customWidth="1"/>
    <col min="9221" max="9221" width="7.453125" style="2009" bestFit="1" customWidth="1"/>
    <col min="9222" max="9222" width="16.36328125" style="2009" bestFit="1" customWidth="1"/>
    <col min="9223" max="9223" width="7.453125" style="2009" bestFit="1" customWidth="1"/>
    <col min="9224" max="9224" width="18" style="2009" bestFit="1" customWidth="1"/>
    <col min="9225" max="9225" width="7.453125" style="2009" bestFit="1" customWidth="1"/>
    <col min="9226" max="9226" width="18" style="2009" bestFit="1" customWidth="1"/>
    <col min="9227" max="9227" width="9" style="2009"/>
    <col min="9228" max="9228" width="14.7265625" style="2009" bestFit="1" customWidth="1"/>
    <col min="9229" max="9229" width="9" style="2009"/>
    <col min="9230" max="9230" width="13" style="2009" bestFit="1" customWidth="1"/>
    <col min="9231" max="9470" width="9" style="2009"/>
    <col min="9471" max="9471" width="18" style="2009" bestFit="1" customWidth="1"/>
    <col min="9472" max="9475" width="9" style="2009"/>
    <col min="9476" max="9476" width="18" style="2009" bestFit="1" customWidth="1"/>
    <col min="9477" max="9477" width="7.453125" style="2009" bestFit="1" customWidth="1"/>
    <col min="9478" max="9478" width="16.36328125" style="2009" bestFit="1" customWidth="1"/>
    <col min="9479" max="9479" width="7.453125" style="2009" bestFit="1" customWidth="1"/>
    <col min="9480" max="9480" width="18" style="2009" bestFit="1" customWidth="1"/>
    <col min="9481" max="9481" width="7.453125" style="2009" bestFit="1" customWidth="1"/>
    <col min="9482" max="9482" width="18" style="2009" bestFit="1" customWidth="1"/>
    <col min="9483" max="9483" width="9" style="2009"/>
    <col min="9484" max="9484" width="14.7265625" style="2009" bestFit="1" customWidth="1"/>
    <col min="9485" max="9485" width="9" style="2009"/>
    <col min="9486" max="9486" width="13" style="2009" bestFit="1" customWidth="1"/>
    <col min="9487" max="9726" width="9" style="2009"/>
    <col min="9727" max="9727" width="18" style="2009" bestFit="1" customWidth="1"/>
    <col min="9728" max="9731" width="9" style="2009"/>
    <col min="9732" max="9732" width="18" style="2009" bestFit="1" customWidth="1"/>
    <col min="9733" max="9733" width="7.453125" style="2009" bestFit="1" customWidth="1"/>
    <col min="9734" max="9734" width="16.36328125" style="2009" bestFit="1" customWidth="1"/>
    <col min="9735" max="9735" width="7.453125" style="2009" bestFit="1" customWidth="1"/>
    <col min="9736" max="9736" width="18" style="2009" bestFit="1" customWidth="1"/>
    <col min="9737" max="9737" width="7.453125" style="2009" bestFit="1" customWidth="1"/>
    <col min="9738" max="9738" width="18" style="2009" bestFit="1" customWidth="1"/>
    <col min="9739" max="9739" width="9" style="2009"/>
    <col min="9740" max="9740" width="14.7265625" style="2009" bestFit="1" customWidth="1"/>
    <col min="9741" max="9741" width="9" style="2009"/>
    <col min="9742" max="9742" width="13" style="2009" bestFit="1" customWidth="1"/>
    <col min="9743" max="9982" width="9" style="2009"/>
    <col min="9983" max="9983" width="18" style="2009" bestFit="1" customWidth="1"/>
    <col min="9984" max="9987" width="9" style="2009"/>
    <col min="9988" max="9988" width="18" style="2009" bestFit="1" customWidth="1"/>
    <col min="9989" max="9989" width="7.453125" style="2009" bestFit="1" customWidth="1"/>
    <col min="9990" max="9990" width="16.36328125" style="2009" bestFit="1" customWidth="1"/>
    <col min="9991" max="9991" width="7.453125" style="2009" bestFit="1" customWidth="1"/>
    <col min="9992" max="9992" width="18" style="2009" bestFit="1" customWidth="1"/>
    <col min="9993" max="9993" width="7.453125" style="2009" bestFit="1" customWidth="1"/>
    <col min="9994" max="9994" width="18" style="2009" bestFit="1" customWidth="1"/>
    <col min="9995" max="9995" width="9" style="2009"/>
    <col min="9996" max="9996" width="14.7265625" style="2009" bestFit="1" customWidth="1"/>
    <col min="9997" max="9997" width="9" style="2009"/>
    <col min="9998" max="9998" width="13" style="2009" bestFit="1" customWidth="1"/>
    <col min="9999" max="10238" width="9" style="2009"/>
    <col min="10239" max="10239" width="18" style="2009" bestFit="1" customWidth="1"/>
    <col min="10240" max="10243" width="9" style="2009"/>
    <col min="10244" max="10244" width="18" style="2009" bestFit="1" customWidth="1"/>
    <col min="10245" max="10245" width="7.453125" style="2009" bestFit="1" customWidth="1"/>
    <col min="10246" max="10246" width="16.36328125" style="2009" bestFit="1" customWidth="1"/>
    <col min="10247" max="10247" width="7.453125" style="2009" bestFit="1" customWidth="1"/>
    <col min="10248" max="10248" width="18" style="2009" bestFit="1" customWidth="1"/>
    <col min="10249" max="10249" width="7.453125" style="2009" bestFit="1" customWidth="1"/>
    <col min="10250" max="10250" width="18" style="2009" bestFit="1" customWidth="1"/>
    <col min="10251" max="10251" width="9" style="2009"/>
    <col min="10252" max="10252" width="14.7265625" style="2009" bestFit="1" customWidth="1"/>
    <col min="10253" max="10253" width="9" style="2009"/>
    <col min="10254" max="10254" width="13" style="2009" bestFit="1" customWidth="1"/>
    <col min="10255" max="10494" width="9" style="2009"/>
    <col min="10495" max="10495" width="18" style="2009" bestFit="1" customWidth="1"/>
    <col min="10496" max="10499" width="9" style="2009"/>
    <col min="10500" max="10500" width="18" style="2009" bestFit="1" customWidth="1"/>
    <col min="10501" max="10501" width="7.453125" style="2009" bestFit="1" customWidth="1"/>
    <col min="10502" max="10502" width="16.36328125" style="2009" bestFit="1" customWidth="1"/>
    <col min="10503" max="10503" width="7.453125" style="2009" bestFit="1" customWidth="1"/>
    <col min="10504" max="10504" width="18" style="2009" bestFit="1" customWidth="1"/>
    <col min="10505" max="10505" width="7.453125" style="2009" bestFit="1" customWidth="1"/>
    <col min="10506" max="10506" width="18" style="2009" bestFit="1" customWidth="1"/>
    <col min="10507" max="10507" width="9" style="2009"/>
    <col min="10508" max="10508" width="14.7265625" style="2009" bestFit="1" customWidth="1"/>
    <col min="10509" max="10509" width="9" style="2009"/>
    <col min="10510" max="10510" width="13" style="2009" bestFit="1" customWidth="1"/>
    <col min="10511" max="10750" width="9" style="2009"/>
    <col min="10751" max="10751" width="18" style="2009" bestFit="1" customWidth="1"/>
    <col min="10752" max="10755" width="9" style="2009"/>
    <col min="10756" max="10756" width="18" style="2009" bestFit="1" customWidth="1"/>
    <col min="10757" max="10757" width="7.453125" style="2009" bestFit="1" customWidth="1"/>
    <col min="10758" max="10758" width="16.36328125" style="2009" bestFit="1" customWidth="1"/>
    <col min="10759" max="10759" width="7.453125" style="2009" bestFit="1" customWidth="1"/>
    <col min="10760" max="10760" width="18" style="2009" bestFit="1" customWidth="1"/>
    <col min="10761" max="10761" width="7.453125" style="2009" bestFit="1" customWidth="1"/>
    <col min="10762" max="10762" width="18" style="2009" bestFit="1" customWidth="1"/>
    <col min="10763" max="10763" width="9" style="2009"/>
    <col min="10764" max="10764" width="14.7265625" style="2009" bestFit="1" customWidth="1"/>
    <col min="10765" max="10765" width="9" style="2009"/>
    <col min="10766" max="10766" width="13" style="2009" bestFit="1" customWidth="1"/>
    <col min="10767" max="11006" width="9" style="2009"/>
    <col min="11007" max="11007" width="18" style="2009" bestFit="1" customWidth="1"/>
    <col min="11008" max="11011" width="9" style="2009"/>
    <col min="11012" max="11012" width="18" style="2009" bestFit="1" customWidth="1"/>
    <col min="11013" max="11013" width="7.453125" style="2009" bestFit="1" customWidth="1"/>
    <col min="11014" max="11014" width="16.36328125" style="2009" bestFit="1" customWidth="1"/>
    <col min="11015" max="11015" width="7.453125" style="2009" bestFit="1" customWidth="1"/>
    <col min="11016" max="11016" width="18" style="2009" bestFit="1" customWidth="1"/>
    <col min="11017" max="11017" width="7.453125" style="2009" bestFit="1" customWidth="1"/>
    <col min="11018" max="11018" width="18" style="2009" bestFit="1" customWidth="1"/>
    <col min="11019" max="11019" width="9" style="2009"/>
    <col min="11020" max="11020" width="14.7265625" style="2009" bestFit="1" customWidth="1"/>
    <col min="11021" max="11021" width="9" style="2009"/>
    <col min="11022" max="11022" width="13" style="2009" bestFit="1" customWidth="1"/>
    <col min="11023" max="11262" width="9" style="2009"/>
    <col min="11263" max="11263" width="18" style="2009" bestFit="1" customWidth="1"/>
    <col min="11264" max="11267" width="9" style="2009"/>
    <col min="11268" max="11268" width="18" style="2009" bestFit="1" customWidth="1"/>
    <col min="11269" max="11269" width="7.453125" style="2009" bestFit="1" customWidth="1"/>
    <col min="11270" max="11270" width="16.36328125" style="2009" bestFit="1" customWidth="1"/>
    <col min="11271" max="11271" width="7.453125" style="2009" bestFit="1" customWidth="1"/>
    <col min="11272" max="11272" width="18" style="2009" bestFit="1" customWidth="1"/>
    <col min="11273" max="11273" width="7.453125" style="2009" bestFit="1" customWidth="1"/>
    <col min="11274" max="11274" width="18" style="2009" bestFit="1" customWidth="1"/>
    <col min="11275" max="11275" width="9" style="2009"/>
    <col min="11276" max="11276" width="14.7265625" style="2009" bestFit="1" customWidth="1"/>
    <col min="11277" max="11277" width="9" style="2009"/>
    <col min="11278" max="11278" width="13" style="2009" bestFit="1" customWidth="1"/>
    <col min="11279" max="11518" width="9" style="2009"/>
    <col min="11519" max="11519" width="18" style="2009" bestFit="1" customWidth="1"/>
    <col min="11520" max="11523" width="9" style="2009"/>
    <col min="11524" max="11524" width="18" style="2009" bestFit="1" customWidth="1"/>
    <col min="11525" max="11525" width="7.453125" style="2009" bestFit="1" customWidth="1"/>
    <col min="11526" max="11526" width="16.36328125" style="2009" bestFit="1" customWidth="1"/>
    <col min="11527" max="11527" width="7.453125" style="2009" bestFit="1" customWidth="1"/>
    <col min="11528" max="11528" width="18" style="2009" bestFit="1" customWidth="1"/>
    <col min="11529" max="11529" width="7.453125" style="2009" bestFit="1" customWidth="1"/>
    <col min="11530" max="11530" width="18" style="2009" bestFit="1" customWidth="1"/>
    <col min="11531" max="11531" width="9" style="2009"/>
    <col min="11532" max="11532" width="14.7265625" style="2009" bestFit="1" customWidth="1"/>
    <col min="11533" max="11533" width="9" style="2009"/>
    <col min="11534" max="11534" width="13" style="2009" bestFit="1" customWidth="1"/>
    <col min="11535" max="11774" width="9" style="2009"/>
    <col min="11775" max="11775" width="18" style="2009" bestFit="1" customWidth="1"/>
    <col min="11776" max="11779" width="9" style="2009"/>
    <col min="11780" max="11780" width="18" style="2009" bestFit="1" customWidth="1"/>
    <col min="11781" max="11781" width="7.453125" style="2009" bestFit="1" customWidth="1"/>
    <col min="11782" max="11782" width="16.36328125" style="2009" bestFit="1" customWidth="1"/>
    <col min="11783" max="11783" width="7.453125" style="2009" bestFit="1" customWidth="1"/>
    <col min="11784" max="11784" width="18" style="2009" bestFit="1" customWidth="1"/>
    <col min="11785" max="11785" width="7.453125" style="2009" bestFit="1" customWidth="1"/>
    <col min="11786" max="11786" width="18" style="2009" bestFit="1" customWidth="1"/>
    <col min="11787" max="11787" width="9" style="2009"/>
    <col min="11788" max="11788" width="14.7265625" style="2009" bestFit="1" customWidth="1"/>
    <col min="11789" max="11789" width="9" style="2009"/>
    <col min="11790" max="11790" width="13" style="2009" bestFit="1" customWidth="1"/>
    <col min="11791" max="12030" width="9" style="2009"/>
    <col min="12031" max="12031" width="18" style="2009" bestFit="1" customWidth="1"/>
    <col min="12032" max="12035" width="9" style="2009"/>
    <col min="12036" max="12036" width="18" style="2009" bestFit="1" customWidth="1"/>
    <col min="12037" max="12037" width="7.453125" style="2009" bestFit="1" customWidth="1"/>
    <col min="12038" max="12038" width="16.36328125" style="2009" bestFit="1" customWidth="1"/>
    <col min="12039" max="12039" width="7.453125" style="2009" bestFit="1" customWidth="1"/>
    <col min="12040" max="12040" width="18" style="2009" bestFit="1" customWidth="1"/>
    <col min="12041" max="12041" width="7.453125" style="2009" bestFit="1" customWidth="1"/>
    <col min="12042" max="12042" width="18" style="2009" bestFit="1" customWidth="1"/>
    <col min="12043" max="12043" width="9" style="2009"/>
    <col min="12044" max="12044" width="14.7265625" style="2009" bestFit="1" customWidth="1"/>
    <col min="12045" max="12045" width="9" style="2009"/>
    <col min="12046" max="12046" width="13" style="2009" bestFit="1" customWidth="1"/>
    <col min="12047" max="12286" width="9" style="2009"/>
    <col min="12287" max="12287" width="18" style="2009" bestFit="1" customWidth="1"/>
    <col min="12288" max="12291" width="9" style="2009"/>
    <col min="12292" max="12292" width="18" style="2009" bestFit="1" customWidth="1"/>
    <col min="12293" max="12293" width="7.453125" style="2009" bestFit="1" customWidth="1"/>
    <col min="12294" max="12294" width="16.36328125" style="2009" bestFit="1" customWidth="1"/>
    <col min="12295" max="12295" width="7.453125" style="2009" bestFit="1" customWidth="1"/>
    <col min="12296" max="12296" width="18" style="2009" bestFit="1" customWidth="1"/>
    <col min="12297" max="12297" width="7.453125" style="2009" bestFit="1" customWidth="1"/>
    <col min="12298" max="12298" width="18" style="2009" bestFit="1" customWidth="1"/>
    <col min="12299" max="12299" width="9" style="2009"/>
    <col min="12300" max="12300" width="14.7265625" style="2009" bestFit="1" customWidth="1"/>
    <col min="12301" max="12301" width="9" style="2009"/>
    <col min="12302" max="12302" width="13" style="2009" bestFit="1" customWidth="1"/>
    <col min="12303" max="12542" width="9" style="2009"/>
    <col min="12543" max="12543" width="18" style="2009" bestFit="1" customWidth="1"/>
    <col min="12544" max="12547" width="9" style="2009"/>
    <col min="12548" max="12548" width="18" style="2009" bestFit="1" customWidth="1"/>
    <col min="12549" max="12549" width="7.453125" style="2009" bestFit="1" customWidth="1"/>
    <col min="12550" max="12550" width="16.36328125" style="2009" bestFit="1" customWidth="1"/>
    <col min="12551" max="12551" width="7.453125" style="2009" bestFit="1" customWidth="1"/>
    <col min="12552" max="12552" width="18" style="2009" bestFit="1" customWidth="1"/>
    <col min="12553" max="12553" width="7.453125" style="2009" bestFit="1" customWidth="1"/>
    <col min="12554" max="12554" width="18" style="2009" bestFit="1" customWidth="1"/>
    <col min="12555" max="12555" width="9" style="2009"/>
    <col min="12556" max="12556" width="14.7265625" style="2009" bestFit="1" customWidth="1"/>
    <col min="12557" max="12557" width="9" style="2009"/>
    <col min="12558" max="12558" width="13" style="2009" bestFit="1" customWidth="1"/>
    <col min="12559" max="12798" width="9" style="2009"/>
    <col min="12799" max="12799" width="18" style="2009" bestFit="1" customWidth="1"/>
    <col min="12800" max="12803" width="9" style="2009"/>
    <col min="12804" max="12804" width="18" style="2009" bestFit="1" customWidth="1"/>
    <col min="12805" max="12805" width="7.453125" style="2009" bestFit="1" customWidth="1"/>
    <col min="12806" max="12806" width="16.36328125" style="2009" bestFit="1" customWidth="1"/>
    <col min="12807" max="12807" width="7.453125" style="2009" bestFit="1" customWidth="1"/>
    <col min="12808" max="12808" width="18" style="2009" bestFit="1" customWidth="1"/>
    <col min="12809" max="12809" width="7.453125" style="2009" bestFit="1" customWidth="1"/>
    <col min="12810" max="12810" width="18" style="2009" bestFit="1" customWidth="1"/>
    <col min="12811" max="12811" width="9" style="2009"/>
    <col min="12812" max="12812" width="14.7265625" style="2009" bestFit="1" customWidth="1"/>
    <col min="12813" max="12813" width="9" style="2009"/>
    <col min="12814" max="12814" width="13" style="2009" bestFit="1" customWidth="1"/>
    <col min="12815" max="13054" width="9" style="2009"/>
    <col min="13055" max="13055" width="18" style="2009" bestFit="1" customWidth="1"/>
    <col min="13056" max="13059" width="9" style="2009"/>
    <col min="13060" max="13060" width="18" style="2009" bestFit="1" customWidth="1"/>
    <col min="13061" max="13061" width="7.453125" style="2009" bestFit="1" customWidth="1"/>
    <col min="13062" max="13062" width="16.36328125" style="2009" bestFit="1" customWidth="1"/>
    <col min="13063" max="13063" width="7.453125" style="2009" bestFit="1" customWidth="1"/>
    <col min="13064" max="13064" width="18" style="2009" bestFit="1" customWidth="1"/>
    <col min="13065" max="13065" width="7.453125" style="2009" bestFit="1" customWidth="1"/>
    <col min="13066" max="13066" width="18" style="2009" bestFit="1" customWidth="1"/>
    <col min="13067" max="13067" width="9" style="2009"/>
    <col min="13068" max="13068" width="14.7265625" style="2009" bestFit="1" customWidth="1"/>
    <col min="13069" max="13069" width="9" style="2009"/>
    <col min="13070" max="13070" width="13" style="2009" bestFit="1" customWidth="1"/>
    <col min="13071" max="13310" width="9" style="2009"/>
    <col min="13311" max="13311" width="18" style="2009" bestFit="1" customWidth="1"/>
    <col min="13312" max="13315" width="9" style="2009"/>
    <col min="13316" max="13316" width="18" style="2009" bestFit="1" customWidth="1"/>
    <col min="13317" max="13317" width="7.453125" style="2009" bestFit="1" customWidth="1"/>
    <col min="13318" max="13318" width="16.36328125" style="2009" bestFit="1" customWidth="1"/>
    <col min="13319" max="13319" width="7.453125" style="2009" bestFit="1" customWidth="1"/>
    <col min="13320" max="13320" width="18" style="2009" bestFit="1" customWidth="1"/>
    <col min="13321" max="13321" width="7.453125" style="2009" bestFit="1" customWidth="1"/>
    <col min="13322" max="13322" width="18" style="2009" bestFit="1" customWidth="1"/>
    <col min="13323" max="13323" width="9" style="2009"/>
    <col min="13324" max="13324" width="14.7265625" style="2009" bestFit="1" customWidth="1"/>
    <col min="13325" max="13325" width="9" style="2009"/>
    <col min="13326" max="13326" width="13" style="2009" bestFit="1" customWidth="1"/>
    <col min="13327" max="13566" width="9" style="2009"/>
    <col min="13567" max="13567" width="18" style="2009" bestFit="1" customWidth="1"/>
    <col min="13568" max="13571" width="9" style="2009"/>
    <col min="13572" max="13572" width="18" style="2009" bestFit="1" customWidth="1"/>
    <col min="13573" max="13573" width="7.453125" style="2009" bestFit="1" customWidth="1"/>
    <col min="13574" max="13574" width="16.36328125" style="2009" bestFit="1" customWidth="1"/>
    <col min="13575" max="13575" width="7.453125" style="2009" bestFit="1" customWidth="1"/>
    <col min="13576" max="13576" width="18" style="2009" bestFit="1" customWidth="1"/>
    <col min="13577" max="13577" width="7.453125" style="2009" bestFit="1" customWidth="1"/>
    <col min="13578" max="13578" width="18" style="2009" bestFit="1" customWidth="1"/>
    <col min="13579" max="13579" width="9" style="2009"/>
    <col min="13580" max="13580" width="14.7265625" style="2009" bestFit="1" customWidth="1"/>
    <col min="13581" max="13581" width="9" style="2009"/>
    <col min="13582" max="13582" width="13" style="2009" bestFit="1" customWidth="1"/>
    <col min="13583" max="13822" width="9" style="2009"/>
    <col min="13823" max="13823" width="18" style="2009" bestFit="1" customWidth="1"/>
    <col min="13824" max="13827" width="9" style="2009"/>
    <col min="13828" max="13828" width="18" style="2009" bestFit="1" customWidth="1"/>
    <col min="13829" max="13829" width="7.453125" style="2009" bestFit="1" customWidth="1"/>
    <col min="13830" max="13830" width="16.36328125" style="2009" bestFit="1" customWidth="1"/>
    <col min="13831" max="13831" width="7.453125" style="2009" bestFit="1" customWidth="1"/>
    <col min="13832" max="13832" width="18" style="2009" bestFit="1" customWidth="1"/>
    <col min="13833" max="13833" width="7.453125" style="2009" bestFit="1" customWidth="1"/>
    <col min="13834" max="13834" width="18" style="2009" bestFit="1" customWidth="1"/>
    <col min="13835" max="13835" width="9" style="2009"/>
    <col min="13836" max="13836" width="14.7265625" style="2009" bestFit="1" customWidth="1"/>
    <col min="13837" max="13837" width="9" style="2009"/>
    <col min="13838" max="13838" width="13" style="2009" bestFit="1" customWidth="1"/>
    <col min="13839" max="14078" width="9" style="2009"/>
    <col min="14079" max="14079" width="18" style="2009" bestFit="1" customWidth="1"/>
    <col min="14080" max="14083" width="9" style="2009"/>
    <col min="14084" max="14084" width="18" style="2009" bestFit="1" customWidth="1"/>
    <col min="14085" max="14085" width="7.453125" style="2009" bestFit="1" customWidth="1"/>
    <col min="14086" max="14086" width="16.36328125" style="2009" bestFit="1" customWidth="1"/>
    <col min="14087" max="14087" width="7.453125" style="2009" bestFit="1" customWidth="1"/>
    <col min="14088" max="14088" width="18" style="2009" bestFit="1" customWidth="1"/>
    <col min="14089" max="14089" width="7.453125" style="2009" bestFit="1" customWidth="1"/>
    <col min="14090" max="14090" width="18" style="2009" bestFit="1" customWidth="1"/>
    <col min="14091" max="14091" width="9" style="2009"/>
    <col min="14092" max="14092" width="14.7265625" style="2009" bestFit="1" customWidth="1"/>
    <col min="14093" max="14093" width="9" style="2009"/>
    <col min="14094" max="14094" width="13" style="2009" bestFit="1" customWidth="1"/>
    <col min="14095" max="14334" width="9" style="2009"/>
    <col min="14335" max="14335" width="18" style="2009" bestFit="1" customWidth="1"/>
    <col min="14336" max="14339" width="9" style="2009"/>
    <col min="14340" max="14340" width="18" style="2009" bestFit="1" customWidth="1"/>
    <col min="14341" max="14341" width="7.453125" style="2009" bestFit="1" customWidth="1"/>
    <col min="14342" max="14342" width="16.36328125" style="2009" bestFit="1" customWidth="1"/>
    <col min="14343" max="14343" width="7.453125" style="2009" bestFit="1" customWidth="1"/>
    <col min="14344" max="14344" width="18" style="2009" bestFit="1" customWidth="1"/>
    <col min="14345" max="14345" width="7.453125" style="2009" bestFit="1" customWidth="1"/>
    <col min="14346" max="14346" width="18" style="2009" bestFit="1" customWidth="1"/>
    <col min="14347" max="14347" width="9" style="2009"/>
    <col min="14348" max="14348" width="14.7265625" style="2009" bestFit="1" customWidth="1"/>
    <col min="14349" max="14349" width="9" style="2009"/>
    <col min="14350" max="14350" width="13" style="2009" bestFit="1" customWidth="1"/>
    <col min="14351" max="14590" width="9" style="2009"/>
    <col min="14591" max="14591" width="18" style="2009" bestFit="1" customWidth="1"/>
    <col min="14592" max="14595" width="9" style="2009"/>
    <col min="14596" max="14596" width="18" style="2009" bestFit="1" customWidth="1"/>
    <col min="14597" max="14597" width="7.453125" style="2009" bestFit="1" customWidth="1"/>
    <col min="14598" max="14598" width="16.36328125" style="2009" bestFit="1" customWidth="1"/>
    <col min="14599" max="14599" width="7.453125" style="2009" bestFit="1" customWidth="1"/>
    <col min="14600" max="14600" width="18" style="2009" bestFit="1" customWidth="1"/>
    <col min="14601" max="14601" width="7.453125" style="2009" bestFit="1" customWidth="1"/>
    <col min="14602" max="14602" width="18" style="2009" bestFit="1" customWidth="1"/>
    <col min="14603" max="14603" width="9" style="2009"/>
    <col min="14604" max="14604" width="14.7265625" style="2009" bestFit="1" customWidth="1"/>
    <col min="14605" max="14605" width="9" style="2009"/>
    <col min="14606" max="14606" width="13" style="2009" bestFit="1" customWidth="1"/>
    <col min="14607" max="14846" width="9" style="2009"/>
    <col min="14847" max="14847" width="18" style="2009" bestFit="1" customWidth="1"/>
    <col min="14848" max="14851" width="9" style="2009"/>
    <col min="14852" max="14852" width="18" style="2009" bestFit="1" customWidth="1"/>
    <col min="14853" max="14853" width="7.453125" style="2009" bestFit="1" customWidth="1"/>
    <col min="14854" max="14854" width="16.36328125" style="2009" bestFit="1" customWidth="1"/>
    <col min="14855" max="14855" width="7.453125" style="2009" bestFit="1" customWidth="1"/>
    <col min="14856" max="14856" width="18" style="2009" bestFit="1" customWidth="1"/>
    <col min="14857" max="14857" width="7.453125" style="2009" bestFit="1" customWidth="1"/>
    <col min="14858" max="14858" width="18" style="2009" bestFit="1" customWidth="1"/>
    <col min="14859" max="14859" width="9" style="2009"/>
    <col min="14860" max="14860" width="14.7265625" style="2009" bestFit="1" customWidth="1"/>
    <col min="14861" max="14861" width="9" style="2009"/>
    <col min="14862" max="14862" width="13" style="2009" bestFit="1" customWidth="1"/>
    <col min="14863" max="15102" width="9" style="2009"/>
    <col min="15103" max="15103" width="18" style="2009" bestFit="1" customWidth="1"/>
    <col min="15104" max="15107" width="9" style="2009"/>
    <col min="15108" max="15108" width="18" style="2009" bestFit="1" customWidth="1"/>
    <col min="15109" max="15109" width="7.453125" style="2009" bestFit="1" customWidth="1"/>
    <col min="15110" max="15110" width="16.36328125" style="2009" bestFit="1" customWidth="1"/>
    <col min="15111" max="15111" width="7.453125" style="2009" bestFit="1" customWidth="1"/>
    <col min="15112" max="15112" width="18" style="2009" bestFit="1" customWidth="1"/>
    <col min="15113" max="15113" width="7.453125" style="2009" bestFit="1" customWidth="1"/>
    <col min="15114" max="15114" width="18" style="2009" bestFit="1" customWidth="1"/>
    <col min="15115" max="15115" width="9" style="2009"/>
    <col min="15116" max="15116" width="14.7265625" style="2009" bestFit="1" customWidth="1"/>
    <col min="15117" max="15117" width="9" style="2009"/>
    <col min="15118" max="15118" width="13" style="2009" bestFit="1" customWidth="1"/>
    <col min="15119" max="15358" width="9" style="2009"/>
    <col min="15359" max="15359" width="18" style="2009" bestFit="1" customWidth="1"/>
    <col min="15360" max="15363" width="9" style="2009"/>
    <col min="15364" max="15364" width="18" style="2009" bestFit="1" customWidth="1"/>
    <col min="15365" max="15365" width="7.453125" style="2009" bestFit="1" customWidth="1"/>
    <col min="15366" max="15366" width="16.36328125" style="2009" bestFit="1" customWidth="1"/>
    <col min="15367" max="15367" width="7.453125" style="2009" bestFit="1" customWidth="1"/>
    <col min="15368" max="15368" width="18" style="2009" bestFit="1" customWidth="1"/>
    <col min="15369" max="15369" width="7.453125" style="2009" bestFit="1" customWidth="1"/>
    <col min="15370" max="15370" width="18" style="2009" bestFit="1" customWidth="1"/>
    <col min="15371" max="15371" width="9" style="2009"/>
    <col min="15372" max="15372" width="14.7265625" style="2009" bestFit="1" customWidth="1"/>
    <col min="15373" max="15373" width="9" style="2009"/>
    <col min="15374" max="15374" width="13" style="2009" bestFit="1" customWidth="1"/>
    <col min="15375" max="15614" width="9" style="2009"/>
    <col min="15615" max="15615" width="18" style="2009" bestFit="1" customWidth="1"/>
    <col min="15616" max="15619" width="9" style="2009"/>
    <col min="15620" max="15620" width="18" style="2009" bestFit="1" customWidth="1"/>
    <col min="15621" max="15621" width="7.453125" style="2009" bestFit="1" customWidth="1"/>
    <col min="15622" max="15622" width="16.36328125" style="2009" bestFit="1" customWidth="1"/>
    <col min="15623" max="15623" width="7.453125" style="2009" bestFit="1" customWidth="1"/>
    <col min="15624" max="15624" width="18" style="2009" bestFit="1" customWidth="1"/>
    <col min="15625" max="15625" width="7.453125" style="2009" bestFit="1" customWidth="1"/>
    <col min="15626" max="15626" width="18" style="2009" bestFit="1" customWidth="1"/>
    <col min="15627" max="15627" width="9" style="2009"/>
    <col min="15628" max="15628" width="14.7265625" style="2009" bestFit="1" customWidth="1"/>
    <col min="15629" max="15629" width="9" style="2009"/>
    <col min="15630" max="15630" width="13" style="2009" bestFit="1" customWidth="1"/>
    <col min="15631" max="15870" width="9" style="2009"/>
    <col min="15871" max="15871" width="18" style="2009" bestFit="1" customWidth="1"/>
    <col min="15872" max="15875" width="9" style="2009"/>
    <col min="15876" max="15876" width="18" style="2009" bestFit="1" customWidth="1"/>
    <col min="15877" max="15877" width="7.453125" style="2009" bestFit="1" customWidth="1"/>
    <col min="15878" max="15878" width="16.36328125" style="2009" bestFit="1" customWidth="1"/>
    <col min="15879" max="15879" width="7.453125" style="2009" bestFit="1" customWidth="1"/>
    <col min="15880" max="15880" width="18" style="2009" bestFit="1" customWidth="1"/>
    <col min="15881" max="15881" width="7.453125" style="2009" bestFit="1" customWidth="1"/>
    <col min="15882" max="15882" width="18" style="2009" bestFit="1" customWidth="1"/>
    <col min="15883" max="15883" width="9" style="2009"/>
    <col min="15884" max="15884" width="14.7265625" style="2009" bestFit="1" customWidth="1"/>
    <col min="15885" max="15885" width="9" style="2009"/>
    <col min="15886" max="15886" width="13" style="2009" bestFit="1" customWidth="1"/>
    <col min="15887" max="16126" width="9" style="2009"/>
    <col min="16127" max="16127" width="18" style="2009" bestFit="1" customWidth="1"/>
    <col min="16128" max="16131" width="9" style="2009"/>
    <col min="16132" max="16132" width="18" style="2009" bestFit="1" customWidth="1"/>
    <col min="16133" max="16133" width="7.453125" style="2009" bestFit="1" customWidth="1"/>
    <col min="16134" max="16134" width="16.36328125" style="2009" bestFit="1" customWidth="1"/>
    <col min="16135" max="16135" width="7.453125" style="2009" bestFit="1" customWidth="1"/>
    <col min="16136" max="16136" width="18" style="2009" bestFit="1" customWidth="1"/>
    <col min="16137" max="16137" width="7.453125" style="2009" bestFit="1" customWidth="1"/>
    <col min="16138" max="16138" width="18" style="2009" bestFit="1" customWidth="1"/>
    <col min="16139" max="16139" width="9" style="2009"/>
    <col min="16140" max="16140" width="14.7265625" style="2009" bestFit="1" customWidth="1"/>
    <col min="16141" max="16141" width="9" style="2009"/>
    <col min="16142" max="16142" width="13" style="2009" bestFit="1" customWidth="1"/>
    <col min="16143" max="16384" width="9" style="2009"/>
  </cols>
  <sheetData>
    <row r="1" spans="1:9">
      <c r="A1" s="2009" t="s">
        <v>2867</v>
      </c>
    </row>
    <row r="2" spans="1:9" s="2010" customFormat="1" ht="20.149999999999999" customHeight="1">
      <c r="A2" s="2025" t="s">
        <v>2866</v>
      </c>
      <c r="B2" s="2024">
        <v>11946</v>
      </c>
    </row>
    <row r="3" spans="1:9" s="2010" customFormat="1" ht="20.149999999999999" customHeight="1">
      <c r="A3" s="2018" t="s">
        <v>2849</v>
      </c>
      <c r="B3" s="2017">
        <v>518</v>
      </c>
      <c r="D3" s="2010" t="s">
        <v>2865</v>
      </c>
      <c r="F3" s="2010" t="s">
        <v>2864</v>
      </c>
      <c r="H3" s="2010" t="s">
        <v>2863</v>
      </c>
    </row>
    <row r="4" spans="1:9" s="2010" customFormat="1" ht="20.149999999999999" customHeight="1">
      <c r="A4" s="2018" t="s">
        <v>2845</v>
      </c>
      <c r="B4" s="2017">
        <v>586</v>
      </c>
      <c r="D4" s="2016" t="s">
        <v>2838</v>
      </c>
      <c r="E4" s="2015">
        <v>758</v>
      </c>
      <c r="F4" s="2014" t="s">
        <v>2862</v>
      </c>
      <c r="G4" s="2013">
        <v>867</v>
      </c>
      <c r="H4" s="2023" t="s">
        <v>2860</v>
      </c>
      <c r="I4" s="2022">
        <v>555</v>
      </c>
    </row>
    <row r="5" spans="1:9" s="2010" customFormat="1" ht="20.149999999999999" customHeight="1">
      <c r="A5" s="2018" t="s">
        <v>2861</v>
      </c>
      <c r="B5" s="2017">
        <v>289</v>
      </c>
      <c r="D5" s="2016" t="s">
        <v>2837</v>
      </c>
      <c r="E5" s="2015">
        <v>808</v>
      </c>
      <c r="F5" s="2014" t="s">
        <v>2854</v>
      </c>
      <c r="G5" s="2013">
        <v>1090</v>
      </c>
      <c r="H5" s="2023" t="s">
        <v>2859</v>
      </c>
      <c r="I5" s="2022">
        <v>388</v>
      </c>
    </row>
    <row r="6" spans="1:9" s="2010" customFormat="1" ht="20.149999999999999" customHeight="1">
      <c r="A6" s="2023" t="s">
        <v>2860</v>
      </c>
      <c r="B6" s="2022">
        <v>555</v>
      </c>
      <c r="D6" s="2016" t="s">
        <v>2850</v>
      </c>
      <c r="E6" s="2015">
        <v>229</v>
      </c>
      <c r="F6" s="2014" t="s">
        <v>2836</v>
      </c>
      <c r="G6" s="2013">
        <v>189</v>
      </c>
      <c r="H6" s="2023" t="s">
        <v>2857</v>
      </c>
      <c r="I6" s="2022">
        <v>549</v>
      </c>
    </row>
    <row r="7" spans="1:9" s="2010" customFormat="1" ht="20.149999999999999" customHeight="1">
      <c r="A7" s="2023" t="s">
        <v>2859</v>
      </c>
      <c r="B7" s="2022">
        <v>388</v>
      </c>
      <c r="E7" s="2019">
        <f>SUM(E4:E6)</f>
        <v>1795</v>
      </c>
      <c r="G7" s="2019">
        <f>SUM(G4:G6)</f>
        <v>2146</v>
      </c>
      <c r="H7" s="2023" t="s">
        <v>2856</v>
      </c>
      <c r="I7" s="2022">
        <v>517</v>
      </c>
    </row>
    <row r="8" spans="1:9" s="2010" customFormat="1" ht="20.149999999999999" customHeight="1">
      <c r="A8" s="2023" t="s">
        <v>2858</v>
      </c>
      <c r="B8" s="2022">
        <v>765</v>
      </c>
      <c r="H8" s="2023" t="s">
        <v>2858</v>
      </c>
      <c r="I8" s="2022">
        <v>765</v>
      </c>
    </row>
    <row r="9" spans="1:9" s="2010" customFormat="1" ht="20.149999999999999" customHeight="1">
      <c r="A9" s="2023" t="s">
        <v>2857</v>
      </c>
      <c r="B9" s="2022">
        <v>549</v>
      </c>
      <c r="I9" s="2019">
        <f>SUM(I4:I8)</f>
        <v>2774</v>
      </c>
    </row>
    <row r="10" spans="1:9" s="2010" customFormat="1" ht="20.149999999999999" customHeight="1">
      <c r="A10" s="2023" t="s">
        <v>2856</v>
      </c>
      <c r="B10" s="2022">
        <v>517</v>
      </c>
    </row>
    <row r="11" spans="1:9" s="2010" customFormat="1" ht="20.149999999999999" customHeight="1">
      <c r="A11" s="2014" t="s">
        <v>2855</v>
      </c>
      <c r="B11" s="2013">
        <v>867</v>
      </c>
    </row>
    <row r="12" spans="1:9" s="2010" customFormat="1" ht="20.149999999999999" customHeight="1">
      <c r="A12" s="2014" t="s">
        <v>2854</v>
      </c>
      <c r="B12" s="2013">
        <v>1090</v>
      </c>
      <c r="D12" s="2010" t="s">
        <v>2853</v>
      </c>
      <c r="F12" s="2010" t="s">
        <v>2852</v>
      </c>
      <c r="H12" s="2010" t="s">
        <v>2851</v>
      </c>
    </row>
    <row r="13" spans="1:9" s="2010" customFormat="1" ht="20.149999999999999" customHeight="1">
      <c r="A13" s="2016" t="s">
        <v>2850</v>
      </c>
      <c r="B13" s="2015">
        <v>229</v>
      </c>
      <c r="D13" s="2018" t="s">
        <v>2849</v>
      </c>
      <c r="E13" s="2017">
        <v>518</v>
      </c>
      <c r="F13" s="2021" t="s">
        <v>2848</v>
      </c>
      <c r="G13" s="2020">
        <v>213</v>
      </c>
      <c r="H13" s="2012" t="s">
        <v>2835</v>
      </c>
      <c r="I13" s="2011">
        <v>1125</v>
      </c>
    </row>
    <row r="14" spans="1:9" s="2010" customFormat="1" ht="20.149999999999999" customHeight="1">
      <c r="A14" s="2021" t="s">
        <v>2848</v>
      </c>
      <c r="B14" s="2020">
        <v>213</v>
      </c>
      <c r="D14" s="2018" t="s">
        <v>2847</v>
      </c>
      <c r="E14" s="2017">
        <v>289</v>
      </c>
      <c r="F14" s="2021" t="s">
        <v>2846</v>
      </c>
      <c r="G14" s="2020">
        <v>377</v>
      </c>
      <c r="I14" s="2019">
        <f>SUM(I13)</f>
        <v>1125</v>
      </c>
    </row>
    <row r="15" spans="1:9" s="2010" customFormat="1" ht="20.149999999999999" customHeight="1">
      <c r="A15" s="2021" t="s">
        <v>2846</v>
      </c>
      <c r="B15" s="2020">
        <v>377</v>
      </c>
      <c r="D15" s="2018" t="s">
        <v>2845</v>
      </c>
      <c r="E15" s="2017">
        <v>586</v>
      </c>
      <c r="F15" s="2021" t="s">
        <v>2844</v>
      </c>
      <c r="G15" s="2020">
        <v>470</v>
      </c>
    </row>
    <row r="16" spans="1:9" s="2010" customFormat="1" ht="20.149999999999999" customHeight="1">
      <c r="A16" s="2021" t="s">
        <v>2844</v>
      </c>
      <c r="B16" s="2020">
        <v>470</v>
      </c>
      <c r="D16" s="2018" t="s">
        <v>2839</v>
      </c>
      <c r="E16" s="2017">
        <v>45</v>
      </c>
      <c r="F16" s="2021" t="s">
        <v>2841</v>
      </c>
      <c r="G16" s="2020">
        <v>248</v>
      </c>
    </row>
    <row r="17" spans="1:7" s="2010" customFormat="1" ht="20.149999999999999" customHeight="1">
      <c r="A17" s="2021" t="s">
        <v>2842</v>
      </c>
      <c r="B17" s="2020">
        <v>344</v>
      </c>
      <c r="E17" s="2019">
        <f>SUM(E13:E16)</f>
        <v>1438</v>
      </c>
      <c r="F17" s="2021" t="s">
        <v>2843</v>
      </c>
      <c r="G17" s="2020">
        <v>590</v>
      </c>
    </row>
    <row r="18" spans="1:7" s="2010" customFormat="1" ht="20.149999999999999" customHeight="1">
      <c r="A18" s="2021" t="s">
        <v>2843</v>
      </c>
      <c r="B18" s="2020">
        <v>590</v>
      </c>
      <c r="F18" s="2021" t="s">
        <v>2842</v>
      </c>
      <c r="G18" s="2020">
        <v>344</v>
      </c>
    </row>
    <row r="19" spans="1:7" s="2010" customFormat="1" ht="20.149999999999999" customHeight="1">
      <c r="A19" s="2021" t="s">
        <v>2841</v>
      </c>
      <c r="B19" s="2020">
        <v>248</v>
      </c>
      <c r="F19" s="2021" t="s">
        <v>2840</v>
      </c>
      <c r="G19" s="2020">
        <v>426</v>
      </c>
    </row>
    <row r="20" spans="1:7" s="2010" customFormat="1" ht="20.149999999999999" customHeight="1">
      <c r="A20" s="2021" t="s">
        <v>2840</v>
      </c>
      <c r="B20" s="2020">
        <v>426</v>
      </c>
      <c r="G20" s="2019">
        <f>SUM(G13:G19)</f>
        <v>2668</v>
      </c>
    </row>
    <row r="21" spans="1:7" s="2010" customFormat="1" ht="20.149999999999999" customHeight="1">
      <c r="A21" s="2018" t="s">
        <v>2839</v>
      </c>
      <c r="B21" s="2017">
        <v>45</v>
      </c>
    </row>
    <row r="22" spans="1:7" s="2010" customFormat="1" ht="20.149999999999999" customHeight="1">
      <c r="A22" s="2016" t="s">
        <v>2838</v>
      </c>
      <c r="B22" s="2015">
        <v>758</v>
      </c>
    </row>
    <row r="23" spans="1:7" s="2010" customFormat="1" ht="20.149999999999999" customHeight="1">
      <c r="A23" s="2016" t="s">
        <v>2837</v>
      </c>
      <c r="B23" s="2015">
        <v>808</v>
      </c>
    </row>
    <row r="24" spans="1:7" s="2010" customFormat="1" ht="20.149999999999999" customHeight="1">
      <c r="A24" s="2014" t="s">
        <v>2836</v>
      </c>
      <c r="B24" s="2013">
        <v>189</v>
      </c>
    </row>
    <row r="25" spans="1:7" s="2010" customFormat="1" ht="20.149999999999999" customHeight="1">
      <c r="A25" s="2012" t="s">
        <v>2835</v>
      </c>
      <c r="B25" s="2011">
        <v>1125</v>
      </c>
    </row>
  </sheetData>
  <phoneticPr fontId="3"/>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3"/>
  <sheetViews>
    <sheetView workbookViewId="0">
      <selection activeCell="A2" sqref="A2"/>
    </sheetView>
  </sheetViews>
  <sheetFormatPr defaultColWidth="8.90625" defaultRowHeight="13"/>
  <cols>
    <col min="1" max="1" width="23.90625" style="2027" bestFit="1" customWidth="1"/>
    <col min="2" max="8" width="10" style="2026" customWidth="1"/>
    <col min="9" max="9" width="8.90625" style="2010"/>
    <col min="10" max="10" width="14.453125" style="2010" customWidth="1"/>
    <col min="11" max="256" width="8.90625" style="2010"/>
    <col min="257" max="257" width="23.90625" style="2010" bestFit="1" customWidth="1"/>
    <col min="258" max="264" width="10" style="2010" customWidth="1"/>
    <col min="265" max="512" width="8.90625" style="2010"/>
    <col min="513" max="513" width="23.90625" style="2010" bestFit="1" customWidth="1"/>
    <col min="514" max="520" width="10" style="2010" customWidth="1"/>
    <col min="521" max="768" width="8.90625" style="2010"/>
    <col min="769" max="769" width="23.90625" style="2010" bestFit="1" customWidth="1"/>
    <col min="770" max="776" width="10" style="2010" customWidth="1"/>
    <col min="777" max="1024" width="8.90625" style="2010"/>
    <col min="1025" max="1025" width="23.90625" style="2010" bestFit="1" customWidth="1"/>
    <col min="1026" max="1032" width="10" style="2010" customWidth="1"/>
    <col min="1033" max="1280" width="8.90625" style="2010"/>
    <col min="1281" max="1281" width="23.90625" style="2010" bestFit="1" customWidth="1"/>
    <col min="1282" max="1288" width="10" style="2010" customWidth="1"/>
    <col min="1289" max="1536" width="8.90625" style="2010"/>
    <col min="1537" max="1537" width="23.90625" style="2010" bestFit="1" customWidth="1"/>
    <col min="1538" max="1544" width="10" style="2010" customWidth="1"/>
    <col min="1545" max="1792" width="8.90625" style="2010"/>
    <col min="1793" max="1793" width="23.90625" style="2010" bestFit="1" customWidth="1"/>
    <col min="1794" max="1800" width="10" style="2010" customWidth="1"/>
    <col min="1801" max="2048" width="8.90625" style="2010"/>
    <col min="2049" max="2049" width="23.90625" style="2010" bestFit="1" customWidth="1"/>
    <col min="2050" max="2056" width="10" style="2010" customWidth="1"/>
    <col min="2057" max="2304" width="8.90625" style="2010"/>
    <col min="2305" max="2305" width="23.90625" style="2010" bestFit="1" customWidth="1"/>
    <col min="2306" max="2312" width="10" style="2010" customWidth="1"/>
    <col min="2313" max="2560" width="8.90625" style="2010"/>
    <col min="2561" max="2561" width="23.90625" style="2010" bestFit="1" customWidth="1"/>
    <col min="2562" max="2568" width="10" style="2010" customWidth="1"/>
    <col min="2569" max="2816" width="8.90625" style="2010"/>
    <col min="2817" max="2817" width="23.90625" style="2010" bestFit="1" customWidth="1"/>
    <col min="2818" max="2824" width="10" style="2010" customWidth="1"/>
    <col min="2825" max="3072" width="8.90625" style="2010"/>
    <col min="3073" max="3073" width="23.90625" style="2010" bestFit="1" customWidth="1"/>
    <col min="3074" max="3080" width="10" style="2010" customWidth="1"/>
    <col min="3081" max="3328" width="8.90625" style="2010"/>
    <col min="3329" max="3329" width="23.90625" style="2010" bestFit="1" customWidth="1"/>
    <col min="3330" max="3336" width="10" style="2010" customWidth="1"/>
    <col min="3337" max="3584" width="8.90625" style="2010"/>
    <col min="3585" max="3585" width="23.90625" style="2010" bestFit="1" customWidth="1"/>
    <col min="3586" max="3592" width="10" style="2010" customWidth="1"/>
    <col min="3593" max="3840" width="8.90625" style="2010"/>
    <col min="3841" max="3841" width="23.90625" style="2010" bestFit="1" customWidth="1"/>
    <col min="3842" max="3848" width="10" style="2010" customWidth="1"/>
    <col min="3849" max="4096" width="8.90625" style="2010"/>
    <col min="4097" max="4097" width="23.90625" style="2010" bestFit="1" customWidth="1"/>
    <col min="4098" max="4104" width="10" style="2010" customWidth="1"/>
    <col min="4105" max="4352" width="8.90625" style="2010"/>
    <col min="4353" max="4353" width="23.90625" style="2010" bestFit="1" customWidth="1"/>
    <col min="4354" max="4360" width="10" style="2010" customWidth="1"/>
    <col min="4361" max="4608" width="8.90625" style="2010"/>
    <col min="4609" max="4609" width="23.90625" style="2010" bestFit="1" customWidth="1"/>
    <col min="4610" max="4616" width="10" style="2010" customWidth="1"/>
    <col min="4617" max="4864" width="8.90625" style="2010"/>
    <col min="4865" max="4865" width="23.90625" style="2010" bestFit="1" customWidth="1"/>
    <col min="4866" max="4872" width="10" style="2010" customWidth="1"/>
    <col min="4873" max="5120" width="8.90625" style="2010"/>
    <col min="5121" max="5121" width="23.90625" style="2010" bestFit="1" customWidth="1"/>
    <col min="5122" max="5128" width="10" style="2010" customWidth="1"/>
    <col min="5129" max="5376" width="8.90625" style="2010"/>
    <col min="5377" max="5377" width="23.90625" style="2010" bestFit="1" customWidth="1"/>
    <col min="5378" max="5384" width="10" style="2010" customWidth="1"/>
    <col min="5385" max="5632" width="8.90625" style="2010"/>
    <col min="5633" max="5633" width="23.90625" style="2010" bestFit="1" customWidth="1"/>
    <col min="5634" max="5640" width="10" style="2010" customWidth="1"/>
    <col min="5641" max="5888" width="8.90625" style="2010"/>
    <col min="5889" max="5889" width="23.90625" style="2010" bestFit="1" customWidth="1"/>
    <col min="5890" max="5896" width="10" style="2010" customWidth="1"/>
    <col min="5897" max="6144" width="8.90625" style="2010"/>
    <col min="6145" max="6145" width="23.90625" style="2010" bestFit="1" customWidth="1"/>
    <col min="6146" max="6152" width="10" style="2010" customWidth="1"/>
    <col min="6153" max="6400" width="8.90625" style="2010"/>
    <col min="6401" max="6401" width="23.90625" style="2010" bestFit="1" customWidth="1"/>
    <col min="6402" max="6408" width="10" style="2010" customWidth="1"/>
    <col min="6409" max="6656" width="8.90625" style="2010"/>
    <col min="6657" max="6657" width="23.90625" style="2010" bestFit="1" customWidth="1"/>
    <col min="6658" max="6664" width="10" style="2010" customWidth="1"/>
    <col min="6665" max="6912" width="8.90625" style="2010"/>
    <col min="6913" max="6913" width="23.90625" style="2010" bestFit="1" customWidth="1"/>
    <col min="6914" max="6920" width="10" style="2010" customWidth="1"/>
    <col min="6921" max="7168" width="8.90625" style="2010"/>
    <col min="7169" max="7169" width="23.90625" style="2010" bestFit="1" customWidth="1"/>
    <col min="7170" max="7176" width="10" style="2010" customWidth="1"/>
    <col min="7177" max="7424" width="8.90625" style="2010"/>
    <col min="7425" max="7425" width="23.90625" style="2010" bestFit="1" customWidth="1"/>
    <col min="7426" max="7432" width="10" style="2010" customWidth="1"/>
    <col min="7433" max="7680" width="8.90625" style="2010"/>
    <col min="7681" max="7681" width="23.90625" style="2010" bestFit="1" customWidth="1"/>
    <col min="7682" max="7688" width="10" style="2010" customWidth="1"/>
    <col min="7689" max="7936" width="8.90625" style="2010"/>
    <col min="7937" max="7937" width="23.90625" style="2010" bestFit="1" customWidth="1"/>
    <col min="7938" max="7944" width="10" style="2010" customWidth="1"/>
    <col min="7945" max="8192" width="8.90625" style="2010"/>
    <col min="8193" max="8193" width="23.90625" style="2010" bestFit="1" customWidth="1"/>
    <col min="8194" max="8200" width="10" style="2010" customWidth="1"/>
    <col min="8201" max="8448" width="8.90625" style="2010"/>
    <col min="8449" max="8449" width="23.90625" style="2010" bestFit="1" customWidth="1"/>
    <col min="8450" max="8456" width="10" style="2010" customWidth="1"/>
    <col min="8457" max="8704" width="8.90625" style="2010"/>
    <col min="8705" max="8705" width="23.90625" style="2010" bestFit="1" customWidth="1"/>
    <col min="8706" max="8712" width="10" style="2010" customWidth="1"/>
    <col min="8713" max="8960" width="8.90625" style="2010"/>
    <col min="8961" max="8961" width="23.90625" style="2010" bestFit="1" customWidth="1"/>
    <col min="8962" max="8968" width="10" style="2010" customWidth="1"/>
    <col min="8969" max="9216" width="8.90625" style="2010"/>
    <col min="9217" max="9217" width="23.90625" style="2010" bestFit="1" customWidth="1"/>
    <col min="9218" max="9224" width="10" style="2010" customWidth="1"/>
    <col min="9225" max="9472" width="8.90625" style="2010"/>
    <col min="9473" max="9473" width="23.90625" style="2010" bestFit="1" customWidth="1"/>
    <col min="9474" max="9480" width="10" style="2010" customWidth="1"/>
    <col min="9481" max="9728" width="8.90625" style="2010"/>
    <col min="9729" max="9729" width="23.90625" style="2010" bestFit="1" customWidth="1"/>
    <col min="9730" max="9736" width="10" style="2010" customWidth="1"/>
    <col min="9737" max="9984" width="8.90625" style="2010"/>
    <col min="9985" max="9985" width="23.90625" style="2010" bestFit="1" customWidth="1"/>
    <col min="9986" max="9992" width="10" style="2010" customWidth="1"/>
    <col min="9993" max="10240" width="8.90625" style="2010"/>
    <col min="10241" max="10241" width="23.90625" style="2010" bestFit="1" customWidth="1"/>
    <col min="10242" max="10248" width="10" style="2010" customWidth="1"/>
    <col min="10249" max="10496" width="8.90625" style="2010"/>
    <col min="10497" max="10497" width="23.90625" style="2010" bestFit="1" customWidth="1"/>
    <col min="10498" max="10504" width="10" style="2010" customWidth="1"/>
    <col min="10505" max="10752" width="8.90625" style="2010"/>
    <col min="10753" max="10753" width="23.90625" style="2010" bestFit="1" customWidth="1"/>
    <col min="10754" max="10760" width="10" style="2010" customWidth="1"/>
    <col min="10761" max="11008" width="8.90625" style="2010"/>
    <col min="11009" max="11009" width="23.90625" style="2010" bestFit="1" customWidth="1"/>
    <col min="11010" max="11016" width="10" style="2010" customWidth="1"/>
    <col min="11017" max="11264" width="8.90625" style="2010"/>
    <col min="11265" max="11265" width="23.90625" style="2010" bestFit="1" customWidth="1"/>
    <col min="11266" max="11272" width="10" style="2010" customWidth="1"/>
    <col min="11273" max="11520" width="8.90625" style="2010"/>
    <col min="11521" max="11521" width="23.90625" style="2010" bestFit="1" customWidth="1"/>
    <col min="11522" max="11528" width="10" style="2010" customWidth="1"/>
    <col min="11529" max="11776" width="8.90625" style="2010"/>
    <col min="11777" max="11777" width="23.90625" style="2010" bestFit="1" customWidth="1"/>
    <col min="11778" max="11784" width="10" style="2010" customWidth="1"/>
    <col min="11785" max="12032" width="8.90625" style="2010"/>
    <col min="12033" max="12033" width="23.90625" style="2010" bestFit="1" customWidth="1"/>
    <col min="12034" max="12040" width="10" style="2010" customWidth="1"/>
    <col min="12041" max="12288" width="8.90625" style="2010"/>
    <col min="12289" max="12289" width="23.90625" style="2010" bestFit="1" customWidth="1"/>
    <col min="12290" max="12296" width="10" style="2010" customWidth="1"/>
    <col min="12297" max="12544" width="8.90625" style="2010"/>
    <col min="12545" max="12545" width="23.90625" style="2010" bestFit="1" customWidth="1"/>
    <col min="12546" max="12552" width="10" style="2010" customWidth="1"/>
    <col min="12553" max="12800" width="8.90625" style="2010"/>
    <col min="12801" max="12801" width="23.90625" style="2010" bestFit="1" customWidth="1"/>
    <col min="12802" max="12808" width="10" style="2010" customWidth="1"/>
    <col min="12809" max="13056" width="8.90625" style="2010"/>
    <col min="13057" max="13057" width="23.90625" style="2010" bestFit="1" customWidth="1"/>
    <col min="13058" max="13064" width="10" style="2010" customWidth="1"/>
    <col min="13065" max="13312" width="8.90625" style="2010"/>
    <col min="13313" max="13313" width="23.90625" style="2010" bestFit="1" customWidth="1"/>
    <col min="13314" max="13320" width="10" style="2010" customWidth="1"/>
    <col min="13321" max="13568" width="8.90625" style="2010"/>
    <col min="13569" max="13569" width="23.90625" style="2010" bestFit="1" customWidth="1"/>
    <col min="13570" max="13576" width="10" style="2010" customWidth="1"/>
    <col min="13577" max="13824" width="8.90625" style="2010"/>
    <col min="13825" max="13825" width="23.90625" style="2010" bestFit="1" customWidth="1"/>
    <col min="13826" max="13832" width="10" style="2010" customWidth="1"/>
    <col min="13833" max="14080" width="8.90625" style="2010"/>
    <col min="14081" max="14081" width="23.90625" style="2010" bestFit="1" customWidth="1"/>
    <col min="14082" max="14088" width="10" style="2010" customWidth="1"/>
    <col min="14089" max="14336" width="8.90625" style="2010"/>
    <col min="14337" max="14337" width="23.90625" style="2010" bestFit="1" customWidth="1"/>
    <col min="14338" max="14344" width="10" style="2010" customWidth="1"/>
    <col min="14345" max="14592" width="8.90625" style="2010"/>
    <col min="14593" max="14593" width="23.90625" style="2010" bestFit="1" customWidth="1"/>
    <col min="14594" max="14600" width="10" style="2010" customWidth="1"/>
    <col min="14601" max="14848" width="8.90625" style="2010"/>
    <col min="14849" max="14849" width="23.90625" style="2010" bestFit="1" customWidth="1"/>
    <col min="14850" max="14856" width="10" style="2010" customWidth="1"/>
    <col min="14857" max="15104" width="8.90625" style="2010"/>
    <col min="15105" max="15105" width="23.90625" style="2010" bestFit="1" customWidth="1"/>
    <col min="15106" max="15112" width="10" style="2010" customWidth="1"/>
    <col min="15113" max="15360" width="8.90625" style="2010"/>
    <col min="15361" max="15361" width="23.90625" style="2010" bestFit="1" customWidth="1"/>
    <col min="15362" max="15368" width="10" style="2010" customWidth="1"/>
    <col min="15369" max="15616" width="8.90625" style="2010"/>
    <col min="15617" max="15617" width="23.90625" style="2010" bestFit="1" customWidth="1"/>
    <col min="15618" max="15624" width="10" style="2010" customWidth="1"/>
    <col min="15625" max="15872" width="8.90625" style="2010"/>
    <col min="15873" max="15873" width="23.90625" style="2010" bestFit="1" customWidth="1"/>
    <col min="15874" max="15880" width="10" style="2010" customWidth="1"/>
    <col min="15881" max="16128" width="8.90625" style="2010"/>
    <col min="16129" max="16129" width="23.90625" style="2010" bestFit="1" customWidth="1"/>
    <col min="16130" max="16136" width="10" style="2010" customWidth="1"/>
    <col min="16137" max="16384" width="8.90625" style="2010"/>
  </cols>
  <sheetData>
    <row r="1" spans="1:14" ht="12.65" customHeight="1">
      <c r="A1" s="2043" t="s">
        <v>2884</v>
      </c>
      <c r="B1" s="2044" t="s">
        <v>2883</v>
      </c>
      <c r="C1" s="2042"/>
      <c r="D1" s="2042"/>
      <c r="E1" s="2042"/>
      <c r="F1" s="2042"/>
      <c r="G1" s="2042"/>
      <c r="H1" s="2042"/>
    </row>
    <row r="2" spans="1:14" ht="12.65" customHeight="1">
      <c r="A2" s="2043"/>
      <c r="B2" s="2042"/>
      <c r="C2" s="2042"/>
      <c r="D2" s="2042"/>
      <c r="E2" s="2042"/>
      <c r="F2" s="2042" t="s">
        <v>2882</v>
      </c>
      <c r="G2" s="2042"/>
      <c r="H2" s="2042"/>
    </row>
    <row r="3" spans="1:14" ht="12.65" customHeight="1">
      <c r="B3" s="2041"/>
      <c r="C3" s="2041"/>
      <c r="D3" s="2041"/>
      <c r="E3" s="2041"/>
      <c r="F3" s="2041"/>
      <c r="G3" s="2041"/>
      <c r="H3" s="2041"/>
    </row>
    <row r="4" spans="1:14" ht="12.65" customHeight="1">
      <c r="B4" s="2040" t="s">
        <v>2881</v>
      </c>
      <c r="C4" s="2040"/>
      <c r="D4" s="2040"/>
      <c r="E4" s="2040"/>
      <c r="F4" s="2040"/>
      <c r="G4" s="2040"/>
      <c r="H4" s="2040"/>
    </row>
    <row r="5" spans="1:14" ht="12.65" customHeight="1" thickBot="1">
      <c r="B5" s="2040"/>
      <c r="C5" s="2040"/>
      <c r="D5" s="2040"/>
      <c r="E5" s="2040"/>
      <c r="F5" s="2040"/>
      <c r="G5" s="2040"/>
      <c r="H5" s="2039" t="s">
        <v>2880</v>
      </c>
    </row>
    <row r="6" spans="1:14" ht="12.65" customHeight="1">
      <c r="A6" s="2304" t="s">
        <v>2879</v>
      </c>
      <c r="B6" s="2035"/>
      <c r="C6" s="2038"/>
      <c r="D6" s="2037"/>
      <c r="E6" s="2036"/>
      <c r="F6" s="2035"/>
      <c r="G6" s="2307" t="s">
        <v>2878</v>
      </c>
      <c r="H6" s="2310" t="s">
        <v>2877</v>
      </c>
      <c r="K6" s="2010" t="s">
        <v>942</v>
      </c>
      <c r="L6" s="2010" t="s">
        <v>2872</v>
      </c>
      <c r="M6" s="2010" t="s">
        <v>2876</v>
      </c>
      <c r="N6" s="2010" t="s">
        <v>2875</v>
      </c>
    </row>
    <row r="7" spans="1:14" ht="12.65" customHeight="1">
      <c r="A7" s="2305"/>
      <c r="B7" s="2033"/>
      <c r="C7" s="2034"/>
      <c r="D7" s="2313" t="s">
        <v>2874</v>
      </c>
      <c r="E7" s="2313" t="s">
        <v>2873</v>
      </c>
      <c r="F7" s="2033"/>
      <c r="G7" s="2308"/>
      <c r="H7" s="2311"/>
      <c r="J7" s="2010" t="s">
        <v>1638</v>
      </c>
      <c r="K7" s="2019">
        <f>SUM(B23,B32,B33)</f>
        <v>455</v>
      </c>
      <c r="L7" s="2019">
        <f>SUM(C23,C32,C33)</f>
        <v>91</v>
      </c>
      <c r="M7" s="2019">
        <f>SUM(G23,G32,G33)</f>
        <v>33</v>
      </c>
      <c r="N7" s="2019">
        <f>SUM(H23,H32,H33)</f>
        <v>331</v>
      </c>
    </row>
    <row r="8" spans="1:14" ht="12.65" customHeight="1">
      <c r="A8" s="2305"/>
      <c r="B8" s="2033" t="s">
        <v>2181</v>
      </c>
      <c r="C8" s="2034" t="s">
        <v>2872</v>
      </c>
      <c r="D8" s="2314"/>
      <c r="E8" s="2314"/>
      <c r="F8" s="2033" t="s">
        <v>2871</v>
      </c>
      <c r="G8" s="2308"/>
      <c r="H8" s="2311"/>
      <c r="J8" s="2010" t="s">
        <v>2630</v>
      </c>
      <c r="K8" s="2019">
        <f>SUM(B21,B22,B34)</f>
        <v>521</v>
      </c>
      <c r="L8" s="2019">
        <f>SUM(C21,C22,C34)</f>
        <v>104</v>
      </c>
      <c r="M8" s="2019">
        <f>SUM(G21,G22,G34)</f>
        <v>46</v>
      </c>
      <c r="N8" s="2019">
        <f>SUM(H21,H22,H34)</f>
        <v>371</v>
      </c>
    </row>
    <row r="9" spans="1:14" ht="12.65" customHeight="1">
      <c r="A9" s="2305"/>
      <c r="B9" s="2033"/>
      <c r="C9" s="2034"/>
      <c r="D9" s="2314"/>
      <c r="E9" s="2314"/>
      <c r="F9" s="2033"/>
      <c r="G9" s="2308"/>
      <c r="H9" s="2311"/>
      <c r="J9" s="2010" t="s">
        <v>1641</v>
      </c>
      <c r="K9" s="2019">
        <f>SUM(B16:B20)</f>
        <v>667</v>
      </c>
      <c r="L9" s="2019">
        <f>SUM(C16:C20)</f>
        <v>159</v>
      </c>
      <c r="M9" s="2019">
        <f>SUM(G16:G20)</f>
        <v>62</v>
      </c>
      <c r="N9" s="2019">
        <f>SUM(H16:H20)</f>
        <v>446</v>
      </c>
    </row>
    <row r="10" spans="1:14" ht="12.65" customHeight="1" thickBot="1">
      <c r="A10" s="2306"/>
      <c r="B10" s="2031"/>
      <c r="C10" s="2032"/>
      <c r="D10" s="2315"/>
      <c r="E10" s="2315"/>
      <c r="F10" s="2031"/>
      <c r="G10" s="2309"/>
      <c r="H10" s="2312"/>
      <c r="J10" s="2010" t="s">
        <v>1642</v>
      </c>
      <c r="K10" s="2019">
        <f>SUM(B13,B14,B15,B31)</f>
        <v>367</v>
      </c>
      <c r="L10" s="2019">
        <f>SUM(C13,C14,C15,C31)</f>
        <v>92</v>
      </c>
      <c r="M10" s="2019">
        <f>SUM(G13,G14,G15,G31)</f>
        <v>30</v>
      </c>
      <c r="N10" s="2019">
        <f>SUM(H13,H14,H15,H31)</f>
        <v>245</v>
      </c>
    </row>
    <row r="11" spans="1:14">
      <c r="A11" s="2030" t="s">
        <v>2870</v>
      </c>
      <c r="B11" s="2029">
        <v>57239</v>
      </c>
      <c r="C11" s="2029">
        <v>16887</v>
      </c>
      <c r="D11" s="2029">
        <v>7284</v>
      </c>
      <c r="E11" s="2029">
        <v>6282</v>
      </c>
      <c r="F11" s="2029">
        <v>40352</v>
      </c>
      <c r="G11" s="2029">
        <v>7470</v>
      </c>
      <c r="H11" s="2029">
        <v>32882</v>
      </c>
      <c r="J11" s="2010" t="s">
        <v>1639</v>
      </c>
      <c r="K11" s="2019">
        <f>SUM(B24:B30)</f>
        <v>699</v>
      </c>
      <c r="L11" s="2019">
        <f>SUM(C24:C30)</f>
        <v>151</v>
      </c>
      <c r="M11" s="2019">
        <f>SUM(G24:G30)</f>
        <v>71</v>
      </c>
      <c r="N11" s="2019">
        <f>SUM(H24:H30)</f>
        <v>477</v>
      </c>
    </row>
    <row r="12" spans="1:14">
      <c r="A12" s="2025" t="s">
        <v>2866</v>
      </c>
      <c r="B12" s="2024">
        <v>2986</v>
      </c>
      <c r="C12" s="2024">
        <v>670</v>
      </c>
      <c r="D12" s="2024">
        <v>220</v>
      </c>
      <c r="E12" s="2024">
        <v>194</v>
      </c>
      <c r="F12" s="2024">
        <v>2316</v>
      </c>
      <c r="G12" s="2024">
        <v>287</v>
      </c>
      <c r="H12" s="2024">
        <v>2029</v>
      </c>
      <c r="J12" s="2010" t="s">
        <v>2178</v>
      </c>
      <c r="K12" s="2019">
        <f>SUM(B35)</f>
        <v>277</v>
      </c>
      <c r="L12" s="2019">
        <f>SUM(C35)</f>
        <v>73</v>
      </c>
      <c r="M12" s="2019">
        <f>SUM(G35)</f>
        <v>45</v>
      </c>
      <c r="N12" s="2019">
        <f>SUM(H35)</f>
        <v>159</v>
      </c>
    </row>
    <row r="13" spans="1:14">
      <c r="A13" s="2018" t="s">
        <v>2849</v>
      </c>
      <c r="B13" s="2017">
        <v>125</v>
      </c>
      <c r="C13" s="2017">
        <v>26</v>
      </c>
      <c r="D13" s="2017">
        <v>7</v>
      </c>
      <c r="E13" s="2017">
        <v>7</v>
      </c>
      <c r="F13" s="2017">
        <v>99</v>
      </c>
      <c r="G13" s="2017">
        <v>10</v>
      </c>
      <c r="H13" s="2017">
        <v>89</v>
      </c>
    </row>
    <row r="14" spans="1:14">
      <c r="A14" s="2018" t="s">
        <v>2845</v>
      </c>
      <c r="B14" s="2017">
        <v>150</v>
      </c>
      <c r="C14" s="2017">
        <v>39</v>
      </c>
      <c r="D14" s="2017">
        <v>10</v>
      </c>
      <c r="E14" s="2017">
        <v>9</v>
      </c>
      <c r="F14" s="2017">
        <v>111</v>
      </c>
      <c r="G14" s="2017">
        <v>11</v>
      </c>
      <c r="H14" s="2017">
        <v>100</v>
      </c>
    </row>
    <row r="15" spans="1:14">
      <c r="A15" s="2018" t="s">
        <v>2869</v>
      </c>
      <c r="B15" s="2017">
        <v>81</v>
      </c>
      <c r="C15" s="2017">
        <v>23</v>
      </c>
      <c r="D15" s="2017">
        <v>4</v>
      </c>
      <c r="E15" s="2017">
        <v>3</v>
      </c>
      <c r="F15" s="2017">
        <v>58</v>
      </c>
      <c r="G15" s="2017">
        <v>8</v>
      </c>
      <c r="H15" s="2017">
        <v>50</v>
      </c>
    </row>
    <row r="16" spans="1:14">
      <c r="A16" s="2023" t="s">
        <v>2860</v>
      </c>
      <c r="B16" s="2022">
        <v>134</v>
      </c>
      <c r="C16" s="2022">
        <v>36</v>
      </c>
      <c r="D16" s="2022">
        <v>14</v>
      </c>
      <c r="E16" s="2022">
        <v>15</v>
      </c>
      <c r="F16" s="2022">
        <v>98</v>
      </c>
      <c r="G16" s="2022">
        <v>15</v>
      </c>
      <c r="H16" s="2022">
        <v>83</v>
      </c>
    </row>
    <row r="17" spans="1:14">
      <c r="A17" s="2023" t="s">
        <v>2859</v>
      </c>
      <c r="B17" s="2022">
        <v>85</v>
      </c>
      <c r="C17" s="2022">
        <v>22</v>
      </c>
      <c r="D17" s="2022">
        <v>11</v>
      </c>
      <c r="E17" s="2022">
        <v>12</v>
      </c>
      <c r="F17" s="2022">
        <v>63</v>
      </c>
      <c r="G17" s="2022">
        <v>6</v>
      </c>
      <c r="H17" s="2022">
        <v>57</v>
      </c>
    </row>
    <row r="18" spans="1:14">
      <c r="A18" s="2023" t="s">
        <v>2858</v>
      </c>
      <c r="B18" s="2022">
        <v>189</v>
      </c>
      <c r="C18" s="2022">
        <v>48</v>
      </c>
      <c r="D18" s="2022">
        <v>22</v>
      </c>
      <c r="E18" s="2022">
        <v>21</v>
      </c>
      <c r="F18" s="2022">
        <v>141</v>
      </c>
      <c r="G18" s="2022">
        <v>19</v>
      </c>
      <c r="H18" s="2022">
        <v>122</v>
      </c>
    </row>
    <row r="19" spans="1:14">
      <c r="A19" s="2023" t="s">
        <v>2857</v>
      </c>
      <c r="B19" s="2022">
        <v>133</v>
      </c>
      <c r="C19" s="2022">
        <v>31</v>
      </c>
      <c r="D19" s="2022">
        <v>13</v>
      </c>
      <c r="E19" s="2022">
        <v>13</v>
      </c>
      <c r="F19" s="2022">
        <v>102</v>
      </c>
      <c r="G19" s="2022">
        <v>11</v>
      </c>
      <c r="H19" s="2022">
        <v>91</v>
      </c>
      <c r="M19" s="2028"/>
      <c r="N19" s="2028"/>
    </row>
    <row r="20" spans="1:14">
      <c r="A20" s="2023" t="s">
        <v>2856</v>
      </c>
      <c r="B20" s="2022">
        <v>126</v>
      </c>
      <c r="C20" s="2022">
        <v>22</v>
      </c>
      <c r="D20" s="2022">
        <v>9</v>
      </c>
      <c r="E20" s="2022">
        <v>7</v>
      </c>
      <c r="F20" s="2022">
        <v>104</v>
      </c>
      <c r="G20" s="2022">
        <v>11</v>
      </c>
      <c r="H20" s="2022">
        <v>93</v>
      </c>
      <c r="M20" s="2028"/>
      <c r="N20" s="2028"/>
    </row>
    <row r="21" spans="1:14">
      <c r="A21" s="2014" t="s">
        <v>2868</v>
      </c>
      <c r="B21" s="2013">
        <v>205</v>
      </c>
      <c r="C21" s="2013">
        <v>45</v>
      </c>
      <c r="D21" s="2013">
        <v>14</v>
      </c>
      <c r="E21" s="2013">
        <v>11</v>
      </c>
      <c r="F21" s="2013">
        <v>160</v>
      </c>
      <c r="G21" s="2013">
        <v>17</v>
      </c>
      <c r="H21" s="2013">
        <v>143</v>
      </c>
      <c r="M21" s="2028"/>
      <c r="N21" s="2028"/>
    </row>
    <row r="22" spans="1:14">
      <c r="A22" s="2014" t="s">
        <v>2854</v>
      </c>
      <c r="B22" s="2013">
        <v>269</v>
      </c>
      <c r="C22" s="2013">
        <v>51</v>
      </c>
      <c r="D22" s="2013">
        <v>14</v>
      </c>
      <c r="E22" s="2013">
        <v>14</v>
      </c>
      <c r="F22" s="2013">
        <v>218</v>
      </c>
      <c r="G22" s="2013">
        <v>25</v>
      </c>
      <c r="H22" s="2013">
        <v>193</v>
      </c>
      <c r="M22" s="2028"/>
      <c r="N22" s="2028"/>
    </row>
    <row r="23" spans="1:14">
      <c r="A23" s="2016" t="s">
        <v>2850</v>
      </c>
      <c r="B23" s="2015">
        <v>53</v>
      </c>
      <c r="C23" s="2015">
        <v>8</v>
      </c>
      <c r="D23" s="2015">
        <v>6</v>
      </c>
      <c r="E23" s="2015">
        <v>1</v>
      </c>
      <c r="F23" s="2015">
        <v>45</v>
      </c>
      <c r="G23" s="2015">
        <v>4</v>
      </c>
      <c r="H23" s="2015">
        <v>41</v>
      </c>
      <c r="M23" s="2028"/>
      <c r="N23" s="2028"/>
    </row>
    <row r="24" spans="1:14">
      <c r="A24" s="2021" t="s">
        <v>2848</v>
      </c>
      <c r="B24" s="2020">
        <v>61</v>
      </c>
      <c r="C24" s="2020">
        <v>16</v>
      </c>
      <c r="D24" s="2020">
        <v>4</v>
      </c>
      <c r="E24" s="2020">
        <v>3</v>
      </c>
      <c r="F24" s="2020">
        <v>45</v>
      </c>
      <c r="G24" s="2020">
        <v>2</v>
      </c>
      <c r="H24" s="2020">
        <v>43</v>
      </c>
      <c r="M24" s="2028"/>
      <c r="N24" s="2028"/>
    </row>
    <row r="25" spans="1:14">
      <c r="A25" s="2021" t="s">
        <v>2846</v>
      </c>
      <c r="B25" s="2020">
        <v>95</v>
      </c>
      <c r="C25" s="2020">
        <v>20</v>
      </c>
      <c r="D25" s="2020">
        <v>8</v>
      </c>
      <c r="E25" s="2020">
        <v>5</v>
      </c>
      <c r="F25" s="2020">
        <v>75</v>
      </c>
      <c r="G25" s="2020">
        <v>10</v>
      </c>
      <c r="H25" s="2020">
        <v>65</v>
      </c>
      <c r="M25" s="2028"/>
      <c r="N25" s="2028"/>
    </row>
    <row r="26" spans="1:14">
      <c r="A26" s="2021" t="s">
        <v>2844</v>
      </c>
      <c r="B26" s="2020">
        <v>121</v>
      </c>
      <c r="C26" s="2020">
        <v>31</v>
      </c>
      <c r="D26" s="2020">
        <v>8</v>
      </c>
      <c r="E26" s="2020">
        <v>9</v>
      </c>
      <c r="F26" s="2020">
        <v>90</v>
      </c>
      <c r="G26" s="2020">
        <v>9</v>
      </c>
      <c r="H26" s="2020">
        <v>81</v>
      </c>
      <c r="M26" s="2028"/>
      <c r="N26" s="2028"/>
    </row>
    <row r="27" spans="1:14">
      <c r="A27" s="2021" t="s">
        <v>2842</v>
      </c>
      <c r="B27" s="2020">
        <v>90</v>
      </c>
      <c r="C27" s="2020">
        <v>19</v>
      </c>
      <c r="D27" s="2020">
        <v>4</v>
      </c>
      <c r="E27" s="2020">
        <v>3</v>
      </c>
      <c r="F27" s="2020">
        <v>71</v>
      </c>
      <c r="G27" s="2020">
        <v>8</v>
      </c>
      <c r="H27" s="2020">
        <v>63</v>
      </c>
      <c r="M27" s="2028"/>
      <c r="N27" s="2028"/>
    </row>
    <row r="28" spans="1:14">
      <c r="A28" s="2021" t="s">
        <v>2843</v>
      </c>
      <c r="B28" s="2020">
        <v>152</v>
      </c>
      <c r="C28" s="2020">
        <v>31</v>
      </c>
      <c r="D28" s="2020">
        <v>9</v>
      </c>
      <c r="E28" s="2020">
        <v>9</v>
      </c>
      <c r="F28" s="2020">
        <v>121</v>
      </c>
      <c r="G28" s="2020">
        <v>14</v>
      </c>
      <c r="H28" s="2020">
        <v>107</v>
      </c>
      <c r="M28" s="2028"/>
      <c r="N28" s="2028"/>
    </row>
    <row r="29" spans="1:14">
      <c r="A29" s="2021" t="s">
        <v>2841</v>
      </c>
      <c r="B29" s="2020">
        <v>73</v>
      </c>
      <c r="C29" s="2020">
        <v>15</v>
      </c>
      <c r="D29" s="2020">
        <v>6</v>
      </c>
      <c r="E29" s="2020">
        <v>1</v>
      </c>
      <c r="F29" s="2020">
        <v>58</v>
      </c>
      <c r="G29" s="2020">
        <v>9</v>
      </c>
      <c r="H29" s="2020">
        <v>49</v>
      </c>
      <c r="M29" s="2028"/>
      <c r="N29" s="2028"/>
    </row>
    <row r="30" spans="1:14">
      <c r="A30" s="2021" t="s">
        <v>2840</v>
      </c>
      <c r="B30" s="2020">
        <v>107</v>
      </c>
      <c r="C30" s="2020">
        <v>19</v>
      </c>
      <c r="D30" s="2020">
        <v>3</v>
      </c>
      <c r="E30" s="2020">
        <v>3</v>
      </c>
      <c r="F30" s="2020">
        <v>88</v>
      </c>
      <c r="G30" s="2020">
        <v>19</v>
      </c>
      <c r="H30" s="2020">
        <v>69</v>
      </c>
      <c r="M30" s="2028"/>
      <c r="N30" s="2028"/>
    </row>
    <row r="31" spans="1:14">
      <c r="A31" s="2018" t="s">
        <v>2839</v>
      </c>
      <c r="B31" s="2017">
        <v>11</v>
      </c>
      <c r="C31" s="2017">
        <v>4</v>
      </c>
      <c r="D31" s="2017">
        <v>2</v>
      </c>
      <c r="E31" s="2017">
        <v>1</v>
      </c>
      <c r="F31" s="2017">
        <v>7</v>
      </c>
      <c r="G31" s="2017">
        <v>1</v>
      </c>
      <c r="H31" s="2017">
        <v>6</v>
      </c>
      <c r="M31" s="2028"/>
      <c r="N31" s="2028"/>
    </row>
    <row r="32" spans="1:14">
      <c r="A32" s="2016" t="s">
        <v>2838</v>
      </c>
      <c r="B32" s="2015">
        <v>199</v>
      </c>
      <c r="C32" s="2015">
        <v>47</v>
      </c>
      <c r="D32" s="2015">
        <v>14</v>
      </c>
      <c r="E32" s="2015">
        <v>10</v>
      </c>
      <c r="F32" s="2015">
        <v>152</v>
      </c>
      <c r="G32" s="2015">
        <v>13</v>
      </c>
      <c r="H32" s="2015">
        <v>139</v>
      </c>
      <c r="M32" s="2028"/>
      <c r="N32" s="2028"/>
    </row>
    <row r="33" spans="1:14">
      <c r="A33" s="2016" t="s">
        <v>2837</v>
      </c>
      <c r="B33" s="2015">
        <v>203</v>
      </c>
      <c r="C33" s="2015">
        <v>36</v>
      </c>
      <c r="D33" s="2015">
        <v>10</v>
      </c>
      <c r="E33" s="2015">
        <v>10</v>
      </c>
      <c r="F33" s="2015">
        <v>167</v>
      </c>
      <c r="G33" s="2015">
        <v>16</v>
      </c>
      <c r="H33" s="2015">
        <v>151</v>
      </c>
      <c r="M33" s="2028"/>
      <c r="N33" s="2028"/>
    </row>
    <row r="34" spans="1:14">
      <c r="A34" s="2014" t="s">
        <v>2836</v>
      </c>
      <c r="B34" s="2013">
        <v>47</v>
      </c>
      <c r="C34" s="2013">
        <v>8</v>
      </c>
      <c r="D34" s="2013">
        <v>1</v>
      </c>
      <c r="E34" s="2013">
        <v>1</v>
      </c>
      <c r="F34" s="2013">
        <v>39</v>
      </c>
      <c r="G34" s="2013">
        <v>4</v>
      </c>
      <c r="H34" s="2013">
        <v>35</v>
      </c>
      <c r="M34" s="2028"/>
      <c r="N34" s="2028"/>
    </row>
    <row r="35" spans="1:14">
      <c r="A35" s="2012" t="s">
        <v>2835</v>
      </c>
      <c r="B35" s="2011">
        <v>277</v>
      </c>
      <c r="C35" s="2011">
        <v>73</v>
      </c>
      <c r="D35" s="2011">
        <v>27</v>
      </c>
      <c r="E35" s="2011">
        <v>26</v>
      </c>
      <c r="F35" s="2011">
        <v>204</v>
      </c>
      <c r="G35" s="2011">
        <v>45</v>
      </c>
      <c r="H35" s="2011">
        <v>159</v>
      </c>
      <c r="M35" s="2028"/>
      <c r="N35" s="2028"/>
    </row>
    <row r="36" spans="1:14">
      <c r="M36" s="2028"/>
      <c r="N36" s="2028"/>
    </row>
    <row r="37" spans="1:14">
      <c r="M37" s="2028"/>
      <c r="N37" s="2028"/>
    </row>
    <row r="38" spans="1:14">
      <c r="M38" s="2028"/>
      <c r="N38" s="2028"/>
    </row>
    <row r="39" spans="1:14">
      <c r="M39" s="2028"/>
      <c r="N39" s="2028"/>
    </row>
    <row r="40" spans="1:14">
      <c r="M40" s="2028"/>
      <c r="N40" s="2028"/>
    </row>
    <row r="41" spans="1:14">
      <c r="M41" s="2028"/>
      <c r="N41" s="2028"/>
    </row>
    <row r="42" spans="1:14">
      <c r="M42" s="2028"/>
      <c r="N42" s="2028"/>
    </row>
    <row r="43" spans="1:14">
      <c r="M43" s="2028"/>
      <c r="N43" s="2028"/>
    </row>
  </sheetData>
  <mergeCells count="5">
    <mergeCell ref="A6:A10"/>
    <mergeCell ref="G6:G10"/>
    <mergeCell ref="H6:H10"/>
    <mergeCell ref="D7:D10"/>
    <mergeCell ref="E7:E10"/>
  </mergeCells>
  <phoneticPr fontId="3"/>
  <pageMargins left="0.7" right="0.7" top="0.75" bottom="0.75" header="0.3" footer="0.3"/>
  <pageSetup paperSize="9" scale="45" orientation="landscape" r:id="rId1"/>
  <ignoredErrors>
    <ignoredError sqref="K9 K11"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5"/>
  <sheetViews>
    <sheetView zoomScale="82" zoomScaleNormal="82" workbookViewId="0">
      <selection activeCell="D8" sqref="D8"/>
    </sheetView>
  </sheetViews>
  <sheetFormatPr defaultColWidth="8.90625" defaultRowHeight="13"/>
  <cols>
    <col min="1" max="1" width="23.90625" style="2027" bestFit="1" customWidth="1"/>
    <col min="2" max="2" width="10" style="2026" customWidth="1"/>
    <col min="3" max="5" width="8.90625" style="2010"/>
    <col min="6" max="6" width="9.453125" style="2010" bestFit="1" customWidth="1"/>
    <col min="7" max="242" width="8.90625" style="2010"/>
    <col min="243" max="243" width="23.90625" style="2010" bestFit="1" customWidth="1"/>
    <col min="244" max="257" width="10" style="2010" customWidth="1"/>
    <col min="258" max="258" width="21.36328125" style="2010" bestFit="1" customWidth="1"/>
    <col min="259" max="498" width="8.90625" style="2010"/>
    <col min="499" max="499" width="23.90625" style="2010" bestFit="1" customWidth="1"/>
    <col min="500" max="513" width="10" style="2010" customWidth="1"/>
    <col min="514" max="514" width="21.36328125" style="2010" bestFit="1" customWidth="1"/>
    <col min="515" max="754" width="8.90625" style="2010"/>
    <col min="755" max="755" width="23.90625" style="2010" bestFit="1" customWidth="1"/>
    <col min="756" max="769" width="10" style="2010" customWidth="1"/>
    <col min="770" max="770" width="21.36328125" style="2010" bestFit="1" customWidth="1"/>
    <col min="771" max="1010" width="8.90625" style="2010"/>
    <col min="1011" max="1011" width="23.90625" style="2010" bestFit="1" customWidth="1"/>
    <col min="1012" max="1025" width="10" style="2010" customWidth="1"/>
    <col min="1026" max="1026" width="21.36328125" style="2010" bestFit="1" customWidth="1"/>
    <col min="1027" max="1266" width="8.90625" style="2010"/>
    <col min="1267" max="1267" width="23.90625" style="2010" bestFit="1" customWidth="1"/>
    <col min="1268" max="1281" width="10" style="2010" customWidth="1"/>
    <col min="1282" max="1282" width="21.36328125" style="2010" bestFit="1" customWidth="1"/>
    <col min="1283" max="1522" width="8.90625" style="2010"/>
    <col min="1523" max="1523" width="23.90625" style="2010" bestFit="1" customWidth="1"/>
    <col min="1524" max="1537" width="10" style="2010" customWidth="1"/>
    <col min="1538" max="1538" width="21.36328125" style="2010" bestFit="1" customWidth="1"/>
    <col min="1539" max="1778" width="8.90625" style="2010"/>
    <col min="1779" max="1779" width="23.90625" style="2010" bestFit="1" customWidth="1"/>
    <col min="1780" max="1793" width="10" style="2010" customWidth="1"/>
    <col min="1794" max="1794" width="21.36328125" style="2010" bestFit="1" customWidth="1"/>
    <col min="1795" max="2034" width="8.90625" style="2010"/>
    <col min="2035" max="2035" width="23.90625" style="2010" bestFit="1" customWidth="1"/>
    <col min="2036" max="2049" width="10" style="2010" customWidth="1"/>
    <col min="2050" max="2050" width="21.36328125" style="2010" bestFit="1" customWidth="1"/>
    <col min="2051" max="2290" width="8.90625" style="2010"/>
    <col min="2291" max="2291" width="23.90625" style="2010" bestFit="1" customWidth="1"/>
    <col min="2292" max="2305" width="10" style="2010" customWidth="1"/>
    <col min="2306" max="2306" width="21.36328125" style="2010" bestFit="1" customWidth="1"/>
    <col min="2307" max="2546" width="8.90625" style="2010"/>
    <col min="2547" max="2547" width="23.90625" style="2010" bestFit="1" customWidth="1"/>
    <col min="2548" max="2561" width="10" style="2010" customWidth="1"/>
    <col min="2562" max="2562" width="21.36328125" style="2010" bestFit="1" customWidth="1"/>
    <col min="2563" max="2802" width="8.90625" style="2010"/>
    <col min="2803" max="2803" width="23.90625" style="2010" bestFit="1" customWidth="1"/>
    <col min="2804" max="2817" width="10" style="2010" customWidth="1"/>
    <col min="2818" max="2818" width="21.36328125" style="2010" bestFit="1" customWidth="1"/>
    <col min="2819" max="3058" width="8.90625" style="2010"/>
    <col min="3059" max="3059" width="23.90625" style="2010" bestFit="1" customWidth="1"/>
    <col min="3060" max="3073" width="10" style="2010" customWidth="1"/>
    <col min="3074" max="3074" width="21.36328125" style="2010" bestFit="1" customWidth="1"/>
    <col min="3075" max="3314" width="8.90625" style="2010"/>
    <col min="3315" max="3315" width="23.90625" style="2010" bestFit="1" customWidth="1"/>
    <col min="3316" max="3329" width="10" style="2010" customWidth="1"/>
    <col min="3330" max="3330" width="21.36328125" style="2010" bestFit="1" customWidth="1"/>
    <col min="3331" max="3570" width="8.90625" style="2010"/>
    <col min="3571" max="3571" width="23.90625" style="2010" bestFit="1" customWidth="1"/>
    <col min="3572" max="3585" width="10" style="2010" customWidth="1"/>
    <col min="3586" max="3586" width="21.36328125" style="2010" bestFit="1" customWidth="1"/>
    <col min="3587" max="3826" width="8.90625" style="2010"/>
    <col min="3827" max="3827" width="23.90625" style="2010" bestFit="1" customWidth="1"/>
    <col min="3828" max="3841" width="10" style="2010" customWidth="1"/>
    <col min="3842" max="3842" width="21.36328125" style="2010" bestFit="1" customWidth="1"/>
    <col min="3843" max="4082" width="8.90625" style="2010"/>
    <col min="4083" max="4083" width="23.90625" style="2010" bestFit="1" customWidth="1"/>
    <col min="4084" max="4097" width="10" style="2010" customWidth="1"/>
    <col min="4098" max="4098" width="21.36328125" style="2010" bestFit="1" customWidth="1"/>
    <col min="4099" max="4338" width="8.90625" style="2010"/>
    <col min="4339" max="4339" width="23.90625" style="2010" bestFit="1" customWidth="1"/>
    <col min="4340" max="4353" width="10" style="2010" customWidth="1"/>
    <col min="4354" max="4354" width="21.36328125" style="2010" bestFit="1" customWidth="1"/>
    <col min="4355" max="4594" width="8.90625" style="2010"/>
    <col min="4595" max="4595" width="23.90625" style="2010" bestFit="1" customWidth="1"/>
    <col min="4596" max="4609" width="10" style="2010" customWidth="1"/>
    <col min="4610" max="4610" width="21.36328125" style="2010" bestFit="1" customWidth="1"/>
    <col min="4611" max="4850" width="8.90625" style="2010"/>
    <col min="4851" max="4851" width="23.90625" style="2010" bestFit="1" customWidth="1"/>
    <col min="4852" max="4865" width="10" style="2010" customWidth="1"/>
    <col min="4866" max="4866" width="21.36328125" style="2010" bestFit="1" customWidth="1"/>
    <col min="4867" max="5106" width="8.90625" style="2010"/>
    <col min="5107" max="5107" width="23.90625" style="2010" bestFit="1" customWidth="1"/>
    <col min="5108" max="5121" width="10" style="2010" customWidth="1"/>
    <col min="5122" max="5122" width="21.36328125" style="2010" bestFit="1" customWidth="1"/>
    <col min="5123" max="5362" width="8.90625" style="2010"/>
    <col min="5363" max="5363" width="23.90625" style="2010" bestFit="1" customWidth="1"/>
    <col min="5364" max="5377" width="10" style="2010" customWidth="1"/>
    <col min="5378" max="5378" width="21.36328125" style="2010" bestFit="1" customWidth="1"/>
    <col min="5379" max="5618" width="8.90625" style="2010"/>
    <col min="5619" max="5619" width="23.90625" style="2010" bestFit="1" customWidth="1"/>
    <col min="5620" max="5633" width="10" style="2010" customWidth="1"/>
    <col min="5634" max="5634" width="21.36328125" style="2010" bestFit="1" customWidth="1"/>
    <col min="5635" max="5874" width="8.90625" style="2010"/>
    <col min="5875" max="5875" width="23.90625" style="2010" bestFit="1" customWidth="1"/>
    <col min="5876" max="5889" width="10" style="2010" customWidth="1"/>
    <col min="5890" max="5890" width="21.36328125" style="2010" bestFit="1" customWidth="1"/>
    <col min="5891" max="6130" width="8.90625" style="2010"/>
    <col min="6131" max="6131" width="23.90625" style="2010" bestFit="1" customWidth="1"/>
    <col min="6132" max="6145" width="10" style="2010" customWidth="1"/>
    <col min="6146" max="6146" width="21.36328125" style="2010" bestFit="1" customWidth="1"/>
    <col min="6147" max="6386" width="8.90625" style="2010"/>
    <col min="6387" max="6387" width="23.90625" style="2010" bestFit="1" customWidth="1"/>
    <col min="6388" max="6401" width="10" style="2010" customWidth="1"/>
    <col min="6402" max="6402" width="21.36328125" style="2010" bestFit="1" customWidth="1"/>
    <col min="6403" max="6642" width="8.90625" style="2010"/>
    <col min="6643" max="6643" width="23.90625" style="2010" bestFit="1" customWidth="1"/>
    <col min="6644" max="6657" width="10" style="2010" customWidth="1"/>
    <col min="6658" max="6658" width="21.36328125" style="2010" bestFit="1" customWidth="1"/>
    <col min="6659" max="6898" width="8.90625" style="2010"/>
    <col min="6899" max="6899" width="23.90625" style="2010" bestFit="1" customWidth="1"/>
    <col min="6900" max="6913" width="10" style="2010" customWidth="1"/>
    <col min="6914" max="6914" width="21.36328125" style="2010" bestFit="1" customWidth="1"/>
    <col min="6915" max="7154" width="8.90625" style="2010"/>
    <col min="7155" max="7155" width="23.90625" style="2010" bestFit="1" customWidth="1"/>
    <col min="7156" max="7169" width="10" style="2010" customWidth="1"/>
    <col min="7170" max="7170" width="21.36328125" style="2010" bestFit="1" customWidth="1"/>
    <col min="7171" max="7410" width="8.90625" style="2010"/>
    <col min="7411" max="7411" width="23.90625" style="2010" bestFit="1" customWidth="1"/>
    <col min="7412" max="7425" width="10" style="2010" customWidth="1"/>
    <col min="7426" max="7426" width="21.36328125" style="2010" bestFit="1" customWidth="1"/>
    <col min="7427" max="7666" width="8.90625" style="2010"/>
    <col min="7667" max="7667" width="23.90625" style="2010" bestFit="1" customWidth="1"/>
    <col min="7668" max="7681" width="10" style="2010" customWidth="1"/>
    <col min="7682" max="7682" width="21.36328125" style="2010" bestFit="1" customWidth="1"/>
    <col min="7683" max="7922" width="8.90625" style="2010"/>
    <col min="7923" max="7923" width="23.90625" style="2010" bestFit="1" customWidth="1"/>
    <col min="7924" max="7937" width="10" style="2010" customWidth="1"/>
    <col min="7938" max="7938" width="21.36328125" style="2010" bestFit="1" customWidth="1"/>
    <col min="7939" max="8178" width="8.90625" style="2010"/>
    <col min="8179" max="8179" width="23.90625" style="2010" bestFit="1" customWidth="1"/>
    <col min="8180" max="8193" width="10" style="2010" customWidth="1"/>
    <col min="8194" max="8194" width="21.36328125" style="2010" bestFit="1" customWidth="1"/>
    <col min="8195" max="8434" width="8.90625" style="2010"/>
    <col min="8435" max="8435" width="23.90625" style="2010" bestFit="1" customWidth="1"/>
    <col min="8436" max="8449" width="10" style="2010" customWidth="1"/>
    <col min="8450" max="8450" width="21.36328125" style="2010" bestFit="1" customWidth="1"/>
    <col min="8451" max="8690" width="8.90625" style="2010"/>
    <col min="8691" max="8691" width="23.90625" style="2010" bestFit="1" customWidth="1"/>
    <col min="8692" max="8705" width="10" style="2010" customWidth="1"/>
    <col min="8706" max="8706" width="21.36328125" style="2010" bestFit="1" customWidth="1"/>
    <col min="8707" max="8946" width="8.90625" style="2010"/>
    <col min="8947" max="8947" width="23.90625" style="2010" bestFit="1" customWidth="1"/>
    <col min="8948" max="8961" width="10" style="2010" customWidth="1"/>
    <col min="8962" max="8962" width="21.36328125" style="2010" bestFit="1" customWidth="1"/>
    <col min="8963" max="9202" width="8.90625" style="2010"/>
    <col min="9203" max="9203" width="23.90625" style="2010" bestFit="1" customWidth="1"/>
    <col min="9204" max="9217" width="10" style="2010" customWidth="1"/>
    <col min="9218" max="9218" width="21.36328125" style="2010" bestFit="1" customWidth="1"/>
    <col min="9219" max="9458" width="8.90625" style="2010"/>
    <col min="9459" max="9459" width="23.90625" style="2010" bestFit="1" customWidth="1"/>
    <col min="9460" max="9473" width="10" style="2010" customWidth="1"/>
    <col min="9474" max="9474" width="21.36328125" style="2010" bestFit="1" customWidth="1"/>
    <col min="9475" max="9714" width="8.90625" style="2010"/>
    <col min="9715" max="9715" width="23.90625" style="2010" bestFit="1" customWidth="1"/>
    <col min="9716" max="9729" width="10" style="2010" customWidth="1"/>
    <col min="9730" max="9730" width="21.36328125" style="2010" bestFit="1" customWidth="1"/>
    <col min="9731" max="9970" width="8.90625" style="2010"/>
    <col min="9971" max="9971" width="23.90625" style="2010" bestFit="1" customWidth="1"/>
    <col min="9972" max="9985" width="10" style="2010" customWidth="1"/>
    <col min="9986" max="9986" width="21.36328125" style="2010" bestFit="1" customWidth="1"/>
    <col min="9987" max="10226" width="8.90625" style="2010"/>
    <col min="10227" max="10227" width="23.90625" style="2010" bestFit="1" customWidth="1"/>
    <col min="10228" max="10241" width="10" style="2010" customWidth="1"/>
    <col min="10242" max="10242" width="21.36328125" style="2010" bestFit="1" customWidth="1"/>
    <col min="10243" max="10482" width="8.90625" style="2010"/>
    <col min="10483" max="10483" width="23.90625" style="2010" bestFit="1" customWidth="1"/>
    <col min="10484" max="10497" width="10" style="2010" customWidth="1"/>
    <col min="10498" max="10498" width="21.36328125" style="2010" bestFit="1" customWidth="1"/>
    <col min="10499" max="10738" width="8.90625" style="2010"/>
    <col min="10739" max="10739" width="23.90625" style="2010" bestFit="1" customWidth="1"/>
    <col min="10740" max="10753" width="10" style="2010" customWidth="1"/>
    <col min="10754" max="10754" width="21.36328125" style="2010" bestFit="1" customWidth="1"/>
    <col min="10755" max="10994" width="8.90625" style="2010"/>
    <col min="10995" max="10995" width="23.90625" style="2010" bestFit="1" customWidth="1"/>
    <col min="10996" max="11009" width="10" style="2010" customWidth="1"/>
    <col min="11010" max="11010" width="21.36328125" style="2010" bestFit="1" customWidth="1"/>
    <col min="11011" max="11250" width="8.90625" style="2010"/>
    <col min="11251" max="11251" width="23.90625" style="2010" bestFit="1" customWidth="1"/>
    <col min="11252" max="11265" width="10" style="2010" customWidth="1"/>
    <col min="11266" max="11266" width="21.36328125" style="2010" bestFit="1" customWidth="1"/>
    <col min="11267" max="11506" width="8.90625" style="2010"/>
    <col min="11507" max="11507" width="23.90625" style="2010" bestFit="1" customWidth="1"/>
    <col min="11508" max="11521" width="10" style="2010" customWidth="1"/>
    <col min="11522" max="11522" width="21.36328125" style="2010" bestFit="1" customWidth="1"/>
    <col min="11523" max="11762" width="8.90625" style="2010"/>
    <col min="11763" max="11763" width="23.90625" style="2010" bestFit="1" customWidth="1"/>
    <col min="11764" max="11777" width="10" style="2010" customWidth="1"/>
    <col min="11778" max="11778" width="21.36328125" style="2010" bestFit="1" customWidth="1"/>
    <col min="11779" max="12018" width="8.90625" style="2010"/>
    <col min="12019" max="12019" width="23.90625" style="2010" bestFit="1" customWidth="1"/>
    <col min="12020" max="12033" width="10" style="2010" customWidth="1"/>
    <col min="12034" max="12034" width="21.36328125" style="2010" bestFit="1" customWidth="1"/>
    <col min="12035" max="12274" width="8.90625" style="2010"/>
    <col min="12275" max="12275" width="23.90625" style="2010" bestFit="1" customWidth="1"/>
    <col min="12276" max="12289" width="10" style="2010" customWidth="1"/>
    <col min="12290" max="12290" width="21.36328125" style="2010" bestFit="1" customWidth="1"/>
    <col min="12291" max="12530" width="8.90625" style="2010"/>
    <col min="12531" max="12531" width="23.90625" style="2010" bestFit="1" customWidth="1"/>
    <col min="12532" max="12545" width="10" style="2010" customWidth="1"/>
    <col min="12546" max="12546" width="21.36328125" style="2010" bestFit="1" customWidth="1"/>
    <col min="12547" max="12786" width="8.90625" style="2010"/>
    <col min="12787" max="12787" width="23.90625" style="2010" bestFit="1" customWidth="1"/>
    <col min="12788" max="12801" width="10" style="2010" customWidth="1"/>
    <col min="12802" max="12802" width="21.36328125" style="2010" bestFit="1" customWidth="1"/>
    <col min="12803" max="13042" width="8.90625" style="2010"/>
    <col min="13043" max="13043" width="23.90625" style="2010" bestFit="1" customWidth="1"/>
    <col min="13044" max="13057" width="10" style="2010" customWidth="1"/>
    <col min="13058" max="13058" width="21.36328125" style="2010" bestFit="1" customWidth="1"/>
    <col min="13059" max="13298" width="8.90625" style="2010"/>
    <col min="13299" max="13299" width="23.90625" style="2010" bestFit="1" customWidth="1"/>
    <col min="13300" max="13313" width="10" style="2010" customWidth="1"/>
    <col min="13314" max="13314" width="21.36328125" style="2010" bestFit="1" customWidth="1"/>
    <col min="13315" max="13554" width="8.90625" style="2010"/>
    <col min="13555" max="13555" width="23.90625" style="2010" bestFit="1" customWidth="1"/>
    <col min="13556" max="13569" width="10" style="2010" customWidth="1"/>
    <col min="13570" max="13570" width="21.36328125" style="2010" bestFit="1" customWidth="1"/>
    <col min="13571" max="13810" width="8.90625" style="2010"/>
    <col min="13811" max="13811" width="23.90625" style="2010" bestFit="1" customWidth="1"/>
    <col min="13812" max="13825" width="10" style="2010" customWidth="1"/>
    <col min="13826" max="13826" width="21.36328125" style="2010" bestFit="1" customWidth="1"/>
    <col min="13827" max="14066" width="8.90625" style="2010"/>
    <col min="14067" max="14067" width="23.90625" style="2010" bestFit="1" customWidth="1"/>
    <col min="14068" max="14081" width="10" style="2010" customWidth="1"/>
    <col min="14082" max="14082" width="21.36328125" style="2010" bestFit="1" customWidth="1"/>
    <col min="14083" max="14322" width="8.90625" style="2010"/>
    <col min="14323" max="14323" width="23.90625" style="2010" bestFit="1" customWidth="1"/>
    <col min="14324" max="14337" width="10" style="2010" customWidth="1"/>
    <col min="14338" max="14338" width="21.36328125" style="2010" bestFit="1" customWidth="1"/>
    <col min="14339" max="14578" width="8.90625" style="2010"/>
    <col min="14579" max="14579" width="23.90625" style="2010" bestFit="1" customWidth="1"/>
    <col min="14580" max="14593" width="10" style="2010" customWidth="1"/>
    <col min="14594" max="14594" width="21.36328125" style="2010" bestFit="1" customWidth="1"/>
    <col min="14595" max="14834" width="8.90625" style="2010"/>
    <col min="14835" max="14835" width="23.90625" style="2010" bestFit="1" customWidth="1"/>
    <col min="14836" max="14849" width="10" style="2010" customWidth="1"/>
    <col min="14850" max="14850" width="21.36328125" style="2010" bestFit="1" customWidth="1"/>
    <col min="14851" max="15090" width="8.90625" style="2010"/>
    <col min="15091" max="15091" width="23.90625" style="2010" bestFit="1" customWidth="1"/>
    <col min="15092" max="15105" width="10" style="2010" customWidth="1"/>
    <col min="15106" max="15106" width="21.36328125" style="2010" bestFit="1" customWidth="1"/>
    <col min="15107" max="15346" width="8.90625" style="2010"/>
    <col min="15347" max="15347" width="23.90625" style="2010" bestFit="1" customWidth="1"/>
    <col min="15348" max="15361" width="10" style="2010" customWidth="1"/>
    <col min="15362" max="15362" width="21.36328125" style="2010" bestFit="1" customWidth="1"/>
    <col min="15363" max="15602" width="8.90625" style="2010"/>
    <col min="15603" max="15603" width="23.90625" style="2010" bestFit="1" customWidth="1"/>
    <col min="15604" max="15617" width="10" style="2010" customWidth="1"/>
    <col min="15618" max="15618" width="21.36328125" style="2010" bestFit="1" customWidth="1"/>
    <col min="15619" max="15858" width="8.90625" style="2010"/>
    <col min="15859" max="15859" width="23.90625" style="2010" bestFit="1" customWidth="1"/>
    <col min="15860" max="15873" width="10" style="2010" customWidth="1"/>
    <col min="15874" max="15874" width="21.36328125" style="2010" bestFit="1" customWidth="1"/>
    <col min="15875" max="16114" width="8.90625" style="2010"/>
    <col min="16115" max="16115" width="23.90625" style="2010" bestFit="1" customWidth="1"/>
    <col min="16116" max="16129" width="10" style="2010" customWidth="1"/>
    <col min="16130" max="16130" width="21.36328125" style="2010" bestFit="1" customWidth="1"/>
    <col min="16131" max="16384" width="8.90625" style="2010"/>
  </cols>
  <sheetData>
    <row r="1" spans="1:6" ht="12.65" customHeight="1">
      <c r="A1" s="2043" t="s">
        <v>2884</v>
      </c>
      <c r="B1" s="2044" t="s">
        <v>2888</v>
      </c>
    </row>
    <row r="2" spans="1:6" ht="12.65" customHeight="1">
      <c r="A2" s="2010" t="s">
        <v>2887</v>
      </c>
      <c r="B2" s="2042"/>
    </row>
    <row r="3" spans="1:6" ht="12.65" customHeight="1">
      <c r="B3" s="2041"/>
    </row>
    <row r="4" spans="1:6" ht="12.65" customHeight="1">
      <c r="B4" s="2010"/>
    </row>
    <row r="5" spans="1:6" ht="12.65" customHeight="1" thickBot="1">
      <c r="B5" s="2040" t="s">
        <v>2886</v>
      </c>
    </row>
    <row r="6" spans="1:6" ht="12.65" customHeight="1">
      <c r="A6" s="2304" t="s">
        <v>2885</v>
      </c>
      <c r="B6" s="2067"/>
    </row>
    <row r="7" spans="1:6" ht="12.65" customHeight="1">
      <c r="A7" s="2305"/>
      <c r="B7" s="2068"/>
    </row>
    <row r="8" spans="1:6" ht="12.65" customHeight="1">
      <c r="A8" s="2305"/>
      <c r="B8" s="2033" t="s">
        <v>2181</v>
      </c>
    </row>
    <row r="9" spans="1:6" ht="12.65" customHeight="1">
      <c r="A9" s="2305"/>
      <c r="B9" s="2033"/>
      <c r="E9" s="2010" t="s">
        <v>1638</v>
      </c>
      <c r="F9" s="2019">
        <f>SUM(B23,B32,B33)</f>
        <v>72457</v>
      </c>
    </row>
    <row r="10" spans="1:6" ht="12.65" customHeight="1" thickBot="1">
      <c r="A10" s="2306"/>
      <c r="B10" s="2031"/>
      <c r="E10" s="2010" t="s">
        <v>2630</v>
      </c>
      <c r="F10" s="2019">
        <f>SUM(B21,B22,B34)</f>
        <v>74696</v>
      </c>
    </row>
    <row r="11" spans="1:6">
      <c r="A11" s="2030" t="s">
        <v>2870</v>
      </c>
      <c r="B11" s="2029">
        <v>10717134</v>
      </c>
      <c r="E11" s="2010" t="s">
        <v>1641</v>
      </c>
      <c r="F11" s="2019">
        <f>SUM(B16:B20)</f>
        <v>134333</v>
      </c>
    </row>
    <row r="12" spans="1:6">
      <c r="A12" s="2025" t="s">
        <v>2866</v>
      </c>
      <c r="B12" s="2024">
        <v>546132</v>
      </c>
      <c r="E12" s="2010" t="s">
        <v>1642</v>
      </c>
      <c r="F12" s="2019">
        <f>SUM(B13,B14,B15,B31)</f>
        <v>59302</v>
      </c>
    </row>
    <row r="13" spans="1:6">
      <c r="A13" s="2018" t="s">
        <v>2849</v>
      </c>
      <c r="B13" s="2017">
        <v>24820</v>
      </c>
      <c r="E13" s="2010" t="s">
        <v>1639</v>
      </c>
      <c r="F13" s="2019">
        <f>SUM(B24:B30)</f>
        <v>152811</v>
      </c>
    </row>
    <row r="14" spans="1:6">
      <c r="A14" s="2018" t="s">
        <v>2845</v>
      </c>
      <c r="B14" s="2017">
        <v>19650</v>
      </c>
      <c r="E14" s="2010" t="s">
        <v>2178</v>
      </c>
      <c r="F14" s="2019">
        <f>SUM(B35)</f>
        <v>52533</v>
      </c>
    </row>
    <row r="15" spans="1:6">
      <c r="A15" s="2018" t="s">
        <v>2869</v>
      </c>
      <c r="B15" s="2017">
        <v>11556</v>
      </c>
    </row>
    <row r="16" spans="1:6">
      <c r="A16" s="2023" t="s">
        <v>2860</v>
      </c>
      <c r="B16" s="2022">
        <v>24540</v>
      </c>
    </row>
    <row r="17" spans="1:2">
      <c r="A17" s="2023" t="s">
        <v>2859</v>
      </c>
      <c r="B17" s="2022">
        <v>12232</v>
      </c>
    </row>
    <row r="18" spans="1:2">
      <c r="A18" s="2023" t="s">
        <v>2858</v>
      </c>
      <c r="B18" s="2022">
        <v>29749</v>
      </c>
    </row>
    <row r="19" spans="1:2">
      <c r="A19" s="2023" t="s">
        <v>2857</v>
      </c>
      <c r="B19" s="2022">
        <v>37669</v>
      </c>
    </row>
    <row r="20" spans="1:2">
      <c r="A20" s="2023" t="s">
        <v>2856</v>
      </c>
      <c r="B20" s="2022">
        <v>30143</v>
      </c>
    </row>
    <row r="21" spans="1:2">
      <c r="A21" s="2014" t="s">
        <v>2868</v>
      </c>
      <c r="B21" s="2013">
        <v>29526</v>
      </c>
    </row>
    <row r="22" spans="1:2">
      <c r="A22" s="2014" t="s">
        <v>2854</v>
      </c>
      <c r="B22" s="2013">
        <v>40242</v>
      </c>
    </row>
    <row r="23" spans="1:2">
      <c r="A23" s="2045" t="s">
        <v>2850</v>
      </c>
      <c r="B23" s="2015">
        <v>7186</v>
      </c>
    </row>
    <row r="24" spans="1:2">
      <c r="A24" s="2021" t="s">
        <v>2848</v>
      </c>
      <c r="B24" s="2020">
        <v>12754</v>
      </c>
    </row>
    <row r="25" spans="1:2">
      <c r="A25" s="2021" t="s">
        <v>2846</v>
      </c>
      <c r="B25" s="2020">
        <v>26300</v>
      </c>
    </row>
    <row r="26" spans="1:2">
      <c r="A26" s="2021" t="s">
        <v>2844</v>
      </c>
      <c r="B26" s="2020">
        <v>29108</v>
      </c>
    </row>
    <row r="27" spans="1:2">
      <c r="A27" s="2021" t="s">
        <v>2842</v>
      </c>
      <c r="B27" s="2020">
        <v>15031</v>
      </c>
    </row>
    <row r="28" spans="1:2">
      <c r="A28" s="2021" t="s">
        <v>2843</v>
      </c>
      <c r="B28" s="2020">
        <v>26284</v>
      </c>
    </row>
    <row r="29" spans="1:2">
      <c r="A29" s="2021" t="s">
        <v>2841</v>
      </c>
      <c r="B29" s="2020">
        <v>12820</v>
      </c>
    </row>
    <row r="30" spans="1:2">
      <c r="A30" s="2021" t="s">
        <v>2840</v>
      </c>
      <c r="B30" s="2020">
        <v>30514</v>
      </c>
    </row>
    <row r="31" spans="1:2">
      <c r="A31" s="2018" t="s">
        <v>2839</v>
      </c>
      <c r="B31" s="2017">
        <v>3276</v>
      </c>
    </row>
    <row r="32" spans="1:2">
      <c r="A32" s="2016" t="s">
        <v>2838</v>
      </c>
      <c r="B32" s="2015">
        <v>35730</v>
      </c>
    </row>
    <row r="33" spans="1:2">
      <c r="A33" s="2016" t="s">
        <v>2837</v>
      </c>
      <c r="B33" s="2015">
        <v>29541</v>
      </c>
    </row>
    <row r="34" spans="1:2">
      <c r="A34" s="2014" t="s">
        <v>2836</v>
      </c>
      <c r="B34" s="2013">
        <v>4928</v>
      </c>
    </row>
    <row r="35" spans="1:2">
      <c r="A35" s="2012" t="s">
        <v>2835</v>
      </c>
      <c r="B35" s="2011">
        <v>52533</v>
      </c>
    </row>
  </sheetData>
  <mergeCells count="1">
    <mergeCell ref="A6:A10"/>
  </mergeCells>
  <phoneticPr fontId="3"/>
  <pageMargins left="0.7" right="0.7" top="0.75" bottom="0.75" header="0.3" footer="0.3"/>
  <pageSetup paperSize="9"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C17"/>
  <sheetViews>
    <sheetView view="pageBreakPreview" zoomScale="75" zoomScaleNormal="100" zoomScaleSheetLayoutView="75" workbookViewId="0">
      <selection activeCell="D6" sqref="D6"/>
    </sheetView>
  </sheetViews>
  <sheetFormatPr defaultRowHeight="13"/>
  <cols>
    <col min="1" max="1" width="37.6328125" customWidth="1"/>
    <col min="2" max="3" width="20.6328125" customWidth="1"/>
    <col min="5" max="5" width="13" customWidth="1"/>
    <col min="7" max="7" width="16.26953125" customWidth="1"/>
  </cols>
  <sheetData>
    <row r="1" spans="1:29" ht="18" customHeight="1">
      <c r="A1" s="182" t="s">
        <v>1662</v>
      </c>
    </row>
    <row r="2" spans="1:29" ht="30" customHeight="1" thickBot="1">
      <c r="C2" s="220" t="s">
        <v>1661</v>
      </c>
      <c r="G2" s="2316"/>
    </row>
    <row r="3" spans="1:29" ht="20.149999999999999" customHeight="1" thickBot="1">
      <c r="A3" s="901" t="s">
        <v>1660</v>
      </c>
      <c r="B3" s="900" t="s">
        <v>1659</v>
      </c>
      <c r="C3" s="899" t="s">
        <v>1658</v>
      </c>
      <c r="F3" s="2316"/>
      <c r="G3" s="2316"/>
    </row>
    <row r="4" spans="1:29" ht="20.149999999999999" customHeight="1">
      <c r="A4" s="898" t="s">
        <v>1657</v>
      </c>
      <c r="B4" s="897">
        <f>SUM(B5:B7)</f>
        <v>348057</v>
      </c>
      <c r="C4" s="896">
        <v>2575</v>
      </c>
      <c r="F4" s="2316"/>
      <c r="G4" s="2316"/>
      <c r="N4" s="2316"/>
    </row>
    <row r="5" spans="1:29" ht="20.149999999999999" customHeight="1">
      <c r="A5" s="877" t="s">
        <v>1656</v>
      </c>
      <c r="B5" s="895">
        <v>326581</v>
      </c>
      <c r="C5" s="893">
        <v>2445</v>
      </c>
      <c r="N5" s="2316"/>
      <c r="R5" s="260"/>
      <c r="AB5" s="260"/>
    </row>
    <row r="6" spans="1:29" ht="20.149999999999999" customHeight="1">
      <c r="A6" s="877" t="s">
        <v>1655</v>
      </c>
      <c r="B6" s="895">
        <v>15371</v>
      </c>
      <c r="C6" s="893">
        <v>214</v>
      </c>
    </row>
    <row r="7" spans="1:29" ht="20.149999999999999" customHeight="1">
      <c r="A7" s="877" t="s">
        <v>1654</v>
      </c>
      <c r="B7" s="894">
        <v>6105</v>
      </c>
      <c r="C7" s="893">
        <v>237</v>
      </c>
    </row>
    <row r="8" spans="1:29" ht="20.149999999999999" customHeight="1">
      <c r="A8" s="892" t="s">
        <v>1653</v>
      </c>
      <c r="B8" s="891">
        <f>SUM(B9:B12)</f>
        <v>187028</v>
      </c>
      <c r="C8" s="890">
        <v>2462</v>
      </c>
    </row>
    <row r="9" spans="1:29" ht="20.149999999999999" customHeight="1">
      <c r="A9" s="877" t="s">
        <v>1652</v>
      </c>
      <c r="B9" s="894">
        <v>142785</v>
      </c>
      <c r="C9" s="893">
        <v>2192</v>
      </c>
      <c r="F9" s="44"/>
      <c r="G9" s="44"/>
      <c r="H9" s="44"/>
      <c r="I9" s="44"/>
      <c r="J9" s="44"/>
      <c r="K9" s="44"/>
      <c r="M9" s="44"/>
      <c r="N9" s="44"/>
      <c r="O9" s="44"/>
      <c r="P9" s="44"/>
      <c r="Q9" s="44"/>
      <c r="R9" s="44"/>
      <c r="S9" s="44"/>
      <c r="T9" s="44"/>
      <c r="U9" s="44"/>
      <c r="W9" s="44"/>
      <c r="Y9" s="44"/>
      <c r="Z9" s="44"/>
      <c r="AA9" s="44"/>
      <c r="AB9" s="44"/>
      <c r="AC9" s="44"/>
    </row>
    <row r="10" spans="1:29" ht="20.149999999999999" customHeight="1">
      <c r="A10" s="877" t="s">
        <v>1651</v>
      </c>
      <c r="B10" s="755" t="s">
        <v>1304</v>
      </c>
      <c r="C10" s="754" t="s">
        <v>1304</v>
      </c>
      <c r="F10" s="44"/>
      <c r="G10" s="44"/>
      <c r="H10" s="44"/>
      <c r="I10" s="44"/>
      <c r="J10" s="44"/>
      <c r="K10" s="44"/>
      <c r="M10" s="44"/>
      <c r="O10" s="44"/>
      <c r="Q10" s="44"/>
      <c r="R10" s="44"/>
      <c r="S10" s="44"/>
      <c r="T10" s="44"/>
      <c r="U10" s="44"/>
      <c r="W10" s="44"/>
      <c r="AA10" s="44"/>
      <c r="AC10" s="44"/>
    </row>
    <row r="11" spans="1:29" ht="20.149999999999999" customHeight="1">
      <c r="A11" s="877" t="s">
        <v>1650</v>
      </c>
      <c r="B11" s="755">
        <v>1634</v>
      </c>
      <c r="C11" s="754">
        <v>15</v>
      </c>
    </row>
    <row r="12" spans="1:29" ht="20.149999999999999" customHeight="1">
      <c r="A12" s="877" t="s">
        <v>1649</v>
      </c>
      <c r="B12" s="894">
        <v>42609</v>
      </c>
      <c r="C12" s="893">
        <v>936</v>
      </c>
    </row>
    <row r="13" spans="1:29" ht="20.149999999999999" customHeight="1" thickBot="1">
      <c r="A13" s="892" t="s">
        <v>1648</v>
      </c>
      <c r="B13" s="891">
        <v>11047</v>
      </c>
      <c r="C13" s="890">
        <v>284</v>
      </c>
    </row>
    <row r="14" spans="1:29" ht="20.149999999999999" customHeight="1" thickBot="1">
      <c r="A14" s="889" t="s">
        <v>1647</v>
      </c>
      <c r="B14" s="888">
        <f>SUM(B4,B8,B13)</f>
        <v>546132</v>
      </c>
      <c r="C14" s="887">
        <v>2981</v>
      </c>
    </row>
    <row r="15" spans="1:29" ht="18" customHeight="1">
      <c r="A15" s="219"/>
      <c r="B15" s="219"/>
      <c r="C15" s="220" t="s">
        <v>1646</v>
      </c>
    </row>
    <row r="16" spans="1:29" ht="18" customHeight="1"/>
    <row r="17" spans="1:1" ht="14">
      <c r="A17" s="219" t="s">
        <v>1645</v>
      </c>
    </row>
  </sheetData>
  <mergeCells count="3">
    <mergeCell ref="F3:F4"/>
    <mergeCell ref="G2:G4"/>
    <mergeCell ref="N4:N5"/>
  </mergeCells>
  <phoneticPr fontId="3"/>
  <printOptions horizontalCentered="1"/>
  <pageMargins left="0.98425196850393704" right="0.98425196850393704" top="1.1811023622047245" bottom="1.1811023622047245" header="0.51181102362204722" footer="0.51181102362204722"/>
  <pageSetup paperSize="9" orientation="portrait" horizontalDpi="4294967292"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58"/>
  <sheetViews>
    <sheetView zoomScale="62" zoomScaleNormal="62" zoomScaleSheetLayoutView="100" workbookViewId="0">
      <selection activeCell="L3" sqref="L3"/>
    </sheetView>
  </sheetViews>
  <sheetFormatPr defaultRowHeight="13"/>
  <cols>
    <col min="1" max="1" width="20.90625" customWidth="1"/>
    <col min="2" max="11" width="9.6328125" customWidth="1"/>
    <col min="12" max="14" width="12.6328125" customWidth="1"/>
  </cols>
  <sheetData>
    <row r="1" spans="1:12" ht="22.5" customHeight="1">
      <c r="A1" s="182" t="s">
        <v>1694</v>
      </c>
      <c r="B1" s="929"/>
      <c r="C1" s="929"/>
      <c r="D1" s="929"/>
      <c r="E1" s="929"/>
    </row>
    <row r="2" spans="1:12" ht="16.5">
      <c r="A2" s="928"/>
    </row>
    <row r="3" spans="1:12" s="194" customFormat="1" ht="20.25" customHeight="1" thickBot="1">
      <c r="E3" s="927"/>
      <c r="F3" s="927"/>
      <c r="G3" s="926"/>
      <c r="H3" s="927"/>
      <c r="I3" s="927"/>
      <c r="J3" s="927"/>
      <c r="K3" s="926" t="s">
        <v>1693</v>
      </c>
    </row>
    <row r="4" spans="1:12" s="194" customFormat="1" ht="20.149999999999999" customHeight="1">
      <c r="A4" s="925" t="s">
        <v>1692</v>
      </c>
      <c r="B4" s="2321" t="s">
        <v>1691</v>
      </c>
      <c r="C4" s="2327" t="s">
        <v>1690</v>
      </c>
      <c r="D4" s="2324" t="s">
        <v>1689</v>
      </c>
      <c r="E4" s="924">
        <v>30</v>
      </c>
      <c r="F4" s="923">
        <v>50</v>
      </c>
      <c r="G4" s="923">
        <v>100</v>
      </c>
      <c r="H4" s="923">
        <v>150</v>
      </c>
      <c r="I4" s="923">
        <v>200</v>
      </c>
      <c r="J4" s="923">
        <v>300</v>
      </c>
      <c r="K4" s="2317" t="s">
        <v>1688</v>
      </c>
    </row>
    <row r="5" spans="1:12" s="194" customFormat="1" ht="20.149999999999999" customHeight="1">
      <c r="A5" s="250"/>
      <c r="B5" s="2322"/>
      <c r="C5" s="2328"/>
      <c r="D5" s="2325"/>
      <c r="E5" s="922" t="s">
        <v>1687</v>
      </c>
      <c r="F5" s="922" t="s">
        <v>1687</v>
      </c>
      <c r="G5" s="922" t="s">
        <v>1687</v>
      </c>
      <c r="H5" s="922" t="s">
        <v>1687</v>
      </c>
      <c r="I5" s="922" t="s">
        <v>1687</v>
      </c>
      <c r="J5" s="922" t="s">
        <v>1687</v>
      </c>
      <c r="K5" s="2318"/>
    </row>
    <row r="6" spans="1:12" s="194" customFormat="1" ht="20.149999999999999" customHeight="1" thickBot="1">
      <c r="A6" s="921" t="s">
        <v>1686</v>
      </c>
      <c r="B6" s="2323"/>
      <c r="C6" s="2329"/>
      <c r="D6" s="2326"/>
      <c r="E6" s="920" t="s">
        <v>1685</v>
      </c>
      <c r="F6" s="920" t="s">
        <v>1684</v>
      </c>
      <c r="G6" s="920" t="s">
        <v>1683</v>
      </c>
      <c r="H6" s="920" t="s">
        <v>1682</v>
      </c>
      <c r="I6" s="920" t="s">
        <v>1681</v>
      </c>
      <c r="J6" s="920" t="s">
        <v>1680</v>
      </c>
      <c r="K6" s="2319"/>
    </row>
    <row r="7" spans="1:12" s="194" customFormat="1" ht="24" customHeight="1">
      <c r="A7" s="250" t="s">
        <v>1679</v>
      </c>
      <c r="B7" s="919">
        <v>10084</v>
      </c>
      <c r="C7" s="918" t="s">
        <v>1674</v>
      </c>
      <c r="D7" s="918">
        <v>1204</v>
      </c>
      <c r="E7" s="918">
        <v>1273</v>
      </c>
      <c r="F7" s="917">
        <v>2912</v>
      </c>
      <c r="G7" s="918">
        <v>2449</v>
      </c>
      <c r="H7" s="918">
        <v>1350</v>
      </c>
      <c r="I7" s="918">
        <v>737</v>
      </c>
      <c r="J7" s="918">
        <v>113</v>
      </c>
      <c r="K7" s="918">
        <v>20</v>
      </c>
      <c r="L7" s="916"/>
    </row>
    <row r="8" spans="1:12" s="194" customFormat="1" ht="24" customHeight="1">
      <c r="A8" s="250" t="s">
        <v>1678</v>
      </c>
      <c r="B8" s="919">
        <v>9444</v>
      </c>
      <c r="C8" s="918" t="s">
        <v>1674</v>
      </c>
      <c r="D8" s="918">
        <v>1231</v>
      </c>
      <c r="E8" s="918">
        <v>1237</v>
      </c>
      <c r="F8" s="918">
        <v>2777</v>
      </c>
      <c r="G8" s="918">
        <v>2080</v>
      </c>
      <c r="H8" s="918">
        <v>1167</v>
      </c>
      <c r="I8" s="918">
        <v>710</v>
      </c>
      <c r="J8" s="918">
        <v>191</v>
      </c>
      <c r="K8" s="918">
        <v>54</v>
      </c>
      <c r="L8" s="916"/>
    </row>
    <row r="9" spans="1:12" s="194" customFormat="1" ht="24" customHeight="1">
      <c r="A9" s="250" t="s">
        <v>1677</v>
      </c>
      <c r="B9" s="919">
        <v>8762</v>
      </c>
      <c r="C9" s="918" t="s">
        <v>1674</v>
      </c>
      <c r="D9" s="918">
        <v>1256</v>
      </c>
      <c r="E9" s="918">
        <v>1155</v>
      </c>
      <c r="F9" s="918">
        <v>2573</v>
      </c>
      <c r="G9" s="918">
        <v>1881</v>
      </c>
      <c r="H9" s="918">
        <v>965</v>
      </c>
      <c r="I9" s="918">
        <v>640</v>
      </c>
      <c r="J9" s="918">
        <v>207</v>
      </c>
      <c r="K9" s="918">
        <v>81</v>
      </c>
      <c r="L9" s="916"/>
    </row>
    <row r="10" spans="1:12" s="194" customFormat="1" ht="24" customHeight="1">
      <c r="A10" s="250" t="s">
        <v>1676</v>
      </c>
      <c r="B10" s="919">
        <v>7912</v>
      </c>
      <c r="C10" s="918" t="s">
        <v>1674</v>
      </c>
      <c r="D10" s="918">
        <v>1338</v>
      </c>
      <c r="E10" s="918">
        <v>1134</v>
      </c>
      <c r="F10" s="918">
        <v>2426</v>
      </c>
      <c r="G10" s="918">
        <v>1496</v>
      </c>
      <c r="H10" s="918">
        <v>734</v>
      </c>
      <c r="I10" s="918">
        <v>478</v>
      </c>
      <c r="J10" s="918">
        <v>199</v>
      </c>
      <c r="K10" s="918">
        <v>107</v>
      </c>
      <c r="L10" s="916"/>
    </row>
    <row r="11" spans="1:12" s="194" customFormat="1" ht="24" customHeight="1">
      <c r="A11" s="250" t="s">
        <v>1675</v>
      </c>
      <c r="B11" s="917">
        <v>6784</v>
      </c>
      <c r="C11" s="917" t="s">
        <v>1674</v>
      </c>
      <c r="D11" s="917">
        <v>1671</v>
      </c>
      <c r="E11" s="917">
        <v>906</v>
      </c>
      <c r="F11" s="917">
        <v>1810</v>
      </c>
      <c r="G11" s="917">
        <v>1127</v>
      </c>
      <c r="H11" s="917">
        <v>555</v>
      </c>
      <c r="I11" s="917">
        <v>411</v>
      </c>
      <c r="J11" s="917">
        <v>181</v>
      </c>
      <c r="K11" s="917">
        <v>123</v>
      </c>
      <c r="L11" s="916"/>
    </row>
    <row r="12" spans="1:12" s="194" customFormat="1" ht="24" customHeight="1">
      <c r="A12" s="250" t="s">
        <v>1673</v>
      </c>
      <c r="B12" s="917">
        <v>3878</v>
      </c>
      <c r="C12" s="917">
        <v>2</v>
      </c>
      <c r="D12" s="917">
        <v>5</v>
      </c>
      <c r="E12" s="917">
        <v>576</v>
      </c>
      <c r="F12" s="917">
        <v>1328</v>
      </c>
      <c r="G12" s="917">
        <v>863</v>
      </c>
      <c r="H12" s="917">
        <v>420</v>
      </c>
      <c r="I12" s="917">
        <v>349</v>
      </c>
      <c r="J12" s="917">
        <v>187</v>
      </c>
      <c r="K12" s="917">
        <v>148</v>
      </c>
      <c r="L12" s="916"/>
    </row>
    <row r="13" spans="1:12" s="194" customFormat="1" ht="24" customHeight="1">
      <c r="A13" s="250" t="s">
        <v>1672</v>
      </c>
      <c r="B13" s="917">
        <v>2986</v>
      </c>
      <c r="C13" s="917">
        <v>5</v>
      </c>
      <c r="D13" s="917">
        <v>8</v>
      </c>
      <c r="E13" s="917">
        <v>513</v>
      </c>
      <c r="F13" s="917">
        <v>1012</v>
      </c>
      <c r="G13" s="917">
        <v>606</v>
      </c>
      <c r="H13" s="917">
        <v>288</v>
      </c>
      <c r="I13" s="917">
        <v>238</v>
      </c>
      <c r="J13" s="917">
        <v>148</v>
      </c>
      <c r="K13" s="917">
        <v>168</v>
      </c>
      <c r="L13" s="916"/>
    </row>
    <row r="14" spans="1:12" s="194" customFormat="1" ht="24" customHeight="1" thickBot="1">
      <c r="A14" s="915" t="s">
        <v>1671</v>
      </c>
      <c r="B14" s="914">
        <f t="shared" ref="B14:K14" si="0">B13/$B$13*100</f>
        <v>100</v>
      </c>
      <c r="C14" s="913">
        <f t="shared" si="0"/>
        <v>0.16744809109176156</v>
      </c>
      <c r="D14" s="913">
        <f t="shared" si="0"/>
        <v>0.26791694574681846</v>
      </c>
      <c r="E14" s="913">
        <f t="shared" si="0"/>
        <v>17.180174146014735</v>
      </c>
      <c r="F14" s="913">
        <f t="shared" si="0"/>
        <v>33.891493636972534</v>
      </c>
      <c r="G14" s="913">
        <f t="shared" si="0"/>
        <v>20.294708640321502</v>
      </c>
      <c r="H14" s="913">
        <f t="shared" si="0"/>
        <v>9.6450100468854654</v>
      </c>
      <c r="I14" s="913">
        <f t="shared" si="0"/>
        <v>7.9705291359678494</v>
      </c>
      <c r="J14" s="913">
        <f t="shared" si="0"/>
        <v>4.9564634963161422</v>
      </c>
      <c r="K14" s="913">
        <f t="shared" si="0"/>
        <v>5.6262558606831883</v>
      </c>
    </row>
    <row r="15" spans="1:12" s="194" customFormat="1" ht="18" customHeight="1">
      <c r="A15" s="912"/>
      <c r="B15" s="911"/>
      <c r="C15" s="911"/>
      <c r="D15" s="911"/>
      <c r="E15" s="911"/>
      <c r="F15" s="911"/>
      <c r="G15" s="911"/>
      <c r="H15" s="909"/>
      <c r="I15" s="909"/>
      <c r="J15" s="909"/>
      <c r="K15" s="910" t="s">
        <v>1670</v>
      </c>
      <c r="L15" s="909"/>
    </row>
    <row r="16" spans="1:12">
      <c r="A16" s="49"/>
      <c r="B16" s="908"/>
      <c r="C16" s="908"/>
      <c r="D16" s="908"/>
      <c r="E16" s="908"/>
      <c r="L16" s="908"/>
    </row>
    <row r="17" spans="1:12" ht="18" customHeight="1">
      <c r="A17" s="219" t="s">
        <v>1669</v>
      </c>
      <c r="B17" s="908"/>
      <c r="C17" s="908"/>
      <c r="D17" s="908"/>
      <c r="E17" s="908"/>
      <c r="L17" s="908"/>
    </row>
    <row r="18" spans="1:12" s="161" customFormat="1" ht="18" customHeight="1">
      <c r="A18" s="907"/>
      <c r="B18" s="907"/>
      <c r="C18" s="907"/>
      <c r="D18" s="907"/>
      <c r="E18" s="907"/>
      <c r="F18" s="907"/>
      <c r="G18" s="907"/>
      <c r="H18" s="905"/>
      <c r="I18" s="905"/>
      <c r="J18" s="905"/>
      <c r="K18" s="905"/>
    </row>
    <row r="19" spans="1:12" ht="18" customHeight="1">
      <c r="A19" s="907"/>
      <c r="B19" s="907"/>
      <c r="C19" s="907"/>
      <c r="D19" s="907"/>
      <c r="E19" s="907"/>
      <c r="F19" s="907"/>
      <c r="G19" s="907"/>
      <c r="H19" s="905"/>
      <c r="I19" s="905"/>
      <c r="J19" s="905"/>
      <c r="K19" s="905"/>
    </row>
    <row r="20" spans="1:12">
      <c r="H20" s="418"/>
      <c r="I20" s="418"/>
      <c r="J20" s="418"/>
      <c r="K20" s="418"/>
    </row>
    <row r="21" spans="1:12">
      <c r="H21" s="906"/>
      <c r="I21" s="906"/>
      <c r="J21" s="906"/>
      <c r="K21" s="418"/>
    </row>
    <row r="22" spans="1:12" s="905" customFormat="1">
      <c r="H22" s="418"/>
      <c r="I22" s="418"/>
      <c r="J22" s="418"/>
      <c r="K22" s="418"/>
    </row>
    <row r="23" spans="1:12" s="905" customFormat="1">
      <c r="H23"/>
      <c r="I23"/>
      <c r="J23"/>
      <c r="K23"/>
    </row>
    <row r="24" spans="1:12" s="905" customFormat="1">
      <c r="H24"/>
      <c r="I24"/>
      <c r="J24"/>
      <c r="K24"/>
    </row>
    <row r="25" spans="1:12" s="905" customFormat="1">
      <c r="H25"/>
      <c r="I25"/>
      <c r="J25"/>
      <c r="K25"/>
    </row>
    <row r="50" spans="1:11" s="219" customFormat="1" ht="14">
      <c r="H50" s="904"/>
      <c r="I50" s="904"/>
      <c r="J50" s="904"/>
      <c r="K50" s="904"/>
    </row>
    <row r="51" spans="1:11" s="194" customFormat="1" ht="18" customHeight="1">
      <c r="A51" s="194" t="s">
        <v>1668</v>
      </c>
    </row>
    <row r="52" spans="1:11" s="194" customFormat="1" ht="18" customHeight="1">
      <c r="A52" s="2320" t="s">
        <v>1667</v>
      </c>
      <c r="B52" s="2320"/>
      <c r="C52" s="2320"/>
      <c r="D52" s="2320"/>
      <c r="E52" s="2320"/>
      <c r="F52" s="2320"/>
      <c r="G52" s="2320"/>
      <c r="H52" s="2320"/>
      <c r="I52" s="2320"/>
      <c r="J52" s="2320"/>
      <c r="K52" s="2320"/>
    </row>
    <row r="53" spans="1:11" s="194" customFormat="1" ht="18" customHeight="1">
      <c r="A53" s="194" t="s">
        <v>1666</v>
      </c>
    </row>
    <row r="54" spans="1:11" s="194" customFormat="1" ht="18" customHeight="1">
      <c r="A54" s="194" t="s">
        <v>1665</v>
      </c>
    </row>
    <row r="55" spans="1:11" ht="18" customHeight="1">
      <c r="A55" s="2249" t="s">
        <v>1664</v>
      </c>
      <c r="B55" s="2249"/>
      <c r="C55" s="2249"/>
      <c r="D55" s="2249"/>
      <c r="E55" s="2249"/>
      <c r="F55" s="2249"/>
      <c r="G55" s="2249"/>
      <c r="H55" s="2249"/>
      <c r="I55" s="2249"/>
      <c r="J55" s="2249"/>
      <c r="K55" s="2249"/>
    </row>
    <row r="56" spans="1:11" ht="18" customHeight="1">
      <c r="A56" s="2249" t="s">
        <v>1663</v>
      </c>
      <c r="B56" s="2249"/>
      <c r="C56" s="2249"/>
      <c r="D56" s="2249"/>
      <c r="E56" s="2249"/>
      <c r="F56" s="2249"/>
      <c r="G56" s="2249"/>
      <c r="H56" s="2249"/>
      <c r="I56" s="2249"/>
      <c r="J56" s="2249"/>
      <c r="K56" s="2249"/>
    </row>
    <row r="57" spans="1:11" ht="18" customHeight="1"/>
    <row r="58" spans="1:11" ht="18" customHeight="1"/>
  </sheetData>
  <mergeCells count="7">
    <mergeCell ref="A56:K56"/>
    <mergeCell ref="K4:K6"/>
    <mergeCell ref="A52:K52"/>
    <mergeCell ref="B4:B6"/>
    <mergeCell ref="D4:D6"/>
    <mergeCell ref="A55:K55"/>
    <mergeCell ref="C4:C6"/>
  </mergeCells>
  <phoneticPr fontId="3"/>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S56"/>
  <sheetViews>
    <sheetView zoomScale="91" zoomScaleNormal="91" zoomScaleSheetLayoutView="80" workbookViewId="0">
      <selection activeCell="A3" sqref="A3"/>
    </sheetView>
  </sheetViews>
  <sheetFormatPr defaultColWidth="9" defaultRowHeight="13"/>
  <cols>
    <col min="1" max="1" width="27.6328125" style="430" customWidth="1"/>
    <col min="2" max="2" width="12.6328125" style="933" customWidth="1"/>
    <col min="3" max="4" width="12.6328125" style="932" customWidth="1"/>
    <col min="5" max="6" width="12.6328125" style="931" customWidth="1"/>
    <col min="7" max="7" width="12.6328125" style="930" customWidth="1"/>
    <col min="8" max="16384" width="9" style="430"/>
  </cols>
  <sheetData>
    <row r="1" spans="1:7" ht="19">
      <c r="A1" s="2334" t="s">
        <v>1745</v>
      </c>
      <c r="B1" s="2335"/>
      <c r="C1" s="2335"/>
      <c r="D1" s="2335"/>
    </row>
    <row r="2" spans="1:7" ht="9.75" customHeight="1">
      <c r="A2" s="1058"/>
      <c r="B2" s="1057"/>
    </row>
    <row r="3" spans="1:7" ht="18" customHeight="1" thickBot="1">
      <c r="A3" s="1002" t="s">
        <v>1744</v>
      </c>
      <c r="D3" s="1056"/>
    </row>
    <row r="4" spans="1:7" ht="18" customHeight="1">
      <c r="A4" s="2336" t="s">
        <v>1714</v>
      </c>
      <c r="B4" s="2338" t="s">
        <v>1713</v>
      </c>
      <c r="C4" s="2339"/>
      <c r="D4" s="2339"/>
      <c r="E4" s="2330" t="s">
        <v>1712</v>
      </c>
      <c r="F4" s="2331"/>
      <c r="G4" s="2332"/>
    </row>
    <row r="5" spans="1:7" ht="18" customHeight="1" thickBot="1">
      <c r="A5" s="2337"/>
      <c r="B5" s="1055" t="s">
        <v>1743</v>
      </c>
      <c r="C5" s="1054" t="s">
        <v>1742</v>
      </c>
      <c r="D5" s="988" t="s">
        <v>126</v>
      </c>
      <c r="E5" s="1055" t="s">
        <v>1743</v>
      </c>
      <c r="F5" s="1054" t="s">
        <v>1742</v>
      </c>
      <c r="G5" s="988" t="s">
        <v>126</v>
      </c>
    </row>
    <row r="6" spans="1:7" ht="18" customHeight="1">
      <c r="A6" s="975" t="s">
        <v>1741</v>
      </c>
      <c r="B6" s="1035">
        <v>4920</v>
      </c>
      <c r="C6" s="1053">
        <v>5587</v>
      </c>
      <c r="D6" s="1033">
        <v>5560</v>
      </c>
      <c r="E6" s="1032">
        <v>0.4</v>
      </c>
      <c r="F6" s="1029">
        <v>0.4</v>
      </c>
      <c r="G6" s="1037">
        <v>0.4</v>
      </c>
    </row>
    <row r="7" spans="1:7" ht="18" customHeight="1">
      <c r="A7" s="975" t="s">
        <v>1740</v>
      </c>
      <c r="B7" s="1035">
        <v>4917</v>
      </c>
      <c r="C7" s="1052">
        <v>5584</v>
      </c>
      <c r="D7" s="1033">
        <v>5558</v>
      </c>
      <c r="E7" s="1032">
        <v>0.4</v>
      </c>
      <c r="F7" s="1029">
        <v>0.4</v>
      </c>
      <c r="G7" s="1037">
        <v>0.4</v>
      </c>
    </row>
    <row r="8" spans="1:7" ht="18" customHeight="1">
      <c r="A8" s="975" t="s">
        <v>1739</v>
      </c>
      <c r="B8" s="1035">
        <v>0</v>
      </c>
      <c r="C8" s="1052">
        <v>0</v>
      </c>
      <c r="D8" s="1033">
        <v>0</v>
      </c>
      <c r="E8" s="1032">
        <v>0</v>
      </c>
      <c r="F8" s="1029">
        <v>0</v>
      </c>
      <c r="G8" s="1037">
        <v>0</v>
      </c>
    </row>
    <row r="9" spans="1:7" ht="18" customHeight="1">
      <c r="A9" s="975" t="s">
        <v>1738</v>
      </c>
      <c r="B9" s="1035">
        <v>3</v>
      </c>
      <c r="C9" s="1051">
        <v>3</v>
      </c>
      <c r="D9" s="1044">
        <v>3</v>
      </c>
      <c r="E9" s="1032">
        <v>0</v>
      </c>
      <c r="F9" s="1042">
        <v>0</v>
      </c>
      <c r="G9" s="1037">
        <v>0</v>
      </c>
    </row>
    <row r="10" spans="1:7" ht="18" customHeight="1">
      <c r="A10" s="1040" t="s">
        <v>1737</v>
      </c>
      <c r="B10" s="1039">
        <f>SUM(B11:B13)</f>
        <v>185703</v>
      </c>
      <c r="C10" s="1050">
        <v>189141</v>
      </c>
      <c r="D10" s="1038">
        <v>216797</v>
      </c>
      <c r="E10" s="1049">
        <v>13.6</v>
      </c>
      <c r="F10" s="1029">
        <v>13.9</v>
      </c>
      <c r="G10" s="1048">
        <v>15.3</v>
      </c>
    </row>
    <row r="11" spans="1:7" ht="18" customHeight="1">
      <c r="A11" s="975" t="s">
        <v>1736</v>
      </c>
      <c r="B11" s="1034">
        <v>244</v>
      </c>
      <c r="C11" s="1022">
        <v>237</v>
      </c>
      <c r="D11" s="1033">
        <v>268</v>
      </c>
      <c r="E11" s="1032">
        <v>0</v>
      </c>
      <c r="F11" s="1029">
        <v>0</v>
      </c>
      <c r="G11" s="1037">
        <v>0</v>
      </c>
    </row>
    <row r="12" spans="1:7" ht="18" customHeight="1">
      <c r="A12" s="975" t="s">
        <v>1735</v>
      </c>
      <c r="B12" s="1035">
        <v>129521</v>
      </c>
      <c r="C12" s="1022">
        <v>116958</v>
      </c>
      <c r="D12" s="1033">
        <v>135400</v>
      </c>
      <c r="E12" s="1032">
        <v>9.5</v>
      </c>
      <c r="F12" s="1029">
        <v>8.6</v>
      </c>
      <c r="G12" s="1037">
        <v>9.6</v>
      </c>
    </row>
    <row r="13" spans="1:7" ht="18" customHeight="1">
      <c r="A13" s="1047" t="s">
        <v>1734</v>
      </c>
      <c r="B13" s="1046">
        <v>55938</v>
      </c>
      <c r="C13" s="1045">
        <v>71946</v>
      </c>
      <c r="D13" s="1044">
        <v>81129</v>
      </c>
      <c r="E13" s="1043">
        <v>4.0999999999999996</v>
      </c>
      <c r="F13" s="1042">
        <v>5.3</v>
      </c>
      <c r="G13" s="1041">
        <v>5.7</v>
      </c>
    </row>
    <row r="14" spans="1:7" ht="18" customHeight="1">
      <c r="A14" s="1040" t="s">
        <v>1733</v>
      </c>
      <c r="B14" s="1039">
        <v>1168015</v>
      </c>
      <c r="C14" s="1022">
        <v>1163248</v>
      </c>
      <c r="D14" s="1038">
        <v>1186773</v>
      </c>
      <c r="E14" s="1032">
        <v>85.4</v>
      </c>
      <c r="F14" s="1029">
        <v>85.3</v>
      </c>
      <c r="G14" s="1037">
        <v>83.7</v>
      </c>
    </row>
    <row r="15" spans="1:7" ht="18" customHeight="1">
      <c r="A15" s="975" t="s">
        <v>1732</v>
      </c>
      <c r="B15" s="1035">
        <v>14187</v>
      </c>
      <c r="C15" s="1022">
        <v>17203</v>
      </c>
      <c r="D15" s="1033">
        <v>18128</v>
      </c>
      <c r="E15" s="1032">
        <v>1</v>
      </c>
      <c r="F15" s="1029">
        <v>1.3</v>
      </c>
      <c r="G15" s="1037">
        <v>1.3</v>
      </c>
    </row>
    <row r="16" spans="1:7" ht="18" customHeight="1">
      <c r="A16" s="975" t="s">
        <v>1731</v>
      </c>
      <c r="B16" s="1035">
        <v>97147</v>
      </c>
      <c r="C16" s="1022">
        <v>97246</v>
      </c>
      <c r="D16" s="1033">
        <v>96094</v>
      </c>
      <c r="E16" s="1032">
        <v>7.1</v>
      </c>
      <c r="F16" s="1028">
        <v>7.1</v>
      </c>
      <c r="G16" s="1023">
        <v>6.8</v>
      </c>
    </row>
    <row r="17" spans="1:19" ht="18" customHeight="1">
      <c r="A17" s="975" t="s">
        <v>1730</v>
      </c>
      <c r="B17" s="1035">
        <v>28048</v>
      </c>
      <c r="C17" s="1022">
        <v>30877</v>
      </c>
      <c r="D17" s="1033">
        <v>33482</v>
      </c>
      <c r="E17" s="1032">
        <v>2</v>
      </c>
      <c r="F17" s="1028">
        <v>2.2999999999999998</v>
      </c>
      <c r="G17" s="1023">
        <v>2.4</v>
      </c>
    </row>
    <row r="18" spans="1:19" ht="18" customHeight="1">
      <c r="A18" s="975" t="s">
        <v>1729</v>
      </c>
      <c r="B18" s="1035">
        <v>24318</v>
      </c>
      <c r="C18" s="1022">
        <v>27599</v>
      </c>
      <c r="D18" s="1033">
        <v>28313</v>
      </c>
      <c r="E18" s="1032">
        <v>1.8</v>
      </c>
      <c r="F18" s="1028">
        <v>2</v>
      </c>
      <c r="G18" s="1023">
        <v>2</v>
      </c>
      <c r="I18" s="1036"/>
      <c r="J18" s="1036"/>
      <c r="K18" s="1036"/>
      <c r="L18" s="1036"/>
      <c r="M18" s="1036"/>
      <c r="N18" s="1036"/>
      <c r="O18" s="1036"/>
      <c r="P18" s="1036"/>
      <c r="Q18" s="1036"/>
      <c r="R18" s="1036"/>
      <c r="S18" s="1036"/>
    </row>
    <row r="19" spans="1:19" ht="18" customHeight="1">
      <c r="A19" s="975" t="s">
        <v>1728</v>
      </c>
      <c r="B19" s="1035">
        <v>32705</v>
      </c>
      <c r="C19" s="1022">
        <v>36955</v>
      </c>
      <c r="D19" s="1033">
        <v>35355</v>
      </c>
      <c r="E19" s="1032">
        <v>2.4</v>
      </c>
      <c r="F19" s="1028">
        <v>2.7</v>
      </c>
      <c r="G19" s="1023">
        <v>2.5</v>
      </c>
      <c r="I19" s="1036"/>
      <c r="J19" s="1036"/>
      <c r="K19" s="1036"/>
      <c r="L19" s="1036"/>
      <c r="M19" s="1036"/>
      <c r="N19" s="1036"/>
      <c r="O19" s="1036"/>
      <c r="P19" s="1036"/>
      <c r="Q19" s="1036"/>
      <c r="R19" s="1036"/>
      <c r="S19" s="1036"/>
    </row>
    <row r="20" spans="1:19" ht="18" customHeight="1">
      <c r="A20" s="975" t="s">
        <v>1727</v>
      </c>
      <c r="B20" s="1035">
        <v>35098</v>
      </c>
      <c r="C20" s="1022">
        <v>33159</v>
      </c>
      <c r="D20" s="1033">
        <v>33161</v>
      </c>
      <c r="E20" s="1032">
        <v>2.6</v>
      </c>
      <c r="F20" s="1028">
        <v>2.4</v>
      </c>
      <c r="G20" s="1023">
        <v>2.2999999999999998</v>
      </c>
      <c r="I20" s="1036"/>
      <c r="J20" s="1036"/>
      <c r="K20" s="1036"/>
      <c r="L20" s="1036"/>
      <c r="M20" s="1036"/>
      <c r="N20" s="1036"/>
      <c r="O20" s="1036"/>
      <c r="P20" s="1036"/>
      <c r="Q20" s="1036"/>
      <c r="R20" s="1036"/>
      <c r="S20" s="1036"/>
    </row>
    <row r="21" spans="1:19" ht="18" customHeight="1">
      <c r="A21" s="975" t="s">
        <v>1726</v>
      </c>
      <c r="B21" s="1035">
        <v>95454</v>
      </c>
      <c r="C21" s="1034">
        <v>98095</v>
      </c>
      <c r="D21" s="1033">
        <v>100782</v>
      </c>
      <c r="E21" s="1032">
        <v>7</v>
      </c>
      <c r="F21" s="1028">
        <v>7.2</v>
      </c>
      <c r="G21" s="1023">
        <v>7.1</v>
      </c>
    </row>
    <row r="22" spans="1:19" ht="18" customHeight="1">
      <c r="A22" s="975" t="s">
        <v>1725</v>
      </c>
      <c r="B22" s="1031">
        <v>598874</v>
      </c>
      <c r="C22" s="1031">
        <v>581659</v>
      </c>
      <c r="D22" s="1030">
        <v>593603</v>
      </c>
      <c r="E22" s="1029">
        <v>43.8</v>
      </c>
      <c r="F22" s="1028">
        <v>42.6</v>
      </c>
      <c r="G22" s="1023">
        <v>41.9</v>
      </c>
    </row>
    <row r="23" spans="1:19" ht="18" customHeight="1">
      <c r="A23" s="975" t="s">
        <v>1724</v>
      </c>
      <c r="B23" s="1031">
        <v>32079</v>
      </c>
      <c r="C23" s="1031">
        <v>31272</v>
      </c>
      <c r="D23" s="1030">
        <v>31509</v>
      </c>
      <c r="E23" s="1029">
        <v>2.2999999999999998</v>
      </c>
      <c r="F23" s="1028">
        <v>2.2999999999999998</v>
      </c>
      <c r="G23" s="1023">
        <v>2.2000000000000002</v>
      </c>
    </row>
    <row r="24" spans="1:19" ht="18" customHeight="1">
      <c r="A24" s="975" t="s">
        <v>1723</v>
      </c>
      <c r="B24" s="1031">
        <v>71446</v>
      </c>
      <c r="C24" s="1031">
        <v>71866</v>
      </c>
      <c r="D24" s="1030">
        <v>76460</v>
      </c>
      <c r="E24" s="1029">
        <v>5.2</v>
      </c>
      <c r="F24" s="1028">
        <v>5.3</v>
      </c>
      <c r="G24" s="1023">
        <v>5.4</v>
      </c>
    </row>
    <row r="25" spans="1:19" ht="18" customHeight="1">
      <c r="A25" s="975" t="s">
        <v>1722</v>
      </c>
      <c r="B25" s="1031">
        <v>90495</v>
      </c>
      <c r="C25" s="1031">
        <v>89475</v>
      </c>
      <c r="D25" s="1030">
        <v>90418</v>
      </c>
      <c r="E25" s="1029">
        <v>6.6</v>
      </c>
      <c r="F25" s="1028">
        <v>6.6</v>
      </c>
      <c r="G25" s="1023">
        <v>6.4</v>
      </c>
    </row>
    <row r="26" spans="1:19" ht="18" customHeight="1" thickBot="1">
      <c r="A26" s="970" t="s">
        <v>1721</v>
      </c>
      <c r="B26" s="1027">
        <v>48163</v>
      </c>
      <c r="C26" s="1027">
        <v>47841</v>
      </c>
      <c r="D26" s="1026">
        <v>49468</v>
      </c>
      <c r="E26" s="1025">
        <v>3.5</v>
      </c>
      <c r="F26" s="1024">
        <v>3.5</v>
      </c>
      <c r="G26" s="1023">
        <v>3.5</v>
      </c>
    </row>
    <row r="27" spans="1:19" ht="18" customHeight="1" thickBot="1">
      <c r="A27" s="975" t="s">
        <v>1720</v>
      </c>
      <c r="B27" s="1020">
        <v>1358639</v>
      </c>
      <c r="C27" s="1022">
        <v>1357975</v>
      </c>
      <c r="D27" s="1018">
        <v>1409131</v>
      </c>
      <c r="E27" s="1021">
        <v>99.3</v>
      </c>
      <c r="F27" s="1021">
        <v>99.6</v>
      </c>
      <c r="G27" s="1016">
        <v>99.4</v>
      </c>
    </row>
    <row r="28" spans="1:19" ht="18" customHeight="1" thickBot="1">
      <c r="A28" s="949" t="s">
        <v>1719</v>
      </c>
      <c r="B28" s="1020">
        <v>22515</v>
      </c>
      <c r="C28" s="1019">
        <v>19556</v>
      </c>
      <c r="D28" s="1018">
        <v>22279</v>
      </c>
      <c r="E28" s="1017">
        <v>1.6</v>
      </c>
      <c r="F28" s="1017">
        <v>1.4</v>
      </c>
      <c r="G28" s="1016">
        <v>1.6</v>
      </c>
    </row>
    <row r="29" spans="1:19" ht="18" customHeight="1" thickBot="1">
      <c r="A29" s="1015" t="s">
        <v>1718</v>
      </c>
      <c r="B29" s="1014">
        <v>12948</v>
      </c>
      <c r="C29" s="1013">
        <v>13667</v>
      </c>
      <c r="D29" s="1012">
        <v>14313</v>
      </c>
      <c r="E29" s="1011">
        <v>0.9</v>
      </c>
      <c r="F29" s="1010">
        <v>1</v>
      </c>
      <c r="G29" s="957">
        <v>1</v>
      </c>
    </row>
    <row r="30" spans="1:19" s="1002" customFormat="1" ht="27" customHeight="1" thickTop="1" thickBot="1">
      <c r="A30" s="1009" t="s">
        <v>1717</v>
      </c>
      <c r="B30" s="1008">
        <v>1368205</v>
      </c>
      <c r="C30" s="1007">
        <v>1363864</v>
      </c>
      <c r="D30" s="1006">
        <v>1417096</v>
      </c>
      <c r="E30" s="1005">
        <v>100</v>
      </c>
      <c r="F30" s="1004">
        <v>100</v>
      </c>
      <c r="G30" s="1003">
        <v>100</v>
      </c>
    </row>
    <row r="31" spans="1:19" ht="18" hidden="1" customHeight="1">
      <c r="A31" s="975"/>
      <c r="B31" s="1001"/>
      <c r="C31" s="1000" t="e">
        <f>(#REF!-B31)/#REF!*100</f>
        <v>#REF!</v>
      </c>
      <c r="D31" s="992"/>
      <c r="G31" s="995"/>
    </row>
    <row r="32" spans="1:19" ht="18" hidden="1" customHeight="1">
      <c r="A32" s="975"/>
      <c r="B32" s="999"/>
      <c r="C32" s="998" t="e">
        <f>(#REF!-B32)/#REF!*100</f>
        <v>#REF!</v>
      </c>
      <c r="D32" s="992"/>
      <c r="G32" s="995"/>
    </row>
    <row r="33" spans="1:7" ht="18" hidden="1" customHeight="1">
      <c r="A33" s="975" t="s">
        <v>1716</v>
      </c>
      <c r="B33" s="997"/>
      <c r="C33" s="996" t="e">
        <f>(#REF!-B33)/#REF!*100</f>
        <v>#REF!</v>
      </c>
      <c r="D33" s="992"/>
      <c r="G33" s="995"/>
    </row>
    <row r="34" spans="1:7" ht="15" customHeight="1">
      <c r="B34" s="993"/>
      <c r="C34" s="992"/>
      <c r="D34" s="992"/>
    </row>
    <row r="35" spans="1:7" ht="18" customHeight="1" thickBot="1">
      <c r="A35" s="994" t="s">
        <v>1715</v>
      </c>
      <c r="B35" s="993"/>
      <c r="C35" s="992"/>
      <c r="D35" s="992"/>
      <c r="G35" s="991"/>
    </row>
    <row r="36" spans="1:7" ht="18" customHeight="1">
      <c r="A36" s="2336" t="s">
        <v>1714</v>
      </c>
      <c r="B36" s="2338" t="s">
        <v>1713</v>
      </c>
      <c r="C36" s="2339"/>
      <c r="D36" s="2342"/>
      <c r="E36" s="2330" t="s">
        <v>1712</v>
      </c>
      <c r="F36" s="2331"/>
      <c r="G36" s="2332"/>
    </row>
    <row r="37" spans="1:7" ht="18" customHeight="1" thickBot="1">
      <c r="A37" s="2337"/>
      <c r="B37" s="990" t="s">
        <v>1710</v>
      </c>
      <c r="C37" s="989" t="s">
        <v>1711</v>
      </c>
      <c r="D37" s="988" t="s">
        <v>210</v>
      </c>
      <c r="E37" s="987" t="s">
        <v>1710</v>
      </c>
      <c r="F37" s="986" t="s">
        <v>1709</v>
      </c>
      <c r="G37" s="985" t="s">
        <v>210</v>
      </c>
    </row>
    <row r="38" spans="1:7" ht="18" customHeight="1">
      <c r="A38" s="963" t="s">
        <v>1708</v>
      </c>
      <c r="B38" s="984">
        <v>545453</v>
      </c>
      <c r="C38" s="983">
        <v>573576</v>
      </c>
      <c r="D38" s="982">
        <v>595158</v>
      </c>
      <c r="E38" s="959">
        <v>64.3</v>
      </c>
      <c r="F38" s="958">
        <v>66.8</v>
      </c>
      <c r="G38" s="979">
        <v>64.5</v>
      </c>
    </row>
    <row r="39" spans="1:7" ht="18" customHeight="1">
      <c r="A39" s="975" t="s">
        <v>1707</v>
      </c>
      <c r="B39" s="962">
        <v>476348</v>
      </c>
      <c r="C39" s="961">
        <v>501979</v>
      </c>
      <c r="D39" s="974">
        <v>521305</v>
      </c>
      <c r="E39" s="973">
        <v>56.2</v>
      </c>
      <c r="F39" s="972">
        <v>58.4</v>
      </c>
      <c r="G39" s="971">
        <v>56.5</v>
      </c>
    </row>
    <row r="40" spans="1:7" ht="18" customHeight="1" thickBot="1">
      <c r="A40" s="970" t="s">
        <v>1706</v>
      </c>
      <c r="B40" s="969">
        <v>69105</v>
      </c>
      <c r="C40" s="968">
        <v>71597</v>
      </c>
      <c r="D40" s="967">
        <v>73853</v>
      </c>
      <c r="E40" s="966">
        <v>8.1</v>
      </c>
      <c r="F40" s="965">
        <v>8.3000000000000007</v>
      </c>
      <c r="G40" s="964">
        <v>8</v>
      </c>
    </row>
    <row r="41" spans="1:7" ht="18" customHeight="1">
      <c r="A41" s="981" t="s">
        <v>1705</v>
      </c>
      <c r="B41" s="962">
        <v>42700</v>
      </c>
      <c r="C41" s="961">
        <v>40761</v>
      </c>
      <c r="D41" s="980">
        <v>44402</v>
      </c>
      <c r="E41" s="959">
        <v>5</v>
      </c>
      <c r="F41" s="958">
        <v>4.7</v>
      </c>
      <c r="G41" s="979">
        <v>4.8</v>
      </c>
    </row>
    <row r="42" spans="1:7" ht="18" customHeight="1">
      <c r="A42" s="975" t="s">
        <v>1704</v>
      </c>
      <c r="B42" s="962">
        <v>-3921</v>
      </c>
      <c r="C42" s="961">
        <v>-4383</v>
      </c>
      <c r="D42" s="974">
        <v>-2273</v>
      </c>
      <c r="E42" s="978">
        <v>-0.5</v>
      </c>
      <c r="F42" s="977">
        <v>-0.5</v>
      </c>
      <c r="G42" s="976">
        <v>-0.2</v>
      </c>
    </row>
    <row r="43" spans="1:7" ht="18" customHeight="1">
      <c r="A43" s="975" t="s">
        <v>1703</v>
      </c>
      <c r="B43" s="962">
        <v>46217</v>
      </c>
      <c r="C43" s="961">
        <v>44780</v>
      </c>
      <c r="D43" s="974">
        <v>46271</v>
      </c>
      <c r="E43" s="973">
        <v>5.4</v>
      </c>
      <c r="F43" s="972">
        <v>5.2</v>
      </c>
      <c r="G43" s="971">
        <v>5</v>
      </c>
    </row>
    <row r="44" spans="1:7" ht="18" customHeight="1" thickBot="1">
      <c r="A44" s="970" t="s">
        <v>1702</v>
      </c>
      <c r="B44" s="969">
        <v>404</v>
      </c>
      <c r="C44" s="968">
        <v>364</v>
      </c>
      <c r="D44" s="967">
        <v>403</v>
      </c>
      <c r="E44" s="966">
        <v>0</v>
      </c>
      <c r="F44" s="965">
        <v>0</v>
      </c>
      <c r="G44" s="964">
        <v>0</v>
      </c>
    </row>
    <row r="45" spans="1:7" ht="18" customHeight="1" thickBot="1">
      <c r="A45" s="963" t="s">
        <v>1701</v>
      </c>
      <c r="B45" s="962">
        <v>259906</v>
      </c>
      <c r="C45" s="961">
        <v>244803</v>
      </c>
      <c r="D45" s="960">
        <v>283452</v>
      </c>
      <c r="E45" s="959">
        <v>30.6</v>
      </c>
      <c r="F45" s="958">
        <v>28.5</v>
      </c>
      <c r="G45" s="957">
        <v>30.7</v>
      </c>
    </row>
    <row r="46" spans="1:7" ht="27" customHeight="1" thickTop="1" thickBot="1">
      <c r="A46" s="956" t="s">
        <v>1700</v>
      </c>
      <c r="B46" s="955">
        <v>848059</v>
      </c>
      <c r="C46" s="954">
        <v>859139</v>
      </c>
      <c r="D46" s="953">
        <v>923012</v>
      </c>
      <c r="E46" s="952">
        <v>100</v>
      </c>
      <c r="F46" s="951">
        <v>100</v>
      </c>
      <c r="G46" s="950">
        <v>100</v>
      </c>
    </row>
    <row r="47" spans="1:7" ht="18" customHeight="1" thickBot="1">
      <c r="A47" s="949" t="s">
        <v>1699</v>
      </c>
      <c r="B47" s="948">
        <v>226963</v>
      </c>
      <c r="C47" s="947">
        <v>230398</v>
      </c>
      <c r="D47" s="946">
        <v>233549</v>
      </c>
      <c r="E47" s="945" t="s">
        <v>1305</v>
      </c>
      <c r="F47" s="944" t="s">
        <v>1305</v>
      </c>
      <c r="G47" s="943" t="s">
        <v>1674</v>
      </c>
    </row>
    <row r="48" spans="1:7" ht="27" customHeight="1" thickBot="1">
      <c r="A48" s="942" t="s">
        <v>1698</v>
      </c>
      <c r="B48" s="941">
        <v>3737</v>
      </c>
      <c r="C48" s="940">
        <v>3729</v>
      </c>
      <c r="D48" s="939">
        <v>3952</v>
      </c>
      <c r="E48" s="938" t="s">
        <v>1305</v>
      </c>
      <c r="F48" s="937" t="s">
        <v>1305</v>
      </c>
      <c r="G48" s="936" t="s">
        <v>1674</v>
      </c>
    </row>
    <row r="49" spans="1:7" ht="18.75" customHeight="1">
      <c r="B49" s="933" t="s">
        <v>1697</v>
      </c>
      <c r="C49" s="2340" t="s">
        <v>1696</v>
      </c>
      <c r="D49" s="2340"/>
      <c r="E49" s="2340"/>
      <c r="F49" s="2340"/>
      <c r="G49" s="2340"/>
    </row>
    <row r="50" spans="1:7" ht="13.5" customHeight="1"/>
    <row r="51" spans="1:7">
      <c r="A51" s="2333" t="s">
        <v>1695</v>
      </c>
      <c r="B51" s="2333"/>
      <c r="C51" s="2333"/>
      <c r="D51" s="2333"/>
      <c r="E51" s="2333"/>
      <c r="F51" s="2333"/>
      <c r="G51" s="934"/>
    </row>
    <row r="52" spans="1:7" ht="13.5" customHeight="1">
      <c r="A52" s="2341"/>
      <c r="B52" s="2341"/>
      <c r="C52" s="2341"/>
      <c r="D52" s="2341"/>
      <c r="E52" s="2341"/>
      <c r="F52" s="2341"/>
      <c r="G52" s="935"/>
    </row>
    <row r="53" spans="1:7">
      <c r="A53" s="2341"/>
      <c r="B53" s="2341"/>
      <c r="C53" s="2341"/>
      <c r="D53" s="2341"/>
      <c r="E53" s="2341"/>
      <c r="F53" s="2341"/>
      <c r="G53" s="935"/>
    </row>
    <row r="54" spans="1:7" ht="29.25" customHeight="1">
      <c r="A54" s="2341"/>
      <c r="B54" s="2341"/>
      <c r="C54" s="2341"/>
      <c r="D54" s="2341"/>
      <c r="E54" s="2341"/>
      <c r="F54" s="2341"/>
      <c r="G54" s="935"/>
    </row>
    <row r="55" spans="1:7" ht="13.5" customHeight="1">
      <c r="A55" s="2333"/>
      <c r="B55" s="2333"/>
      <c r="C55" s="2333"/>
      <c r="D55" s="2333"/>
      <c r="E55" s="2333"/>
      <c r="F55" s="2333"/>
      <c r="G55" s="934"/>
    </row>
    <row r="56" spans="1:7">
      <c r="A56" s="2333"/>
      <c r="B56" s="2333"/>
      <c r="C56" s="2333"/>
      <c r="D56" s="2333"/>
      <c r="E56" s="2333"/>
      <c r="F56" s="2333"/>
      <c r="G56" s="934"/>
    </row>
  </sheetData>
  <mergeCells count="11">
    <mergeCell ref="E36:G36"/>
    <mergeCell ref="A55:F56"/>
    <mergeCell ref="A1:D1"/>
    <mergeCell ref="A36:A37"/>
    <mergeCell ref="B4:D4"/>
    <mergeCell ref="E4:G4"/>
    <mergeCell ref="A4:A5"/>
    <mergeCell ref="C49:G49"/>
    <mergeCell ref="A52:F54"/>
    <mergeCell ref="A51:F51"/>
    <mergeCell ref="B36:D36"/>
  </mergeCells>
  <phoneticPr fontId="3"/>
  <pageMargins left="0.82677165354330717" right="0.23622047244094491" top="0.74803149606299213" bottom="0.74803149606299213" header="0.31496062992125984" footer="0.31496062992125984"/>
  <pageSetup paperSize="9" scale="84" orientation="portrait" verticalDpi="1200" r:id="rId1"/>
  <headerFooter alignWithMargins="0"/>
  <colBreaks count="1" manualBreakCount="1">
    <brk id="7" max="56"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8"/>
  <sheetViews>
    <sheetView view="pageBreakPreview" zoomScaleNormal="100" zoomScaleSheetLayoutView="100" workbookViewId="0">
      <selection activeCell="E9" sqref="E9"/>
    </sheetView>
  </sheetViews>
  <sheetFormatPr defaultColWidth="9" defaultRowHeight="13"/>
  <cols>
    <col min="1" max="1" width="15.26953125" style="531" customWidth="1"/>
    <col min="2" max="2" width="31.26953125" style="531" customWidth="1"/>
    <col min="3" max="3" width="31.08984375" style="531" customWidth="1"/>
    <col min="4" max="4" width="2.08984375" style="531" customWidth="1"/>
    <col min="5" max="16384" width="9" style="531"/>
  </cols>
  <sheetData>
    <row r="1" spans="1:3" ht="19">
      <c r="A1" s="1076" t="s">
        <v>1765</v>
      </c>
    </row>
    <row r="2" spans="1:3" ht="13.5" thickBot="1">
      <c r="C2" s="1075" t="s">
        <v>1764</v>
      </c>
    </row>
    <row r="3" spans="1:3" ht="19.5" customHeight="1">
      <c r="A3" s="1074" t="s">
        <v>1763</v>
      </c>
      <c r="B3" s="2345" t="s">
        <v>1762</v>
      </c>
      <c r="C3" s="2343" t="s">
        <v>1761</v>
      </c>
    </row>
    <row r="4" spans="1:3" ht="19.5" customHeight="1" thickBot="1">
      <c r="A4" s="1073" t="s">
        <v>1760</v>
      </c>
      <c r="B4" s="2346"/>
      <c r="C4" s="2344"/>
    </row>
    <row r="5" spans="1:3" ht="19.5" customHeight="1">
      <c r="A5" s="534" t="s">
        <v>1759</v>
      </c>
      <c r="B5" s="1071">
        <v>1924200</v>
      </c>
      <c r="C5" s="1072">
        <v>1775200</v>
      </c>
    </row>
    <row r="6" spans="1:3" ht="19.5" customHeight="1">
      <c r="A6" s="534" t="s">
        <v>1758</v>
      </c>
      <c r="B6" s="1071">
        <v>1879500</v>
      </c>
      <c r="C6" s="1069">
        <v>1752300</v>
      </c>
    </row>
    <row r="7" spans="1:3" ht="19.5" customHeight="1">
      <c r="A7" s="534" t="s">
        <v>1757</v>
      </c>
      <c r="B7" s="1071">
        <v>2124700</v>
      </c>
      <c r="C7" s="1069">
        <v>1975200</v>
      </c>
    </row>
    <row r="8" spans="1:3" ht="19.5" customHeight="1">
      <c r="A8" s="534" t="s">
        <v>1756</v>
      </c>
      <c r="B8" s="1071">
        <v>2652900</v>
      </c>
      <c r="C8" s="1069">
        <v>2487800</v>
      </c>
    </row>
    <row r="9" spans="1:3" ht="19.5" customHeight="1">
      <c r="A9" s="534" t="s">
        <v>1755</v>
      </c>
      <c r="B9" s="1071">
        <v>3274400</v>
      </c>
      <c r="C9" s="1069">
        <v>2708300</v>
      </c>
    </row>
    <row r="10" spans="1:3" ht="19.5" customHeight="1">
      <c r="A10" s="534" t="s">
        <v>1754</v>
      </c>
      <c r="B10" s="1071">
        <v>3673600</v>
      </c>
      <c r="C10" s="1069">
        <v>3011300</v>
      </c>
    </row>
    <row r="11" spans="1:3" ht="19.5" customHeight="1">
      <c r="A11" s="534" t="s">
        <v>1753</v>
      </c>
      <c r="B11" s="1071">
        <v>3564800</v>
      </c>
      <c r="C11" s="1069">
        <v>2979300</v>
      </c>
    </row>
    <row r="12" spans="1:3" ht="19.5" customHeight="1">
      <c r="A12" s="534" t="s">
        <v>1752</v>
      </c>
      <c r="B12" s="1071">
        <v>4015800</v>
      </c>
      <c r="C12" s="1069">
        <v>2937800</v>
      </c>
    </row>
    <row r="13" spans="1:3" ht="19.5" customHeight="1">
      <c r="A13" s="534" t="s">
        <v>1751</v>
      </c>
      <c r="B13" s="1071">
        <v>3725100</v>
      </c>
      <c r="C13" s="1069">
        <v>2950000</v>
      </c>
    </row>
    <row r="14" spans="1:3" ht="19.5" customHeight="1">
      <c r="A14" s="534" t="s">
        <v>1750</v>
      </c>
      <c r="B14" s="1071">
        <v>3802900</v>
      </c>
      <c r="C14" s="1069">
        <v>2769300</v>
      </c>
    </row>
    <row r="15" spans="1:3" ht="19.5" customHeight="1">
      <c r="A15" s="534" t="s">
        <v>1749</v>
      </c>
      <c r="B15" s="1070">
        <v>3774900</v>
      </c>
      <c r="C15" s="1069">
        <v>2781700</v>
      </c>
    </row>
    <row r="16" spans="1:3" ht="19.5" customHeight="1">
      <c r="A16" s="534" t="s">
        <v>1748</v>
      </c>
      <c r="B16" s="1070">
        <v>3626500</v>
      </c>
      <c r="C16" s="1069">
        <v>2610400</v>
      </c>
    </row>
    <row r="17" spans="1:3" ht="19.5" customHeight="1">
      <c r="A17" s="534" t="s">
        <v>1747</v>
      </c>
      <c r="B17" s="1070">
        <v>3541600</v>
      </c>
      <c r="C17" s="1069">
        <v>2483900</v>
      </c>
    </row>
    <row r="18" spans="1:3" ht="19.5" customHeight="1">
      <c r="A18" s="534" t="s">
        <v>401</v>
      </c>
      <c r="B18" s="1068">
        <v>3161600</v>
      </c>
      <c r="C18" s="1065">
        <v>2083900</v>
      </c>
    </row>
    <row r="19" spans="1:3" ht="19.5" customHeight="1">
      <c r="A19" s="534" t="s">
        <v>400</v>
      </c>
      <c r="B19" s="1068">
        <v>3454400</v>
      </c>
      <c r="C19" s="1065">
        <v>2137700</v>
      </c>
    </row>
    <row r="20" spans="1:3" ht="19.5" customHeight="1">
      <c r="A20" s="534" t="s">
        <v>399</v>
      </c>
      <c r="B20" s="1068">
        <v>3316100</v>
      </c>
      <c r="C20" s="1065">
        <v>2051700</v>
      </c>
    </row>
    <row r="21" spans="1:3" ht="19.5" customHeight="1">
      <c r="A21" s="534" t="s">
        <v>398</v>
      </c>
      <c r="B21" s="1066">
        <v>3419400</v>
      </c>
      <c r="C21" s="1065">
        <v>2094000</v>
      </c>
    </row>
    <row r="22" spans="1:3" ht="19.5" customHeight="1">
      <c r="A22" s="1064" t="s">
        <v>397</v>
      </c>
      <c r="B22" s="1067">
        <v>3320400</v>
      </c>
      <c r="C22" s="1065">
        <v>1967900</v>
      </c>
    </row>
    <row r="23" spans="1:3" ht="19.5" customHeight="1">
      <c r="A23" s="1064" t="s">
        <v>396</v>
      </c>
      <c r="B23" s="1066">
        <v>3696400</v>
      </c>
      <c r="C23" s="1065">
        <v>2217100</v>
      </c>
    </row>
    <row r="24" spans="1:3" ht="19.5" customHeight="1">
      <c r="A24" s="1064" t="s">
        <v>395</v>
      </c>
      <c r="B24" s="1063">
        <v>3845500</v>
      </c>
      <c r="C24" s="1062">
        <v>2257900</v>
      </c>
    </row>
    <row r="25" spans="1:3" ht="19.5" customHeight="1" thickBot="1">
      <c r="A25" s="1061" t="s">
        <v>394</v>
      </c>
      <c r="B25" s="538">
        <v>4216900</v>
      </c>
      <c r="C25" s="1060">
        <v>2474600</v>
      </c>
    </row>
    <row r="26" spans="1:3">
      <c r="B26" s="2347"/>
      <c r="C26" s="2347"/>
    </row>
    <row r="27" spans="1:3">
      <c r="B27" s="1059"/>
      <c r="C27" s="1059"/>
    </row>
    <row r="28" spans="1:3">
      <c r="A28" s="2348" t="s">
        <v>1746</v>
      </c>
      <c r="B28" s="2348"/>
      <c r="C28" s="2348"/>
    </row>
  </sheetData>
  <mergeCells count="4">
    <mergeCell ref="C3:C4"/>
    <mergeCell ref="B3:B4"/>
    <mergeCell ref="B26:C26"/>
    <mergeCell ref="A28:C28"/>
  </mergeCells>
  <phoneticPr fontId="3"/>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5"/>
  <sheetViews>
    <sheetView topLeftCell="A34" workbookViewId="0">
      <selection activeCell="D17" sqref="D17:L17"/>
    </sheetView>
  </sheetViews>
  <sheetFormatPr defaultColWidth="9" defaultRowHeight="13"/>
  <cols>
    <col min="1" max="1" width="13.7265625" style="531" customWidth="1"/>
    <col min="2" max="3" width="12.08984375" style="531" customWidth="1"/>
    <col min="4" max="16384" width="9" style="531"/>
  </cols>
  <sheetData>
    <row r="1" spans="1:3" ht="13.5" thickBot="1"/>
    <row r="2" spans="1:3" ht="13.5" thickBot="1">
      <c r="A2" s="1097" t="s">
        <v>1763</v>
      </c>
    </row>
    <row r="3" spans="1:3" ht="13.5" thickBot="1">
      <c r="A3" s="1096" t="s">
        <v>1760</v>
      </c>
      <c r="B3" s="2065" t="s">
        <v>1769</v>
      </c>
      <c r="C3" s="2066" t="s">
        <v>1768</v>
      </c>
    </row>
    <row r="4" spans="1:3">
      <c r="A4" s="1087" t="s">
        <v>1759</v>
      </c>
      <c r="B4" s="1095">
        <v>1924200</v>
      </c>
      <c r="C4" s="1093">
        <v>1775200</v>
      </c>
    </row>
    <row r="5" spans="1:3">
      <c r="A5" s="1087" t="s">
        <v>1758</v>
      </c>
      <c r="B5" s="1094">
        <v>1879500</v>
      </c>
      <c r="C5" s="1093">
        <v>1752300</v>
      </c>
    </row>
    <row r="6" spans="1:3">
      <c r="A6" s="1087" t="s">
        <v>1757</v>
      </c>
      <c r="B6" s="1094">
        <v>2124700</v>
      </c>
      <c r="C6" s="1093">
        <v>1975200</v>
      </c>
    </row>
    <row r="7" spans="1:3">
      <c r="A7" s="1087" t="s">
        <v>1756</v>
      </c>
      <c r="B7" s="1094">
        <v>2652900</v>
      </c>
      <c r="C7" s="1093">
        <v>2487800</v>
      </c>
    </row>
    <row r="8" spans="1:3">
      <c r="A8" s="1087" t="s">
        <v>1755</v>
      </c>
      <c r="B8" s="1094">
        <v>3274400</v>
      </c>
      <c r="C8" s="1093">
        <v>2708300</v>
      </c>
    </row>
    <row r="9" spans="1:3">
      <c r="A9" s="1087" t="s">
        <v>1754</v>
      </c>
      <c r="B9" s="1094">
        <v>3673600</v>
      </c>
      <c r="C9" s="1093">
        <v>3011300</v>
      </c>
    </row>
    <row r="10" spans="1:3">
      <c r="A10" s="1087" t="s">
        <v>1753</v>
      </c>
      <c r="B10" s="1094">
        <v>3564800</v>
      </c>
      <c r="C10" s="1093">
        <v>2979300</v>
      </c>
    </row>
    <row r="11" spans="1:3">
      <c r="A11" s="1087" t="s">
        <v>1752</v>
      </c>
      <c r="B11" s="1094">
        <v>4015800</v>
      </c>
      <c r="C11" s="1093">
        <v>2937800</v>
      </c>
    </row>
    <row r="12" spans="1:3">
      <c r="A12" s="1087" t="s">
        <v>1751</v>
      </c>
      <c r="B12" s="1094">
        <v>3725100</v>
      </c>
      <c r="C12" s="1093">
        <v>2950000</v>
      </c>
    </row>
    <row r="13" spans="1:3">
      <c r="A13" s="1087" t="s">
        <v>1750</v>
      </c>
      <c r="B13" s="1094">
        <v>3802900</v>
      </c>
      <c r="C13" s="1093">
        <v>2769300</v>
      </c>
    </row>
    <row r="14" spans="1:3">
      <c r="A14" s="1087" t="s">
        <v>1749</v>
      </c>
      <c r="B14" s="1092">
        <v>3774900</v>
      </c>
      <c r="C14" s="1093">
        <v>2781700</v>
      </c>
    </row>
    <row r="15" spans="1:3">
      <c r="A15" s="1087" t="s">
        <v>1748</v>
      </c>
      <c r="B15" s="1092">
        <v>3626500</v>
      </c>
      <c r="C15" s="1093">
        <v>2610400</v>
      </c>
    </row>
    <row r="16" spans="1:3">
      <c r="A16" s="1087" t="s">
        <v>1747</v>
      </c>
      <c r="B16" s="1092">
        <v>3541600</v>
      </c>
      <c r="C16" s="2069">
        <v>2483900</v>
      </c>
    </row>
    <row r="17" spans="1:12" ht="14.25" customHeight="1">
      <c r="A17" s="1087" t="s">
        <v>401</v>
      </c>
      <c r="B17" s="1091">
        <v>3161600</v>
      </c>
      <c r="C17" s="1090">
        <v>2083900</v>
      </c>
      <c r="D17" s="2350" t="s">
        <v>1767</v>
      </c>
      <c r="E17" s="2350"/>
      <c r="F17" s="2350"/>
      <c r="G17" s="2350"/>
      <c r="H17" s="2350"/>
      <c r="I17" s="2350"/>
      <c r="J17" s="2350"/>
      <c r="K17" s="2350"/>
      <c r="L17" s="2350"/>
    </row>
    <row r="18" spans="1:12" ht="14">
      <c r="A18" s="1087" t="s">
        <v>400</v>
      </c>
      <c r="B18" s="1086">
        <v>3454400</v>
      </c>
      <c r="C18" s="1090">
        <v>2137700</v>
      </c>
      <c r="D18" s="1078"/>
      <c r="E18" s="1078"/>
      <c r="F18" s="1078"/>
      <c r="G18" s="1078"/>
      <c r="H18" s="1078"/>
      <c r="I18" s="1078"/>
      <c r="J18" s="1078"/>
      <c r="K18" s="1078"/>
    </row>
    <row r="19" spans="1:12" ht="14">
      <c r="A19" s="1087" t="s">
        <v>399</v>
      </c>
      <c r="B19" s="1086">
        <v>3316100</v>
      </c>
      <c r="C19" s="1090">
        <v>2051700</v>
      </c>
      <c r="D19" s="2349"/>
      <c r="E19" s="2349"/>
      <c r="F19" s="2349"/>
      <c r="G19" s="2349"/>
      <c r="H19" s="2349"/>
      <c r="I19" s="2349"/>
      <c r="J19" s="2349"/>
      <c r="K19" s="2349"/>
    </row>
    <row r="20" spans="1:12" ht="14">
      <c r="A20" s="1087" t="s">
        <v>1766</v>
      </c>
      <c r="B20" s="1086">
        <v>3419400</v>
      </c>
      <c r="C20" s="1085">
        <v>2094000</v>
      </c>
      <c r="D20" s="1088"/>
      <c r="E20" s="1088"/>
      <c r="F20" s="1088"/>
      <c r="G20" s="1088"/>
      <c r="H20" s="1088"/>
      <c r="I20" s="1088"/>
      <c r="J20" s="1088"/>
      <c r="K20" s="1088"/>
    </row>
    <row r="21" spans="1:12" ht="14">
      <c r="A21" s="1087" t="s">
        <v>397</v>
      </c>
      <c r="B21" s="1086">
        <v>3320400</v>
      </c>
      <c r="C21" s="1085">
        <v>1967900</v>
      </c>
      <c r="D21" s="1088"/>
      <c r="E21" s="1088"/>
      <c r="F21" s="1089"/>
      <c r="G21" s="1088"/>
      <c r="H21" s="1088"/>
      <c r="I21" s="1088"/>
      <c r="J21" s="1088"/>
      <c r="K21" s="1088"/>
    </row>
    <row r="22" spans="1:12" ht="14">
      <c r="A22" s="1087" t="s">
        <v>396</v>
      </c>
      <c r="B22" s="1086">
        <v>3696400</v>
      </c>
      <c r="C22" s="1085">
        <v>2217100</v>
      </c>
      <c r="D22" s="1078"/>
      <c r="F22" s="1077"/>
    </row>
    <row r="23" spans="1:12" ht="14">
      <c r="A23" s="1087" t="s">
        <v>395</v>
      </c>
      <c r="B23" s="1086">
        <v>3845500</v>
      </c>
      <c r="C23" s="1085">
        <v>2257900</v>
      </c>
      <c r="D23" s="1078"/>
      <c r="F23" s="1077"/>
    </row>
    <row r="24" spans="1:12" ht="14.5" thickBot="1">
      <c r="A24" s="1084" t="str">
        <f>表26!$A$25</f>
        <v>平成３０年</v>
      </c>
      <c r="B24" s="1083">
        <v>4216900</v>
      </c>
      <c r="C24" s="1082">
        <v>2474600</v>
      </c>
      <c r="D24" s="1078"/>
      <c r="F24" s="1077"/>
    </row>
    <row r="25" spans="1:12" ht="14">
      <c r="A25" s="1081"/>
      <c r="B25" s="1080"/>
      <c r="C25" s="1079"/>
      <c r="D25" s="1078"/>
      <c r="F25" s="1077"/>
    </row>
  </sheetData>
  <mergeCells count="2">
    <mergeCell ref="D19:K19"/>
    <mergeCell ref="D17:L17"/>
  </mergeCells>
  <phoneticPr fontId="3"/>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192"/>
  <sheetViews>
    <sheetView view="pageBreakPreview" zoomScale="86" zoomScaleNormal="100" zoomScaleSheetLayoutView="86" workbookViewId="0">
      <selection activeCell="B2" sqref="B2"/>
    </sheetView>
  </sheetViews>
  <sheetFormatPr defaultColWidth="9" defaultRowHeight="13"/>
  <cols>
    <col min="1" max="1" width="10.6328125" style="1098" customWidth="1"/>
    <col min="2" max="11" width="9.08984375" style="1098" customWidth="1"/>
    <col min="12" max="14" width="9.08984375" style="1099" customWidth="1"/>
    <col min="15" max="16384" width="9" style="1098"/>
  </cols>
  <sheetData>
    <row r="1" spans="1:14" ht="24" customHeight="1">
      <c r="A1" s="1232" t="s">
        <v>1829</v>
      </c>
    </row>
    <row r="2" spans="1:14" ht="20.149999999999999" customHeight="1"/>
    <row r="3" spans="1:14" ht="20.149999999999999" customHeight="1" thickBot="1">
      <c r="A3" s="1231" t="s">
        <v>1828</v>
      </c>
      <c r="H3" s="1230"/>
      <c r="I3" s="1230"/>
      <c r="J3" s="1230"/>
      <c r="K3" s="1230"/>
      <c r="L3" s="1230"/>
      <c r="M3" s="1229" t="s">
        <v>1792</v>
      </c>
    </row>
    <row r="4" spans="1:14" ht="15" customHeight="1">
      <c r="A4" s="2401" t="s">
        <v>1760</v>
      </c>
      <c r="B4" s="2406" t="s">
        <v>1827</v>
      </c>
      <c r="C4" s="2407"/>
      <c r="D4" s="2389" t="s">
        <v>1826</v>
      </c>
      <c r="E4" s="2390"/>
      <c r="F4" s="2391" t="s">
        <v>1825</v>
      </c>
      <c r="G4" s="2392"/>
      <c r="H4" s="2393"/>
      <c r="I4" s="2394" t="s">
        <v>1824</v>
      </c>
      <c r="J4" s="2390"/>
      <c r="K4" s="1228" t="s">
        <v>1823</v>
      </c>
      <c r="L4" s="2395" t="s">
        <v>1822</v>
      </c>
      <c r="M4" s="2399" t="s">
        <v>1821</v>
      </c>
      <c r="N4" s="1098"/>
    </row>
    <row r="5" spans="1:14" ht="15" customHeight="1" thickBot="1">
      <c r="A5" s="2402"/>
      <c r="B5" s="2408"/>
      <c r="C5" s="2409"/>
      <c r="D5" s="1224" t="s">
        <v>1818</v>
      </c>
      <c r="E5" s="1223" t="s">
        <v>1819</v>
      </c>
      <c r="F5" s="1227" t="s">
        <v>1818</v>
      </c>
      <c r="G5" s="1226" t="s">
        <v>1819</v>
      </c>
      <c r="H5" s="1225" t="s">
        <v>1820</v>
      </c>
      <c r="I5" s="1224" t="s">
        <v>1818</v>
      </c>
      <c r="J5" s="1223" t="s">
        <v>1819</v>
      </c>
      <c r="K5" s="1222" t="s">
        <v>1818</v>
      </c>
      <c r="L5" s="2396"/>
      <c r="M5" s="2400"/>
      <c r="N5" s="1098"/>
    </row>
    <row r="6" spans="1:14" ht="15" customHeight="1">
      <c r="A6" s="2385" t="s">
        <v>1817</v>
      </c>
      <c r="B6" s="2382" t="s">
        <v>1805</v>
      </c>
      <c r="C6" s="2383"/>
      <c r="D6" s="1215"/>
      <c r="E6" s="1211"/>
      <c r="F6" s="1215">
        <v>643</v>
      </c>
      <c r="G6" s="1214">
        <v>51</v>
      </c>
      <c r="H6" s="1213">
        <v>103</v>
      </c>
      <c r="I6" s="1212">
        <v>9168</v>
      </c>
      <c r="J6" s="1211">
        <v>394</v>
      </c>
      <c r="K6" s="1210">
        <v>1512</v>
      </c>
      <c r="L6" s="1187">
        <f t="shared" ref="L6:L49" si="0">SUM(D6:K6)</f>
        <v>11871</v>
      </c>
      <c r="M6" s="2375">
        <f>SUM(L6:L9)</f>
        <v>66069</v>
      </c>
      <c r="N6" s="1098"/>
    </row>
    <row r="7" spans="1:14" ht="15" customHeight="1">
      <c r="A7" s="2355"/>
      <c r="B7" s="2377" t="s">
        <v>1804</v>
      </c>
      <c r="C7" s="2378"/>
      <c r="D7" s="1215"/>
      <c r="E7" s="1211"/>
      <c r="F7" s="1215">
        <v>643</v>
      </c>
      <c r="G7" s="1214">
        <v>10</v>
      </c>
      <c r="H7" s="1213">
        <v>93</v>
      </c>
      <c r="I7" s="1212">
        <v>9143</v>
      </c>
      <c r="J7" s="1211">
        <v>112</v>
      </c>
      <c r="K7" s="1210">
        <v>1068</v>
      </c>
      <c r="L7" s="1187">
        <f t="shared" si="0"/>
        <v>11069</v>
      </c>
      <c r="M7" s="2375"/>
      <c r="N7" s="1098"/>
    </row>
    <row r="8" spans="1:14" ht="15" customHeight="1">
      <c r="A8" s="2355"/>
      <c r="B8" s="2377" t="s">
        <v>1803</v>
      </c>
      <c r="C8" s="2378"/>
      <c r="D8" s="1215"/>
      <c r="E8" s="1211"/>
      <c r="F8" s="1215">
        <v>876</v>
      </c>
      <c r="G8" s="1214">
        <v>86</v>
      </c>
      <c r="H8" s="1213">
        <v>116</v>
      </c>
      <c r="I8" s="1212">
        <v>13211</v>
      </c>
      <c r="J8" s="1211">
        <v>386</v>
      </c>
      <c r="K8" s="1210">
        <v>3292</v>
      </c>
      <c r="L8" s="1187">
        <f t="shared" si="0"/>
        <v>17967</v>
      </c>
      <c r="M8" s="2375"/>
      <c r="N8" s="1098"/>
    </row>
    <row r="9" spans="1:14" ht="15" customHeight="1">
      <c r="A9" s="2355"/>
      <c r="B9" s="2387" t="s">
        <v>1802</v>
      </c>
      <c r="C9" s="2388"/>
      <c r="D9" s="1209">
        <v>3062</v>
      </c>
      <c r="E9" s="1205">
        <v>295</v>
      </c>
      <c r="F9" s="1209">
        <v>1335</v>
      </c>
      <c r="G9" s="1208">
        <v>47</v>
      </c>
      <c r="H9" s="1207">
        <v>97</v>
      </c>
      <c r="I9" s="1206">
        <v>15367</v>
      </c>
      <c r="J9" s="1205">
        <v>114</v>
      </c>
      <c r="K9" s="1204">
        <v>4845</v>
      </c>
      <c r="L9" s="1203">
        <f t="shared" si="0"/>
        <v>25162</v>
      </c>
      <c r="M9" s="2386"/>
      <c r="N9" s="1098"/>
    </row>
    <row r="10" spans="1:14" ht="15" customHeight="1">
      <c r="A10" s="2355" t="s">
        <v>1816</v>
      </c>
      <c r="B10" s="2357" t="s">
        <v>1805</v>
      </c>
      <c r="C10" s="2358"/>
      <c r="D10" s="1218"/>
      <c r="E10" s="1217"/>
      <c r="F10" s="1221">
        <v>1017</v>
      </c>
      <c r="G10" s="1220">
        <v>62</v>
      </c>
      <c r="H10" s="1219">
        <v>118</v>
      </c>
      <c r="I10" s="1218">
        <v>9743</v>
      </c>
      <c r="J10" s="1217">
        <v>481</v>
      </c>
      <c r="K10" s="1216">
        <v>1725</v>
      </c>
      <c r="L10" s="1194">
        <f t="shared" si="0"/>
        <v>13146</v>
      </c>
      <c r="M10" s="2374">
        <f>SUM(L10:L13)</f>
        <v>67381</v>
      </c>
      <c r="N10" s="1098"/>
    </row>
    <row r="11" spans="1:14" ht="15" customHeight="1">
      <c r="A11" s="2355"/>
      <c r="B11" s="2377" t="s">
        <v>1804</v>
      </c>
      <c r="C11" s="2378"/>
      <c r="D11" s="1212"/>
      <c r="E11" s="1211"/>
      <c r="F11" s="1215">
        <v>999</v>
      </c>
      <c r="G11" s="1214">
        <v>6</v>
      </c>
      <c r="H11" s="1213">
        <v>123</v>
      </c>
      <c r="I11" s="1212">
        <v>10852</v>
      </c>
      <c r="J11" s="1211">
        <v>120</v>
      </c>
      <c r="K11" s="1210">
        <v>1673</v>
      </c>
      <c r="L11" s="1187">
        <f t="shared" si="0"/>
        <v>13773</v>
      </c>
      <c r="M11" s="2375"/>
      <c r="N11" s="1098"/>
    </row>
    <row r="12" spans="1:14" ht="15" customHeight="1">
      <c r="A12" s="2355"/>
      <c r="B12" s="2377" t="s">
        <v>1803</v>
      </c>
      <c r="C12" s="2378"/>
      <c r="D12" s="1212"/>
      <c r="E12" s="1211"/>
      <c r="F12" s="1215">
        <v>1046</v>
      </c>
      <c r="G12" s="1214">
        <v>38</v>
      </c>
      <c r="H12" s="1213">
        <v>205</v>
      </c>
      <c r="I12" s="1212">
        <v>13961</v>
      </c>
      <c r="J12" s="1211">
        <v>336</v>
      </c>
      <c r="K12" s="1210">
        <v>3913</v>
      </c>
      <c r="L12" s="1187">
        <f t="shared" si="0"/>
        <v>19499</v>
      </c>
      <c r="M12" s="2375"/>
      <c r="N12" s="1098"/>
    </row>
    <row r="13" spans="1:14" ht="15" customHeight="1">
      <c r="A13" s="2355"/>
      <c r="B13" s="2387" t="s">
        <v>1802</v>
      </c>
      <c r="C13" s="2388"/>
      <c r="D13" s="1206">
        <v>805</v>
      </c>
      <c r="E13" s="1205">
        <v>304</v>
      </c>
      <c r="F13" s="1209">
        <v>1272</v>
      </c>
      <c r="G13" s="1208">
        <v>34</v>
      </c>
      <c r="H13" s="1207">
        <v>135</v>
      </c>
      <c r="I13" s="1206">
        <v>14186</v>
      </c>
      <c r="J13" s="1205">
        <v>110</v>
      </c>
      <c r="K13" s="1204">
        <v>4117</v>
      </c>
      <c r="L13" s="1203">
        <f t="shared" si="0"/>
        <v>20963</v>
      </c>
      <c r="M13" s="2386"/>
      <c r="N13" s="1098"/>
    </row>
    <row r="14" spans="1:14" ht="15" customHeight="1">
      <c r="A14" s="2385" t="s">
        <v>1815</v>
      </c>
      <c r="B14" s="2382" t="s">
        <v>1805</v>
      </c>
      <c r="C14" s="2383"/>
      <c r="D14" s="1212"/>
      <c r="E14" s="1211"/>
      <c r="F14" s="1215">
        <v>949</v>
      </c>
      <c r="G14" s="1214">
        <v>69</v>
      </c>
      <c r="H14" s="1213">
        <v>186</v>
      </c>
      <c r="I14" s="1212">
        <v>10624</v>
      </c>
      <c r="J14" s="1211">
        <v>454</v>
      </c>
      <c r="K14" s="1210">
        <v>2483</v>
      </c>
      <c r="L14" s="1187">
        <f t="shared" si="0"/>
        <v>14765</v>
      </c>
      <c r="M14" s="2375">
        <f>SUM(L14:L17)</f>
        <v>68218</v>
      </c>
      <c r="N14" s="1098"/>
    </row>
    <row r="15" spans="1:14" ht="15" customHeight="1">
      <c r="A15" s="2355"/>
      <c r="B15" s="2377" t="s">
        <v>1804</v>
      </c>
      <c r="C15" s="2378"/>
      <c r="D15" s="1212"/>
      <c r="E15" s="1211"/>
      <c r="F15" s="1215">
        <v>778</v>
      </c>
      <c r="G15" s="1214">
        <v>6</v>
      </c>
      <c r="H15" s="1213">
        <v>137</v>
      </c>
      <c r="I15" s="1212">
        <v>9604</v>
      </c>
      <c r="J15" s="1211">
        <v>109</v>
      </c>
      <c r="K15" s="1210">
        <v>1169</v>
      </c>
      <c r="L15" s="1187">
        <f t="shared" si="0"/>
        <v>11803</v>
      </c>
      <c r="M15" s="2375"/>
      <c r="N15" s="1098"/>
    </row>
    <row r="16" spans="1:14" ht="15" customHeight="1">
      <c r="A16" s="2355"/>
      <c r="B16" s="2377" t="s">
        <v>1803</v>
      </c>
      <c r="C16" s="2378"/>
      <c r="D16" s="1212"/>
      <c r="E16" s="1211"/>
      <c r="F16" s="1215">
        <v>1140</v>
      </c>
      <c r="G16" s="1214">
        <v>62</v>
      </c>
      <c r="H16" s="1213">
        <v>197</v>
      </c>
      <c r="I16" s="1212">
        <v>13431</v>
      </c>
      <c r="J16" s="1211">
        <v>441</v>
      </c>
      <c r="K16" s="1210">
        <v>3524</v>
      </c>
      <c r="L16" s="1187">
        <f t="shared" si="0"/>
        <v>18795</v>
      </c>
      <c r="M16" s="2375"/>
      <c r="N16" s="1098"/>
    </row>
    <row r="17" spans="1:22" ht="15" customHeight="1">
      <c r="A17" s="2384"/>
      <c r="B17" s="2377" t="s">
        <v>1802</v>
      </c>
      <c r="C17" s="2378"/>
      <c r="D17" s="1212">
        <v>1472</v>
      </c>
      <c r="E17" s="1211">
        <v>183</v>
      </c>
      <c r="F17" s="1215">
        <v>1205</v>
      </c>
      <c r="G17" s="1214">
        <v>31</v>
      </c>
      <c r="H17" s="1213">
        <v>117</v>
      </c>
      <c r="I17" s="1212">
        <v>14711</v>
      </c>
      <c r="J17" s="1211">
        <v>130</v>
      </c>
      <c r="K17" s="1210">
        <v>5006</v>
      </c>
      <c r="L17" s="1187">
        <f t="shared" si="0"/>
        <v>22855</v>
      </c>
      <c r="M17" s="2375"/>
      <c r="N17" s="1098"/>
      <c r="V17" s="1101"/>
    </row>
    <row r="18" spans="1:22" ht="15" customHeight="1">
      <c r="A18" s="2384" t="s">
        <v>1814</v>
      </c>
      <c r="B18" s="2357" t="s">
        <v>1805</v>
      </c>
      <c r="C18" s="2358"/>
      <c r="D18" s="1218"/>
      <c r="E18" s="1217"/>
      <c r="F18" s="1221">
        <v>690</v>
      </c>
      <c r="G18" s="1220">
        <v>10</v>
      </c>
      <c r="H18" s="1219">
        <v>126</v>
      </c>
      <c r="I18" s="1218">
        <v>7044</v>
      </c>
      <c r="J18" s="1217">
        <v>42</v>
      </c>
      <c r="K18" s="1216">
        <v>1112</v>
      </c>
      <c r="L18" s="1194">
        <f t="shared" si="0"/>
        <v>9024</v>
      </c>
      <c r="M18" s="2374">
        <f>SUM(L18:L21)</f>
        <v>62816</v>
      </c>
      <c r="N18" s="1098"/>
      <c r="V18" s="1101"/>
    </row>
    <row r="19" spans="1:22" ht="15" customHeight="1">
      <c r="A19" s="2381"/>
      <c r="B19" s="2377" t="s">
        <v>1804</v>
      </c>
      <c r="C19" s="2378"/>
      <c r="D19" s="1212"/>
      <c r="E19" s="1211"/>
      <c r="F19" s="1215">
        <v>827</v>
      </c>
      <c r="G19" s="1214">
        <v>9</v>
      </c>
      <c r="H19" s="1213">
        <v>169</v>
      </c>
      <c r="I19" s="1212">
        <v>9883</v>
      </c>
      <c r="J19" s="1211">
        <v>83</v>
      </c>
      <c r="K19" s="1210">
        <v>1440</v>
      </c>
      <c r="L19" s="1187">
        <f t="shared" si="0"/>
        <v>12411</v>
      </c>
      <c r="M19" s="2375"/>
      <c r="N19" s="1098"/>
      <c r="V19" s="1101"/>
    </row>
    <row r="20" spans="1:22" ht="15" customHeight="1">
      <c r="A20" s="2381"/>
      <c r="B20" s="2377" t="s">
        <v>1803</v>
      </c>
      <c r="C20" s="2378"/>
      <c r="D20" s="1212"/>
      <c r="E20" s="1211"/>
      <c r="F20" s="1215">
        <v>1407</v>
      </c>
      <c r="G20" s="1214">
        <v>37</v>
      </c>
      <c r="H20" s="1213">
        <v>307</v>
      </c>
      <c r="I20" s="1212">
        <v>16091</v>
      </c>
      <c r="J20" s="1211">
        <v>252</v>
      </c>
      <c r="K20" s="1210">
        <v>4850</v>
      </c>
      <c r="L20" s="1187">
        <f t="shared" si="0"/>
        <v>22944</v>
      </c>
      <c r="M20" s="2375"/>
      <c r="N20" s="1098"/>
      <c r="V20" s="1101"/>
    </row>
    <row r="21" spans="1:22" ht="15" customHeight="1">
      <c r="A21" s="2385"/>
      <c r="B21" s="2387" t="s">
        <v>1802</v>
      </c>
      <c r="C21" s="2388"/>
      <c r="D21" s="1206">
        <v>1290</v>
      </c>
      <c r="E21" s="1205">
        <v>216</v>
      </c>
      <c r="F21" s="1209">
        <v>1010</v>
      </c>
      <c r="G21" s="1208">
        <v>23</v>
      </c>
      <c r="H21" s="1207">
        <v>133</v>
      </c>
      <c r="I21" s="1206">
        <v>12271</v>
      </c>
      <c r="J21" s="1205">
        <v>113</v>
      </c>
      <c r="K21" s="1204">
        <v>3381</v>
      </c>
      <c r="L21" s="1203">
        <f t="shared" si="0"/>
        <v>18437</v>
      </c>
      <c r="M21" s="2386"/>
      <c r="N21" s="1098"/>
      <c r="V21" s="1101"/>
    </row>
    <row r="22" spans="1:22" ht="15" customHeight="1">
      <c r="A22" s="2381" t="s">
        <v>1813</v>
      </c>
      <c r="B22" s="2382" t="s">
        <v>1805</v>
      </c>
      <c r="C22" s="2383"/>
      <c r="D22" s="1212"/>
      <c r="E22" s="1211"/>
      <c r="F22" s="1215">
        <v>867.5</v>
      </c>
      <c r="G22" s="1214">
        <v>47</v>
      </c>
      <c r="H22" s="1213">
        <v>209</v>
      </c>
      <c r="I22" s="1212">
        <v>9971</v>
      </c>
      <c r="J22" s="1211">
        <v>331</v>
      </c>
      <c r="K22" s="1210">
        <v>2217</v>
      </c>
      <c r="L22" s="1187">
        <f t="shared" si="0"/>
        <v>13642.5</v>
      </c>
      <c r="M22" s="2375">
        <f>SUM(L22:L25)</f>
        <v>72037.5</v>
      </c>
      <c r="N22" s="1098"/>
      <c r="V22" s="1101"/>
    </row>
    <row r="23" spans="1:22" ht="15" customHeight="1">
      <c r="A23" s="2381"/>
      <c r="B23" s="2377" t="s">
        <v>1804</v>
      </c>
      <c r="C23" s="2378"/>
      <c r="D23" s="1212"/>
      <c r="E23" s="1211"/>
      <c r="F23" s="1215">
        <v>1026.5</v>
      </c>
      <c r="G23" s="1214">
        <v>7</v>
      </c>
      <c r="H23" s="1213">
        <v>198</v>
      </c>
      <c r="I23" s="1212">
        <v>10672</v>
      </c>
      <c r="J23" s="1211">
        <v>90</v>
      </c>
      <c r="K23" s="1210">
        <v>1505</v>
      </c>
      <c r="L23" s="1187">
        <f t="shared" si="0"/>
        <v>13498.5</v>
      </c>
      <c r="M23" s="2375"/>
      <c r="N23" s="1098"/>
      <c r="V23" s="1101"/>
    </row>
    <row r="24" spans="1:22" ht="15" customHeight="1">
      <c r="A24" s="2381"/>
      <c r="B24" s="2377" t="s">
        <v>1803</v>
      </c>
      <c r="C24" s="2378"/>
      <c r="D24" s="1212"/>
      <c r="E24" s="1211"/>
      <c r="F24" s="1215">
        <v>1124</v>
      </c>
      <c r="G24" s="1214">
        <v>39</v>
      </c>
      <c r="H24" s="1213">
        <v>180</v>
      </c>
      <c r="I24" s="1212">
        <v>13289</v>
      </c>
      <c r="J24" s="1211">
        <v>364</v>
      </c>
      <c r="K24" s="1210">
        <v>3802</v>
      </c>
      <c r="L24" s="1187">
        <f t="shared" si="0"/>
        <v>18798</v>
      </c>
      <c r="M24" s="2375"/>
      <c r="N24" s="1098"/>
      <c r="V24" s="1101"/>
    </row>
    <row r="25" spans="1:22" ht="15" customHeight="1">
      <c r="A25" s="2381"/>
      <c r="B25" s="2377" t="s">
        <v>1802</v>
      </c>
      <c r="C25" s="2378"/>
      <c r="D25" s="1212">
        <v>1722</v>
      </c>
      <c r="E25" s="1211">
        <v>273</v>
      </c>
      <c r="F25" s="1215">
        <v>1601.5</v>
      </c>
      <c r="G25" s="1214">
        <v>32</v>
      </c>
      <c r="H25" s="1213">
        <v>166</v>
      </c>
      <c r="I25" s="1212">
        <v>16827</v>
      </c>
      <c r="J25" s="1211">
        <v>107</v>
      </c>
      <c r="K25" s="1210">
        <v>5370</v>
      </c>
      <c r="L25" s="1187">
        <f t="shared" si="0"/>
        <v>26098.5</v>
      </c>
      <c r="M25" s="2375"/>
      <c r="N25" s="1098"/>
      <c r="V25" s="1101"/>
    </row>
    <row r="26" spans="1:22" ht="15" customHeight="1">
      <c r="A26" s="2384" t="s">
        <v>1812</v>
      </c>
      <c r="B26" s="2357" t="s">
        <v>1805</v>
      </c>
      <c r="C26" s="2358"/>
      <c r="D26" s="1218"/>
      <c r="E26" s="1217"/>
      <c r="F26" s="1221">
        <v>1062</v>
      </c>
      <c r="G26" s="1220">
        <v>46</v>
      </c>
      <c r="H26" s="1219">
        <v>229</v>
      </c>
      <c r="I26" s="1218">
        <v>11499</v>
      </c>
      <c r="J26" s="1217">
        <v>427</v>
      </c>
      <c r="K26" s="1216">
        <v>3015</v>
      </c>
      <c r="L26" s="1194">
        <f t="shared" si="0"/>
        <v>16278</v>
      </c>
      <c r="M26" s="2374">
        <f>SUM(L26:L29)</f>
        <v>71387.5</v>
      </c>
      <c r="N26" s="1098"/>
      <c r="V26" s="1101"/>
    </row>
    <row r="27" spans="1:22" ht="15" customHeight="1">
      <c r="A27" s="2381"/>
      <c r="B27" s="2377" t="s">
        <v>1804</v>
      </c>
      <c r="C27" s="2378"/>
      <c r="D27" s="1212"/>
      <c r="E27" s="1211"/>
      <c r="F27" s="1215">
        <v>1126</v>
      </c>
      <c r="G27" s="1214">
        <v>14</v>
      </c>
      <c r="H27" s="1213">
        <v>221</v>
      </c>
      <c r="I27" s="1212">
        <v>10655</v>
      </c>
      <c r="J27" s="1211">
        <v>107</v>
      </c>
      <c r="K27" s="1210">
        <v>1787</v>
      </c>
      <c r="L27" s="1187">
        <f t="shared" si="0"/>
        <v>13910</v>
      </c>
      <c r="M27" s="2375"/>
      <c r="N27" s="1098"/>
    </row>
    <row r="28" spans="1:22" ht="15" customHeight="1">
      <c r="A28" s="2381"/>
      <c r="B28" s="2377" t="s">
        <v>1803</v>
      </c>
      <c r="C28" s="2378"/>
      <c r="D28" s="1212"/>
      <c r="E28" s="1211"/>
      <c r="F28" s="1215">
        <v>1084.5</v>
      </c>
      <c r="G28" s="1214">
        <v>112</v>
      </c>
      <c r="H28" s="1213">
        <v>228</v>
      </c>
      <c r="I28" s="1212">
        <v>14400</v>
      </c>
      <c r="J28" s="1211">
        <v>406</v>
      </c>
      <c r="K28" s="1210">
        <v>4109</v>
      </c>
      <c r="L28" s="1187">
        <f t="shared" si="0"/>
        <v>20339.5</v>
      </c>
      <c r="M28" s="2375"/>
      <c r="N28" s="1098"/>
    </row>
    <row r="29" spans="1:22" ht="15" customHeight="1">
      <c r="A29" s="2385"/>
      <c r="B29" s="2387" t="s">
        <v>1802</v>
      </c>
      <c r="C29" s="2388"/>
      <c r="D29" s="1206">
        <v>1759</v>
      </c>
      <c r="E29" s="1205">
        <v>164</v>
      </c>
      <c r="F29" s="1209">
        <v>1132</v>
      </c>
      <c r="G29" s="1208">
        <v>23</v>
      </c>
      <c r="H29" s="1207">
        <v>180</v>
      </c>
      <c r="I29" s="1206">
        <v>13024</v>
      </c>
      <c r="J29" s="1205">
        <v>99</v>
      </c>
      <c r="K29" s="1204">
        <v>4479</v>
      </c>
      <c r="L29" s="1203">
        <f t="shared" si="0"/>
        <v>20860</v>
      </c>
      <c r="M29" s="2386"/>
      <c r="N29" s="1098"/>
    </row>
    <row r="30" spans="1:22" ht="15" customHeight="1">
      <c r="A30" s="2381" t="s">
        <v>1811</v>
      </c>
      <c r="B30" s="2382" t="s">
        <v>1805</v>
      </c>
      <c r="C30" s="2383"/>
      <c r="D30" s="1202" t="s">
        <v>1810</v>
      </c>
      <c r="E30" s="1201" t="s">
        <v>1810</v>
      </c>
      <c r="F30" s="1193">
        <v>776</v>
      </c>
      <c r="G30" s="1192">
        <v>32</v>
      </c>
      <c r="H30" s="1191">
        <v>188</v>
      </c>
      <c r="I30" s="1190">
        <v>9852</v>
      </c>
      <c r="J30" s="1189">
        <v>381</v>
      </c>
      <c r="K30" s="1188">
        <v>2371</v>
      </c>
      <c r="L30" s="1187">
        <f t="shared" si="0"/>
        <v>13600</v>
      </c>
      <c r="M30" s="2375">
        <f>SUM(L30:L33)</f>
        <v>76723</v>
      </c>
    </row>
    <row r="31" spans="1:22" ht="15" customHeight="1">
      <c r="A31" s="2381"/>
      <c r="B31" s="2377" t="s">
        <v>1804</v>
      </c>
      <c r="C31" s="2378"/>
      <c r="D31" s="1190">
        <v>1304</v>
      </c>
      <c r="E31" s="1189">
        <v>1</v>
      </c>
      <c r="F31" s="1193">
        <v>872</v>
      </c>
      <c r="G31" s="1192">
        <v>17</v>
      </c>
      <c r="H31" s="1191">
        <v>227</v>
      </c>
      <c r="I31" s="1190">
        <v>9657</v>
      </c>
      <c r="J31" s="1189">
        <v>138</v>
      </c>
      <c r="K31" s="1188">
        <v>1977</v>
      </c>
      <c r="L31" s="1187">
        <f t="shared" si="0"/>
        <v>14193</v>
      </c>
      <c r="M31" s="2375"/>
    </row>
    <row r="32" spans="1:22" ht="15" customHeight="1">
      <c r="A32" s="2381"/>
      <c r="B32" s="2377" t="s">
        <v>1803</v>
      </c>
      <c r="C32" s="2378"/>
      <c r="D32" s="1190">
        <v>2932</v>
      </c>
      <c r="E32" s="1189">
        <v>20</v>
      </c>
      <c r="F32" s="1193">
        <v>886</v>
      </c>
      <c r="G32" s="1192">
        <v>74</v>
      </c>
      <c r="H32" s="1191">
        <v>261</v>
      </c>
      <c r="I32" s="1190">
        <v>12244</v>
      </c>
      <c r="J32" s="1189">
        <v>370</v>
      </c>
      <c r="K32" s="1188">
        <v>3437</v>
      </c>
      <c r="L32" s="1187">
        <f t="shared" si="0"/>
        <v>20224</v>
      </c>
      <c r="M32" s="2375"/>
    </row>
    <row r="33" spans="1:13" ht="15" customHeight="1">
      <c r="A33" s="2381"/>
      <c r="B33" s="2377" t="s">
        <v>1802</v>
      </c>
      <c r="C33" s="2378"/>
      <c r="D33" s="1190">
        <v>8315</v>
      </c>
      <c r="E33" s="1189">
        <v>169</v>
      </c>
      <c r="F33" s="1193">
        <v>985</v>
      </c>
      <c r="G33" s="1192">
        <v>9</v>
      </c>
      <c r="H33" s="1191">
        <v>174</v>
      </c>
      <c r="I33" s="1190">
        <v>14695</v>
      </c>
      <c r="J33" s="1189">
        <v>84</v>
      </c>
      <c r="K33" s="1188">
        <v>4275</v>
      </c>
      <c r="L33" s="1187">
        <f t="shared" si="0"/>
        <v>28706</v>
      </c>
      <c r="M33" s="2375"/>
    </row>
    <row r="34" spans="1:13" ht="15" customHeight="1">
      <c r="A34" s="2355" t="s">
        <v>1809</v>
      </c>
      <c r="B34" s="2357" t="s">
        <v>1805</v>
      </c>
      <c r="C34" s="2358"/>
      <c r="D34" s="1197">
        <v>1904</v>
      </c>
      <c r="E34" s="1196">
        <v>3</v>
      </c>
      <c r="F34" s="1200">
        <v>870</v>
      </c>
      <c r="G34" s="1199">
        <v>47</v>
      </c>
      <c r="H34" s="1198">
        <v>242</v>
      </c>
      <c r="I34" s="1197">
        <v>10341</v>
      </c>
      <c r="J34" s="1196">
        <v>412</v>
      </c>
      <c r="K34" s="1195">
        <v>2596</v>
      </c>
      <c r="L34" s="1194">
        <f t="shared" si="0"/>
        <v>16415</v>
      </c>
      <c r="M34" s="2374">
        <f>SUM(L34:L37)</f>
        <v>82948</v>
      </c>
    </row>
    <row r="35" spans="1:13" ht="15" customHeight="1">
      <c r="A35" s="2355"/>
      <c r="B35" s="2377" t="s">
        <v>1804</v>
      </c>
      <c r="C35" s="2378"/>
      <c r="D35" s="1190">
        <v>2125</v>
      </c>
      <c r="E35" s="1189">
        <v>3</v>
      </c>
      <c r="F35" s="1193">
        <v>817</v>
      </c>
      <c r="G35" s="1192">
        <v>17</v>
      </c>
      <c r="H35" s="1191">
        <v>176</v>
      </c>
      <c r="I35" s="1190">
        <v>8084</v>
      </c>
      <c r="J35" s="1189">
        <v>104</v>
      </c>
      <c r="K35" s="1188">
        <v>1500</v>
      </c>
      <c r="L35" s="1187">
        <f t="shared" si="0"/>
        <v>12826</v>
      </c>
      <c r="M35" s="2375"/>
    </row>
    <row r="36" spans="1:13" ht="15" customHeight="1">
      <c r="A36" s="2355"/>
      <c r="B36" s="2377" t="s">
        <v>1803</v>
      </c>
      <c r="C36" s="2378"/>
      <c r="D36" s="1190">
        <v>3042</v>
      </c>
      <c r="E36" s="1189">
        <v>9</v>
      </c>
      <c r="F36" s="1193">
        <v>1004</v>
      </c>
      <c r="G36" s="1192">
        <v>76</v>
      </c>
      <c r="H36" s="1191">
        <v>252</v>
      </c>
      <c r="I36" s="1190">
        <v>13094</v>
      </c>
      <c r="J36" s="1189">
        <v>386</v>
      </c>
      <c r="K36" s="1188">
        <v>3427</v>
      </c>
      <c r="L36" s="1187">
        <f t="shared" si="0"/>
        <v>21290</v>
      </c>
      <c r="M36" s="2375"/>
    </row>
    <row r="37" spans="1:13" ht="15" customHeight="1" thickBot="1">
      <c r="A37" s="2356"/>
      <c r="B37" s="2379" t="s">
        <v>1802</v>
      </c>
      <c r="C37" s="2380"/>
      <c r="D37" s="1183">
        <v>10988</v>
      </c>
      <c r="E37" s="1182">
        <v>103</v>
      </c>
      <c r="F37" s="1186">
        <v>979</v>
      </c>
      <c r="G37" s="1185">
        <v>19</v>
      </c>
      <c r="H37" s="1184">
        <v>194</v>
      </c>
      <c r="I37" s="1183">
        <v>14987</v>
      </c>
      <c r="J37" s="1182">
        <v>99</v>
      </c>
      <c r="K37" s="1181">
        <v>5048</v>
      </c>
      <c r="L37" s="1180">
        <f t="shared" si="0"/>
        <v>32417</v>
      </c>
      <c r="M37" s="2376"/>
    </row>
    <row r="38" spans="1:13" ht="15" customHeight="1">
      <c r="A38" s="2359" t="s">
        <v>1808</v>
      </c>
      <c r="B38" s="2361" t="s">
        <v>1805</v>
      </c>
      <c r="C38" s="2362"/>
      <c r="D38" s="1176">
        <v>2725</v>
      </c>
      <c r="E38" s="1175">
        <v>3</v>
      </c>
      <c r="F38" s="1179">
        <v>795</v>
      </c>
      <c r="G38" s="1178">
        <v>35</v>
      </c>
      <c r="H38" s="1177">
        <v>317</v>
      </c>
      <c r="I38" s="1176">
        <v>10943</v>
      </c>
      <c r="J38" s="1175">
        <v>284</v>
      </c>
      <c r="K38" s="1174">
        <v>2913</v>
      </c>
      <c r="L38" s="1173">
        <f t="shared" si="0"/>
        <v>18015</v>
      </c>
      <c r="M38" s="2405">
        <f>SUM(L38:L41)</f>
        <v>86997</v>
      </c>
    </row>
    <row r="39" spans="1:13" ht="15" customHeight="1">
      <c r="A39" s="2360"/>
      <c r="B39" s="2351" t="s">
        <v>1804</v>
      </c>
      <c r="C39" s="2352"/>
      <c r="D39" s="1172">
        <v>1877</v>
      </c>
      <c r="E39" s="1171">
        <v>6</v>
      </c>
      <c r="F39" s="1152">
        <v>719</v>
      </c>
      <c r="G39" s="1153">
        <v>10</v>
      </c>
      <c r="H39" s="1151">
        <v>222</v>
      </c>
      <c r="I39" s="1172">
        <v>8563</v>
      </c>
      <c r="J39" s="1171">
        <v>78</v>
      </c>
      <c r="K39" s="1170">
        <v>1210</v>
      </c>
      <c r="L39" s="1169">
        <f t="shared" si="0"/>
        <v>12685</v>
      </c>
      <c r="M39" s="2403"/>
    </row>
    <row r="40" spans="1:13" ht="15" customHeight="1">
      <c r="A40" s="2360"/>
      <c r="B40" s="2351" t="s">
        <v>1803</v>
      </c>
      <c r="C40" s="2352"/>
      <c r="D40" s="1172">
        <v>3917</v>
      </c>
      <c r="E40" s="1171">
        <v>7</v>
      </c>
      <c r="F40" s="1152">
        <v>871</v>
      </c>
      <c r="G40" s="1153">
        <v>58</v>
      </c>
      <c r="H40" s="1151">
        <v>296</v>
      </c>
      <c r="I40" s="1172">
        <v>14010</v>
      </c>
      <c r="J40" s="1171">
        <v>383</v>
      </c>
      <c r="K40" s="1170">
        <v>3863</v>
      </c>
      <c r="L40" s="1169">
        <f t="shared" si="0"/>
        <v>23405</v>
      </c>
      <c r="M40" s="2403"/>
    </row>
    <row r="41" spans="1:13" ht="15" customHeight="1" thickBot="1">
      <c r="A41" s="2360"/>
      <c r="B41" s="2353" t="s">
        <v>1802</v>
      </c>
      <c r="C41" s="2354"/>
      <c r="D41" s="1168">
        <v>11501</v>
      </c>
      <c r="E41" s="1167">
        <v>122</v>
      </c>
      <c r="F41" s="1148">
        <v>1005</v>
      </c>
      <c r="G41" s="1149">
        <v>15</v>
      </c>
      <c r="H41" s="1147">
        <v>218</v>
      </c>
      <c r="I41" s="1168">
        <v>15215</v>
      </c>
      <c r="J41" s="1167">
        <v>93</v>
      </c>
      <c r="K41" s="1166">
        <v>4723</v>
      </c>
      <c r="L41" s="1165">
        <f t="shared" si="0"/>
        <v>32892</v>
      </c>
      <c r="M41" s="2404"/>
    </row>
    <row r="42" spans="1:13" ht="15" customHeight="1">
      <c r="A42" s="2359" t="s">
        <v>1807</v>
      </c>
      <c r="B42" s="2361" t="s">
        <v>1805</v>
      </c>
      <c r="C42" s="2362"/>
      <c r="D42" s="1164">
        <v>3622</v>
      </c>
      <c r="E42" s="1156">
        <v>4</v>
      </c>
      <c r="F42" s="1164">
        <v>858</v>
      </c>
      <c r="G42" s="1158">
        <f>11+17+11</f>
        <v>39</v>
      </c>
      <c r="H42" s="1156">
        <f>78+164+85</f>
        <v>327</v>
      </c>
      <c r="I42" s="1157">
        <v>11190</v>
      </c>
      <c r="J42" s="1156">
        <f>78+208+70</f>
        <v>356</v>
      </c>
      <c r="K42" s="1155">
        <f>850+1428+683</f>
        <v>2961</v>
      </c>
      <c r="L42" s="1154">
        <f t="shared" si="0"/>
        <v>19357</v>
      </c>
      <c r="M42" s="2403">
        <f>SUM(L42:L45)</f>
        <v>87137</v>
      </c>
    </row>
    <row r="43" spans="1:13" ht="15" customHeight="1">
      <c r="A43" s="2363"/>
      <c r="B43" s="2351" t="s">
        <v>1804</v>
      </c>
      <c r="C43" s="2352"/>
      <c r="D43" s="1152">
        <v>2454</v>
      </c>
      <c r="E43" s="1151">
        <f>2+2+1</f>
        <v>5</v>
      </c>
      <c r="F43" s="1152">
        <v>786</v>
      </c>
      <c r="G43" s="1153">
        <f>6+3+6</f>
        <v>15</v>
      </c>
      <c r="H43" s="1151">
        <v>249</v>
      </c>
      <c r="I43" s="1152">
        <v>9331</v>
      </c>
      <c r="J43" s="1151">
        <f>29+10+81</f>
        <v>120</v>
      </c>
      <c r="K43" s="1150">
        <v>1710</v>
      </c>
      <c r="L43" s="1145">
        <f t="shared" si="0"/>
        <v>14670</v>
      </c>
      <c r="M43" s="2403"/>
    </row>
    <row r="44" spans="1:13" ht="15" customHeight="1">
      <c r="A44" s="2363"/>
      <c r="B44" s="2351" t="s">
        <v>1803</v>
      </c>
      <c r="C44" s="2352"/>
      <c r="D44" s="1152">
        <v>3665</v>
      </c>
      <c r="E44" s="1151">
        <f>5+5+4</f>
        <v>14</v>
      </c>
      <c r="F44" s="1152">
        <v>894</v>
      </c>
      <c r="G44" s="1153">
        <f>8+6+5</f>
        <v>19</v>
      </c>
      <c r="H44" s="1151">
        <f>59+181+46</f>
        <v>286</v>
      </c>
      <c r="I44" s="1152">
        <v>12194</v>
      </c>
      <c r="J44" s="1151">
        <f>166+151+38</f>
        <v>355</v>
      </c>
      <c r="K44" s="1150">
        <v>2937</v>
      </c>
      <c r="L44" s="1145">
        <f t="shared" si="0"/>
        <v>20364</v>
      </c>
      <c r="M44" s="2403"/>
    </row>
    <row r="45" spans="1:13" ht="15" customHeight="1" thickBot="1">
      <c r="A45" s="2364"/>
      <c r="B45" s="2351" t="s">
        <v>1802</v>
      </c>
      <c r="C45" s="2352"/>
      <c r="D45" s="1162">
        <v>11089</v>
      </c>
      <c r="E45" s="1161">
        <f>25+68</f>
        <v>93</v>
      </c>
      <c r="F45" s="1162">
        <v>894</v>
      </c>
      <c r="G45" s="1163">
        <f>5+2+22</f>
        <v>29</v>
      </c>
      <c r="H45" s="1161">
        <f>91+31+107</f>
        <v>229</v>
      </c>
      <c r="I45" s="1162">
        <v>15602</v>
      </c>
      <c r="J45" s="1161">
        <f>27+18+27</f>
        <v>72</v>
      </c>
      <c r="K45" s="1160">
        <v>4738</v>
      </c>
      <c r="L45" s="1159">
        <f t="shared" si="0"/>
        <v>32746</v>
      </c>
      <c r="M45" s="2404"/>
    </row>
    <row r="46" spans="1:13" ht="15" customHeight="1">
      <c r="A46" s="2365" t="s">
        <v>1806</v>
      </c>
      <c r="B46" s="2368" t="s">
        <v>1805</v>
      </c>
      <c r="C46" s="2369"/>
      <c r="D46" s="1157">
        <v>3178</v>
      </c>
      <c r="E46" s="1156">
        <v>3</v>
      </c>
      <c r="F46" s="1157">
        <v>800</v>
      </c>
      <c r="G46" s="1158">
        <v>24</v>
      </c>
      <c r="H46" s="1156">
        <v>293</v>
      </c>
      <c r="I46" s="1157">
        <v>10396</v>
      </c>
      <c r="J46" s="1156">
        <v>343</v>
      </c>
      <c r="K46" s="1155">
        <v>2663</v>
      </c>
      <c r="L46" s="1154">
        <f t="shared" si="0"/>
        <v>17700</v>
      </c>
      <c r="M46" s="2403">
        <f>SUM(L46:L49)</f>
        <v>86292</v>
      </c>
    </row>
    <row r="47" spans="1:13" ht="15" customHeight="1">
      <c r="A47" s="2366"/>
      <c r="B47" s="2370" t="s">
        <v>1804</v>
      </c>
      <c r="C47" s="2371"/>
      <c r="D47" s="1152">
        <v>2382</v>
      </c>
      <c r="E47" s="1151">
        <v>1</v>
      </c>
      <c r="F47" s="1152">
        <v>766</v>
      </c>
      <c r="G47" s="1153">
        <v>16</v>
      </c>
      <c r="H47" s="1151">
        <v>265</v>
      </c>
      <c r="I47" s="1152">
        <v>9004</v>
      </c>
      <c r="J47" s="1151">
        <v>69</v>
      </c>
      <c r="K47" s="1150">
        <v>1584</v>
      </c>
      <c r="L47" s="1145">
        <f t="shared" si="0"/>
        <v>14087</v>
      </c>
      <c r="M47" s="2403"/>
    </row>
    <row r="48" spans="1:13" ht="15" customHeight="1">
      <c r="A48" s="2366"/>
      <c r="B48" s="2370" t="s">
        <v>1803</v>
      </c>
      <c r="C48" s="2371"/>
      <c r="D48" s="1152">
        <v>3916</v>
      </c>
      <c r="E48" s="1151">
        <v>9</v>
      </c>
      <c r="F48" s="1152">
        <v>903</v>
      </c>
      <c r="G48" s="1153">
        <v>52</v>
      </c>
      <c r="H48" s="1151">
        <v>324</v>
      </c>
      <c r="I48" s="1152">
        <v>13301</v>
      </c>
      <c r="J48" s="1151">
        <v>368</v>
      </c>
      <c r="K48" s="1150">
        <v>3487</v>
      </c>
      <c r="L48" s="1145">
        <f t="shared" si="0"/>
        <v>22360</v>
      </c>
      <c r="M48" s="2403"/>
    </row>
    <row r="49" spans="1:13" ht="15" customHeight="1" thickBot="1">
      <c r="A49" s="2367"/>
      <c r="B49" s="2372" t="s">
        <v>1802</v>
      </c>
      <c r="C49" s="2373"/>
      <c r="D49" s="1148">
        <v>10387</v>
      </c>
      <c r="E49" s="1147">
        <v>235</v>
      </c>
      <c r="F49" s="1148">
        <v>837</v>
      </c>
      <c r="G49" s="1149">
        <v>47</v>
      </c>
      <c r="H49" s="1147">
        <v>220</v>
      </c>
      <c r="I49" s="1148">
        <v>15730</v>
      </c>
      <c r="J49" s="1147">
        <v>75</v>
      </c>
      <c r="K49" s="1146">
        <v>4614</v>
      </c>
      <c r="L49" s="1145">
        <f t="shared" si="0"/>
        <v>32145</v>
      </c>
      <c r="M49" s="2404"/>
    </row>
    <row r="50" spans="1:13" ht="15" customHeight="1">
      <c r="B50" s="1131"/>
      <c r="C50" s="1131"/>
      <c r="D50" s="1101"/>
      <c r="E50" s="1101"/>
      <c r="F50" s="1101"/>
      <c r="G50" s="1101"/>
      <c r="H50" s="1101"/>
      <c r="I50" s="1101"/>
      <c r="J50" s="1101"/>
      <c r="K50" s="1101"/>
      <c r="L50" s="1144"/>
      <c r="M50" s="1106" t="s">
        <v>1801</v>
      </c>
    </row>
    <row r="51" spans="1:13" ht="15" customHeight="1">
      <c r="B51" s="1131"/>
      <c r="C51" s="1131"/>
      <c r="H51" s="1101"/>
      <c r="I51" s="1101"/>
      <c r="J51" s="1101"/>
      <c r="K51" s="1101"/>
      <c r="L51" s="1101"/>
      <c r="M51" s="1106"/>
    </row>
    <row r="52" spans="1:13" ht="18" customHeight="1" thickBot="1">
      <c r="A52" s="2410" t="s">
        <v>1800</v>
      </c>
      <c r="B52" s="2411"/>
      <c r="C52" s="2411"/>
      <c r="E52" s="1143" t="s">
        <v>1799</v>
      </c>
      <c r="H52" s="1101"/>
      <c r="I52" s="1101"/>
      <c r="J52" s="1101"/>
      <c r="K52" s="1101"/>
      <c r="L52" s="1101"/>
      <c r="M52" s="1106"/>
    </row>
    <row r="53" spans="1:13" s="1098" customFormat="1" ht="15" customHeight="1" thickBot="1">
      <c r="A53" s="1142" t="s">
        <v>1791</v>
      </c>
      <c r="B53" s="2416" t="s">
        <v>1798</v>
      </c>
      <c r="C53" s="2417"/>
      <c r="D53" s="2416" t="s">
        <v>1797</v>
      </c>
      <c r="E53" s="2417"/>
    </row>
    <row r="54" spans="1:13" s="1098" customFormat="1" ht="15" customHeight="1">
      <c r="A54" s="1141" t="s">
        <v>1784</v>
      </c>
      <c r="B54" s="2414">
        <v>35198860</v>
      </c>
      <c r="C54" s="2415"/>
      <c r="D54" s="2418"/>
      <c r="E54" s="2419"/>
    </row>
    <row r="55" spans="1:13" s="1098" customFormat="1" ht="15" customHeight="1">
      <c r="A55" s="1140" t="s">
        <v>1783</v>
      </c>
      <c r="B55" s="2397">
        <v>35796120</v>
      </c>
      <c r="C55" s="2398"/>
      <c r="D55" s="2412">
        <f t="shared" ref="D55:D61" si="1">(B55-B54)/B54</f>
        <v>1.6968163173466413E-2</v>
      </c>
      <c r="E55" s="2413"/>
    </row>
    <row r="56" spans="1:13" s="1098" customFormat="1" ht="15" customHeight="1">
      <c r="A56" s="1140" t="s">
        <v>1782</v>
      </c>
      <c r="B56" s="2397">
        <v>36226320</v>
      </c>
      <c r="C56" s="2398"/>
      <c r="D56" s="2412">
        <f t="shared" si="1"/>
        <v>1.2018062292784805E-2</v>
      </c>
      <c r="E56" s="2413"/>
    </row>
    <row r="57" spans="1:13" s="1098" customFormat="1" ht="15" customHeight="1">
      <c r="A57" s="1140" t="s">
        <v>1781</v>
      </c>
      <c r="B57" s="2397">
        <v>32455680</v>
      </c>
      <c r="C57" s="2398"/>
      <c r="D57" s="2412">
        <f t="shared" si="1"/>
        <v>-0.10408564822482659</v>
      </c>
      <c r="E57" s="2413"/>
    </row>
    <row r="58" spans="1:13" s="1098" customFormat="1" ht="15" customHeight="1">
      <c r="A58" s="1140" t="s">
        <v>1780</v>
      </c>
      <c r="B58" s="2397">
        <v>37923610</v>
      </c>
      <c r="C58" s="2398"/>
      <c r="D58" s="2412">
        <f t="shared" si="1"/>
        <v>0.16847374635194826</v>
      </c>
      <c r="E58" s="2413"/>
    </row>
    <row r="59" spans="1:13" s="1098" customFormat="1" ht="15" customHeight="1">
      <c r="A59" s="1140" t="s">
        <v>1779</v>
      </c>
      <c r="B59" s="2397">
        <v>37567110</v>
      </c>
      <c r="C59" s="2398"/>
      <c r="D59" s="2412">
        <f t="shared" si="1"/>
        <v>-9.4004763786991793E-3</v>
      </c>
      <c r="E59" s="2413"/>
    </row>
    <row r="60" spans="1:13" s="1098" customFormat="1" ht="15" customHeight="1">
      <c r="A60" s="1140" t="s">
        <v>1778</v>
      </c>
      <c r="B60" s="2397">
        <v>39975615</v>
      </c>
      <c r="C60" s="2398"/>
      <c r="D60" s="2412">
        <f t="shared" si="1"/>
        <v>6.4112065048389399E-2</v>
      </c>
      <c r="E60" s="2413"/>
    </row>
    <row r="61" spans="1:13" s="1098" customFormat="1" ht="15" customHeight="1">
      <c r="A61" s="1140" t="s">
        <v>1777</v>
      </c>
      <c r="B61" s="2397">
        <v>43124745</v>
      </c>
      <c r="C61" s="2398"/>
      <c r="D61" s="2412">
        <f t="shared" si="1"/>
        <v>7.8776273986028739E-2</v>
      </c>
      <c r="E61" s="2413"/>
    </row>
    <row r="62" spans="1:13" s="1098" customFormat="1" ht="15" customHeight="1">
      <c r="A62" s="1139" t="s">
        <v>1776</v>
      </c>
      <c r="B62" s="2424">
        <v>44848380</v>
      </c>
      <c r="C62" s="2425"/>
      <c r="D62" s="2426">
        <f>(B62-B60)/B60</f>
        <v>0.12189343428487592</v>
      </c>
      <c r="E62" s="2427"/>
    </row>
    <row r="63" spans="1:13" s="1098" customFormat="1" ht="15" customHeight="1">
      <c r="A63" s="1139" t="s">
        <v>1775</v>
      </c>
      <c r="B63" s="2424">
        <v>44885835</v>
      </c>
      <c r="C63" s="2425"/>
      <c r="D63" s="2426">
        <f>(B63-B61)/B61</f>
        <v>4.0837111036830478E-2</v>
      </c>
      <c r="E63" s="2427"/>
      <c r="F63" s="1108"/>
      <c r="G63" s="1108"/>
    </row>
    <row r="64" spans="1:13" s="1098" customFormat="1" ht="15" customHeight="1" thickBot="1">
      <c r="A64" s="1138" t="s">
        <v>1774</v>
      </c>
      <c r="B64" s="2420">
        <v>44660055</v>
      </c>
      <c r="C64" s="2421"/>
      <c r="D64" s="2422">
        <f>(B64-B62)/B62</f>
        <v>-4.1991483304413667E-3</v>
      </c>
      <c r="E64" s="2423"/>
      <c r="F64" s="1108"/>
      <c r="G64" s="1108"/>
    </row>
    <row r="65" spans="5:13" s="1098" customFormat="1" ht="15" customHeight="1">
      <c r="E65" s="1102" t="s">
        <v>1796</v>
      </c>
    </row>
    <row r="66" spans="5:13" s="1098" customFormat="1" ht="15" customHeight="1"/>
    <row r="67" spans="5:13" s="1098" customFormat="1" ht="15" customHeight="1"/>
    <row r="68" spans="5:13" s="1098" customFormat="1" ht="15" customHeight="1"/>
    <row r="69" spans="5:13" s="1098" customFormat="1" ht="15" customHeight="1"/>
    <row r="70" spans="5:13" ht="15" customHeight="1"/>
    <row r="71" spans="5:13" ht="15" customHeight="1"/>
    <row r="72" spans="5:13" ht="15" customHeight="1"/>
    <row r="73" spans="5:13" ht="15" customHeight="1"/>
    <row r="74" spans="5:13" ht="15" customHeight="1"/>
    <row r="75" spans="5:13" ht="15" customHeight="1"/>
    <row r="76" spans="5:13" ht="15" customHeight="1"/>
    <row r="77" spans="5:13" ht="15" customHeight="1"/>
    <row r="78" spans="5:13" ht="15" customHeight="1"/>
    <row r="79" spans="5:13" ht="15" customHeight="1"/>
    <row r="80" spans="5:13" s="1098" customFormat="1" ht="15" customHeight="1">
      <c r="L80" s="1101"/>
      <c r="M80" s="1101"/>
    </row>
    <row r="81" spans="1:14" ht="20.149999999999999" customHeight="1">
      <c r="A81" s="1105"/>
      <c r="B81" s="1105"/>
      <c r="C81" s="1105"/>
      <c r="D81" s="1101"/>
      <c r="E81" s="1101"/>
      <c r="H81" s="1101"/>
    </row>
    <row r="82" spans="1:14" ht="20.149999999999999" customHeight="1">
      <c r="A82" s="1105"/>
      <c r="B82" s="1105"/>
      <c r="C82" s="1105"/>
      <c r="D82" s="1101"/>
      <c r="E82" s="1101"/>
      <c r="H82" s="1101"/>
    </row>
    <row r="83" spans="1:14" ht="20.149999999999999" customHeight="1" thickBot="1">
      <c r="A83" s="1137" t="s">
        <v>1795</v>
      </c>
      <c r="B83" s="1105"/>
      <c r="C83" s="1105"/>
      <c r="D83" s="1128"/>
      <c r="E83" s="1128"/>
      <c r="F83" s="1128"/>
      <c r="G83" s="1127" t="s">
        <v>1792</v>
      </c>
      <c r="I83" s="1101"/>
      <c r="J83" s="1101"/>
      <c r="K83" s="1101"/>
      <c r="L83" s="1101"/>
      <c r="M83" s="1106"/>
      <c r="N83" s="1106"/>
    </row>
    <row r="84" spans="1:14" ht="20.149999999999999" customHeight="1" thickBot="1">
      <c r="A84" s="1126" t="s">
        <v>1791</v>
      </c>
      <c r="B84" s="1125" t="s">
        <v>1790</v>
      </c>
      <c r="C84" s="1125" t="s">
        <v>1789</v>
      </c>
      <c r="D84" s="1125" t="s">
        <v>1788</v>
      </c>
      <c r="E84" s="1125" t="s">
        <v>1787</v>
      </c>
      <c r="F84" s="1136" t="s">
        <v>1786</v>
      </c>
      <c r="G84" s="1122" t="s">
        <v>1785</v>
      </c>
      <c r="I84" s="1101"/>
      <c r="J84" s="1101"/>
      <c r="K84" s="1101"/>
      <c r="L84" s="1101"/>
      <c r="M84" s="1106"/>
      <c r="N84" s="1106"/>
    </row>
    <row r="85" spans="1:14" ht="20.149999999999999" customHeight="1">
      <c r="A85" s="1121" t="s">
        <v>1784</v>
      </c>
      <c r="B85" s="1120">
        <v>11323</v>
      </c>
      <c r="C85" s="1120">
        <v>10854</v>
      </c>
      <c r="D85" s="1120">
        <v>17379</v>
      </c>
      <c r="E85" s="1120">
        <v>24609</v>
      </c>
      <c r="F85" s="1135">
        <f t="shared" ref="F85:F90" si="2">B85+C85+D85</f>
        <v>39556</v>
      </c>
      <c r="G85" s="1117">
        <f>B85+C85+D85+E85</f>
        <v>64165</v>
      </c>
      <c r="I85" s="1101"/>
      <c r="J85" s="1101"/>
      <c r="K85" s="1101"/>
      <c r="L85" s="1101"/>
      <c r="M85" s="1106"/>
      <c r="N85" s="1106"/>
    </row>
    <row r="86" spans="1:14" ht="20.149999999999999" customHeight="1">
      <c r="A86" s="1121" t="s">
        <v>1783</v>
      </c>
      <c r="B86" s="1120">
        <v>12437</v>
      </c>
      <c r="C86" s="1120">
        <v>13572</v>
      </c>
      <c r="D86" s="1120">
        <v>18920</v>
      </c>
      <c r="E86" s="1120">
        <v>20380</v>
      </c>
      <c r="F86" s="1135">
        <f t="shared" si="2"/>
        <v>44929</v>
      </c>
      <c r="G86" s="1117">
        <f>B86+C86+D86+E86</f>
        <v>65309</v>
      </c>
      <c r="I86" s="1101"/>
      <c r="J86" s="1101"/>
      <c r="K86" s="1101"/>
      <c r="L86" s="1101"/>
      <c r="M86" s="1106"/>
      <c r="N86" s="1106"/>
    </row>
    <row r="87" spans="1:14" ht="20.149999999999999" customHeight="1">
      <c r="A87" s="1121" t="s">
        <v>1782</v>
      </c>
      <c r="B87" s="1120">
        <v>14056</v>
      </c>
      <c r="C87" s="1120">
        <v>11551</v>
      </c>
      <c r="D87" s="1120">
        <v>18095</v>
      </c>
      <c r="E87" s="1120">
        <v>22394</v>
      </c>
      <c r="F87" s="1135">
        <f t="shared" si="2"/>
        <v>43702</v>
      </c>
      <c r="G87" s="1117">
        <f>B87+C87+D87+E87</f>
        <v>66096</v>
      </c>
      <c r="I87" s="1101"/>
      <c r="J87" s="1101"/>
      <c r="K87" s="1101"/>
      <c r="L87" s="1101"/>
      <c r="M87" s="1106"/>
      <c r="N87" s="1106"/>
    </row>
    <row r="88" spans="1:14" ht="20.149999999999999" customHeight="1">
      <c r="A88" s="1121" t="s">
        <v>1781</v>
      </c>
      <c r="B88" s="1120">
        <v>8846</v>
      </c>
      <c r="C88" s="1120">
        <v>12150</v>
      </c>
      <c r="D88" s="1120">
        <v>22348</v>
      </c>
      <c r="E88" s="1120">
        <v>17952</v>
      </c>
      <c r="F88" s="1135">
        <f t="shared" si="2"/>
        <v>43344</v>
      </c>
      <c r="G88" s="1117">
        <f>B88+C88+D88+E88</f>
        <v>61296</v>
      </c>
      <c r="I88" s="1101"/>
      <c r="J88" s="1101"/>
      <c r="K88" s="1101"/>
      <c r="L88" s="1101"/>
      <c r="M88" s="1106"/>
      <c r="N88" s="1106"/>
    </row>
    <row r="89" spans="1:14" ht="20.149999999999999" customHeight="1">
      <c r="A89" s="1121" t="s">
        <v>1780</v>
      </c>
      <c r="B89" s="1120">
        <v>12912</v>
      </c>
      <c r="C89" s="1120">
        <v>14473</v>
      </c>
      <c r="D89" s="1120">
        <v>18016</v>
      </c>
      <c r="E89" s="1120">
        <v>24794</v>
      </c>
      <c r="F89" s="1135">
        <f t="shared" si="2"/>
        <v>45401</v>
      </c>
      <c r="G89" s="1117">
        <f>B89+C89+D89+E89</f>
        <v>70195</v>
      </c>
      <c r="I89" s="1101"/>
      <c r="J89" s="1101"/>
      <c r="K89" s="1101"/>
      <c r="L89" s="1101"/>
      <c r="M89" s="1106"/>
      <c r="N89" s="1106"/>
    </row>
    <row r="90" spans="1:14" ht="20.149999999999999" customHeight="1">
      <c r="A90" s="1121" t="s">
        <v>1779</v>
      </c>
      <c r="B90" s="1120">
        <v>15575</v>
      </c>
      <c r="C90" s="1120">
        <v>13569</v>
      </c>
      <c r="D90" s="1120">
        <v>19593.5</v>
      </c>
      <c r="E90" s="1120">
        <f>D29+F29+I29+K29</f>
        <v>20394</v>
      </c>
      <c r="F90" s="1135">
        <f t="shared" si="2"/>
        <v>48737.5</v>
      </c>
      <c r="G90" s="1117">
        <f t="shared" ref="G90:G95" si="3">SUM(B90:E90)</f>
        <v>69131.5</v>
      </c>
      <c r="I90" s="1101"/>
      <c r="J90" s="1101"/>
      <c r="K90" s="1101"/>
      <c r="L90" s="1101"/>
      <c r="M90" s="1106"/>
      <c r="N90" s="1106"/>
    </row>
    <row r="91" spans="1:14" ht="20.149999999999999" customHeight="1">
      <c r="A91" s="1121" t="s">
        <v>1778</v>
      </c>
      <c r="B91" s="1120">
        <f>F30+I30+K30</f>
        <v>12999</v>
      </c>
      <c r="C91" s="1120">
        <f>D31+F31+I31+K31</f>
        <v>13810</v>
      </c>
      <c r="D91" s="1120">
        <f>D32+F32+I32+K32</f>
        <v>19499</v>
      </c>
      <c r="E91" s="1120">
        <f>D33+F33+I33+K33</f>
        <v>28270</v>
      </c>
      <c r="F91" s="1135">
        <f>SUM(B91:D91)</f>
        <v>46308</v>
      </c>
      <c r="G91" s="1117">
        <f t="shared" si="3"/>
        <v>74578</v>
      </c>
      <c r="I91" s="1101"/>
      <c r="J91" s="1101"/>
      <c r="K91" s="1101"/>
      <c r="L91" s="1101"/>
      <c r="M91" s="1106"/>
      <c r="N91" s="1106"/>
    </row>
    <row r="92" spans="1:14" ht="19.5" customHeight="1">
      <c r="A92" s="1121" t="s">
        <v>1777</v>
      </c>
      <c r="B92" s="1120">
        <f>D34+F34+I34+K34</f>
        <v>15711</v>
      </c>
      <c r="C92" s="1120">
        <f>D35+F35+I35+K35</f>
        <v>12526</v>
      </c>
      <c r="D92" s="1120">
        <f>D36+F36+I36+K36</f>
        <v>20567</v>
      </c>
      <c r="E92" s="1120">
        <f>D37+F37+I37+K37</f>
        <v>32002</v>
      </c>
      <c r="F92" s="1135">
        <f>SUM(B92:D92)</f>
        <v>48804</v>
      </c>
      <c r="G92" s="1117">
        <f t="shared" si="3"/>
        <v>80806</v>
      </c>
      <c r="I92" s="1101"/>
      <c r="J92" s="1101"/>
      <c r="K92" s="1101"/>
      <c r="L92" s="1101"/>
      <c r="M92" s="1106"/>
      <c r="N92" s="1106"/>
    </row>
    <row r="93" spans="1:14" ht="19.5" customHeight="1">
      <c r="A93" s="1116" t="s">
        <v>1776</v>
      </c>
      <c r="B93" s="1115">
        <v>17376</v>
      </c>
      <c r="C93" s="1115">
        <v>12369</v>
      </c>
      <c r="D93" s="1115">
        <v>22661</v>
      </c>
      <c r="E93" s="1115">
        <v>32444</v>
      </c>
      <c r="F93" s="1114">
        <v>52406</v>
      </c>
      <c r="G93" s="1113">
        <f t="shared" si="3"/>
        <v>84850</v>
      </c>
      <c r="I93" s="1101"/>
      <c r="J93" s="1101"/>
      <c r="K93" s="1101"/>
      <c r="L93" s="1101"/>
      <c r="M93" s="1106"/>
      <c r="N93" s="1106"/>
    </row>
    <row r="94" spans="1:14" ht="19.5" customHeight="1">
      <c r="A94" s="1116" t="s">
        <v>1775</v>
      </c>
      <c r="B94" s="1115">
        <f>D42+F42+I42+K42</f>
        <v>18631</v>
      </c>
      <c r="C94" s="1115">
        <f>D43+F43+I43+K43</f>
        <v>14281</v>
      </c>
      <c r="D94" s="1115">
        <f>D44+F44+I44+K44</f>
        <v>19690</v>
      </c>
      <c r="E94" s="1115">
        <f>D45+F45+I45+K45</f>
        <v>32323</v>
      </c>
      <c r="F94" s="1114">
        <f>SUM(B94:D94)</f>
        <v>52602</v>
      </c>
      <c r="G94" s="1113">
        <f t="shared" si="3"/>
        <v>84925</v>
      </c>
      <c r="H94" s="1108"/>
      <c r="I94" s="1107"/>
      <c r="J94" s="1101"/>
      <c r="K94" s="1101"/>
      <c r="L94" s="1101"/>
      <c r="M94" s="1106"/>
      <c r="N94" s="1106"/>
    </row>
    <row r="95" spans="1:14" ht="19.5" customHeight="1" thickBot="1">
      <c r="A95" s="1112" t="s">
        <v>1774</v>
      </c>
      <c r="B95" s="1134">
        <v>17037</v>
      </c>
      <c r="C95" s="1134">
        <v>13736</v>
      </c>
      <c r="D95" s="1134">
        <v>21607</v>
      </c>
      <c r="E95" s="1134">
        <v>31568</v>
      </c>
      <c r="F95" s="1133">
        <f>SUM(B95:D95)</f>
        <v>52380</v>
      </c>
      <c r="G95" s="1132">
        <f t="shared" si="3"/>
        <v>83948</v>
      </c>
      <c r="H95" s="1108"/>
      <c r="I95" s="1107"/>
      <c r="J95" s="1101"/>
      <c r="K95" s="1101"/>
      <c r="L95" s="1101"/>
      <c r="M95" s="1106"/>
      <c r="N95" s="1106"/>
    </row>
    <row r="96" spans="1:14" ht="20.149999999999999" customHeight="1">
      <c r="A96" s="1103"/>
      <c r="B96" s="1131"/>
      <c r="C96" s="1131"/>
      <c r="D96" s="1101"/>
      <c r="E96" s="1101"/>
      <c r="F96" s="1101"/>
      <c r="G96" s="1106" t="s">
        <v>1794</v>
      </c>
      <c r="I96" s="1101"/>
      <c r="J96" s="1101"/>
      <c r="K96" s="1101"/>
      <c r="L96" s="1101"/>
      <c r="M96" s="1106"/>
      <c r="N96" s="1106"/>
    </row>
    <row r="97" spans="1:14" ht="20.149999999999999" customHeight="1">
      <c r="A97" s="1103"/>
      <c r="B97" s="1131"/>
      <c r="C97" s="1131"/>
      <c r="D97" s="1101"/>
      <c r="E97" s="1101"/>
      <c r="F97" s="1101"/>
      <c r="G97" s="1101"/>
      <c r="I97" s="1101"/>
      <c r="J97" s="1101"/>
      <c r="K97" s="1101"/>
      <c r="L97" s="1101"/>
      <c r="M97" s="1106"/>
      <c r="N97" s="1106"/>
    </row>
    <row r="98" spans="1:14" ht="20.149999999999999" customHeight="1">
      <c r="A98" s="1103"/>
      <c r="B98" s="1131"/>
      <c r="C98" s="1131"/>
      <c r="D98" s="1101"/>
      <c r="E98" s="1101"/>
      <c r="F98" s="1101"/>
      <c r="G98" s="1101"/>
      <c r="I98" s="1101"/>
      <c r="J98" s="1101"/>
      <c r="K98" s="1101"/>
      <c r="L98" s="1101"/>
      <c r="M98" s="1106"/>
      <c r="N98" s="1106"/>
    </row>
    <row r="99" spans="1:14" ht="20.149999999999999" customHeight="1">
      <c r="A99" s="1103"/>
      <c r="B99" s="1131"/>
      <c r="C99" s="1131"/>
      <c r="D99" s="1101"/>
      <c r="E99" s="1101"/>
      <c r="F99" s="1101"/>
      <c r="G99" s="1101"/>
      <c r="I99" s="1101"/>
      <c r="J99" s="1101"/>
      <c r="K99" s="1101"/>
      <c r="L99" s="1101"/>
      <c r="M99" s="1106"/>
      <c r="N99" s="1106"/>
    </row>
    <row r="100" spans="1:14" ht="20.149999999999999" customHeight="1">
      <c r="A100" s="1103"/>
      <c r="B100" s="1131"/>
      <c r="C100" s="1131"/>
      <c r="D100" s="1101"/>
      <c r="E100" s="1101"/>
      <c r="F100" s="1101"/>
      <c r="G100" s="1101"/>
      <c r="I100" s="1101"/>
      <c r="J100" s="1101"/>
      <c r="K100" s="1101"/>
      <c r="L100" s="1101"/>
      <c r="M100" s="1106"/>
      <c r="N100" s="1106"/>
    </row>
    <row r="101" spans="1:14" ht="20.149999999999999" customHeight="1">
      <c r="A101" s="1103"/>
      <c r="B101" s="1131"/>
      <c r="C101" s="1131"/>
      <c r="D101" s="1101"/>
      <c r="E101" s="1101"/>
      <c r="F101" s="1101"/>
      <c r="G101" s="1101"/>
      <c r="I101" s="1101"/>
      <c r="J101" s="1101"/>
      <c r="K101" s="1101"/>
      <c r="L101" s="1101"/>
      <c r="M101" s="1106"/>
      <c r="N101" s="1106"/>
    </row>
    <row r="102" spans="1:14" ht="20.149999999999999" customHeight="1">
      <c r="A102" s="1103"/>
      <c r="B102" s="1131"/>
      <c r="C102" s="1131"/>
      <c r="D102" s="1101"/>
      <c r="E102" s="1101"/>
      <c r="F102" s="1101"/>
      <c r="G102" s="1101"/>
      <c r="I102" s="1101"/>
      <c r="J102" s="1101"/>
      <c r="K102" s="1101"/>
      <c r="L102" s="1101"/>
      <c r="M102" s="1106"/>
      <c r="N102" s="1106"/>
    </row>
    <row r="103" spans="1:14" ht="20.149999999999999" customHeight="1">
      <c r="A103" s="1103"/>
      <c r="B103" s="1131"/>
      <c r="C103" s="1131"/>
      <c r="D103" s="1101"/>
      <c r="E103" s="1101"/>
      <c r="F103" s="1101"/>
      <c r="G103" s="1101"/>
      <c r="I103" s="1101"/>
      <c r="J103" s="1101"/>
      <c r="K103" s="1101"/>
      <c r="L103" s="1101"/>
      <c r="M103" s="1106"/>
      <c r="N103" s="1106"/>
    </row>
    <row r="104" spans="1:14" ht="20.149999999999999" customHeight="1">
      <c r="A104" s="1103"/>
      <c r="B104" s="1131"/>
      <c r="C104" s="1131"/>
      <c r="D104" s="1101"/>
      <c r="E104" s="1101"/>
      <c r="F104" s="1101"/>
      <c r="G104" s="1101"/>
      <c r="I104" s="1101"/>
      <c r="J104" s="1101"/>
      <c r="K104" s="1101"/>
      <c r="L104" s="1101"/>
      <c r="M104" s="1106"/>
      <c r="N104" s="1106"/>
    </row>
    <row r="105" spans="1:14" ht="20.149999999999999" customHeight="1">
      <c r="A105" s="1103"/>
      <c r="B105" s="1131"/>
      <c r="C105" s="1131"/>
      <c r="D105" s="1101"/>
      <c r="E105" s="1101"/>
      <c r="F105" s="1101"/>
      <c r="G105" s="1101"/>
      <c r="I105" s="1101"/>
      <c r="J105" s="1101"/>
      <c r="K105" s="1101"/>
      <c r="L105" s="1101"/>
      <c r="M105" s="1106"/>
      <c r="N105" s="1106"/>
    </row>
    <row r="106" spans="1:14" ht="20.149999999999999" customHeight="1">
      <c r="I106" s="1101"/>
      <c r="J106" s="1101"/>
      <c r="K106" s="1101"/>
      <c r="L106" s="1101"/>
      <c r="M106" s="1106"/>
      <c r="N106" s="1106"/>
    </row>
    <row r="107" spans="1:14" ht="20.149999999999999" customHeight="1">
      <c r="A107" s="1105"/>
      <c r="B107" s="1105"/>
      <c r="C107" s="1105"/>
      <c r="I107" s="1101"/>
      <c r="J107" s="1101"/>
      <c r="K107" s="1101"/>
      <c r="L107" s="1101"/>
      <c r="M107" s="1106"/>
      <c r="N107" s="1106"/>
    </row>
    <row r="108" spans="1:14" ht="20.149999999999999" customHeight="1">
      <c r="I108" s="1101"/>
      <c r="J108" s="1101"/>
      <c r="K108" s="1101"/>
      <c r="L108" s="1101"/>
      <c r="M108" s="1106"/>
      <c r="N108" s="1106"/>
    </row>
    <row r="109" spans="1:14" ht="20.149999999999999" customHeight="1">
      <c r="I109" s="1101"/>
      <c r="J109" s="1101"/>
      <c r="K109" s="1101"/>
      <c r="L109" s="1101"/>
      <c r="M109" s="1106"/>
      <c r="N109" s="1106"/>
    </row>
    <row r="110" spans="1:14" ht="20.149999999999999" customHeight="1">
      <c r="I110" s="1101"/>
      <c r="J110" s="1101"/>
      <c r="K110" s="1101"/>
      <c r="L110" s="1101"/>
      <c r="M110" s="1106"/>
      <c r="N110" s="1106"/>
    </row>
    <row r="111" spans="1:14" ht="20.149999999999999" customHeight="1">
      <c r="I111" s="1101"/>
      <c r="J111" s="1101"/>
      <c r="K111" s="1101"/>
      <c r="L111" s="1101"/>
      <c r="M111" s="1106"/>
      <c r="N111" s="1106"/>
    </row>
    <row r="112" spans="1:14" ht="20.149999999999999" customHeight="1">
      <c r="I112" s="1101"/>
      <c r="J112" s="1101"/>
      <c r="K112" s="1101"/>
      <c r="L112" s="1101"/>
      <c r="M112" s="1106"/>
      <c r="N112" s="1106"/>
    </row>
    <row r="113" spans="1:14" ht="20.149999999999999" customHeight="1">
      <c r="L113" s="1098"/>
      <c r="M113" s="1098"/>
      <c r="N113" s="1098"/>
    </row>
    <row r="114" spans="1:14" ht="19.5" thickBot="1">
      <c r="A114" s="1130" t="s">
        <v>1793</v>
      </c>
      <c r="B114" s="1105"/>
      <c r="C114" s="1105"/>
      <c r="D114" s="1129"/>
      <c r="E114" s="1129"/>
      <c r="F114" s="1128"/>
      <c r="G114" s="1127" t="s">
        <v>1792</v>
      </c>
      <c r="L114" s="1098"/>
      <c r="M114" s="1098"/>
      <c r="N114" s="1098"/>
    </row>
    <row r="115" spans="1:14" ht="20.149999999999999" customHeight="1" thickBot="1">
      <c r="A115" s="1126" t="s">
        <v>1791</v>
      </c>
      <c r="B115" s="1125" t="s">
        <v>1790</v>
      </c>
      <c r="C115" s="1125" t="s">
        <v>1789</v>
      </c>
      <c r="D115" s="1124" t="s">
        <v>1788</v>
      </c>
      <c r="E115" s="1124" t="s">
        <v>1787</v>
      </c>
      <c r="F115" s="1123" t="s">
        <v>1786</v>
      </c>
      <c r="G115" s="1122" t="s">
        <v>1785</v>
      </c>
      <c r="L115" s="1101"/>
      <c r="M115" s="1101"/>
      <c r="N115" s="1101"/>
    </row>
    <row r="116" spans="1:14" ht="20.149999999999999" customHeight="1">
      <c r="A116" s="1121" t="s">
        <v>1784</v>
      </c>
      <c r="B116" s="1120">
        <v>445</v>
      </c>
      <c r="C116" s="1120">
        <v>122</v>
      </c>
      <c r="D116" s="1119">
        <v>472</v>
      </c>
      <c r="E116" s="1119">
        <v>456</v>
      </c>
      <c r="F116" s="1118">
        <f t="shared" ref="F116:F121" si="4">B116+C116+D116</f>
        <v>1039</v>
      </c>
      <c r="G116" s="1117">
        <f>B116+C116+D116+E116</f>
        <v>1495</v>
      </c>
      <c r="I116" s="1101"/>
      <c r="J116" s="1101"/>
      <c r="K116" s="1101"/>
      <c r="L116" s="1101"/>
      <c r="M116" s="1106"/>
      <c r="N116" s="1106"/>
    </row>
    <row r="117" spans="1:14" ht="20.149999999999999" customHeight="1">
      <c r="A117" s="1121" t="s">
        <v>1783</v>
      </c>
      <c r="B117" s="1120">
        <v>543</v>
      </c>
      <c r="C117" s="1120">
        <v>126</v>
      </c>
      <c r="D117" s="1119">
        <v>374</v>
      </c>
      <c r="E117" s="1119">
        <v>447</v>
      </c>
      <c r="F117" s="1118">
        <f t="shared" si="4"/>
        <v>1043</v>
      </c>
      <c r="G117" s="1117">
        <f>B117+C117+D117+E117</f>
        <v>1490</v>
      </c>
      <c r="L117" s="1098"/>
      <c r="M117" s="1098"/>
      <c r="N117" s="1098"/>
    </row>
    <row r="118" spans="1:14" s="1103" customFormat="1" ht="20.149999999999999" customHeight="1">
      <c r="A118" s="1121" t="s">
        <v>1782</v>
      </c>
      <c r="B118" s="1120">
        <v>613</v>
      </c>
      <c r="C118" s="1120">
        <v>115</v>
      </c>
      <c r="D118" s="1119">
        <v>503</v>
      </c>
      <c r="E118" s="1119">
        <v>344</v>
      </c>
      <c r="F118" s="1118">
        <f t="shared" si="4"/>
        <v>1231</v>
      </c>
      <c r="G118" s="1117">
        <f>B118+C118+D118+E118</f>
        <v>1575</v>
      </c>
    </row>
    <row r="119" spans="1:14" ht="20.149999999999999" customHeight="1">
      <c r="A119" s="1121" t="s">
        <v>1781</v>
      </c>
      <c r="B119" s="1120">
        <v>52</v>
      </c>
      <c r="C119" s="1120">
        <v>92</v>
      </c>
      <c r="D119" s="1119">
        <v>277</v>
      </c>
      <c r="E119" s="1119">
        <v>364</v>
      </c>
      <c r="F119" s="1118">
        <f t="shared" si="4"/>
        <v>421</v>
      </c>
      <c r="G119" s="1117">
        <f>B119+C119+D119+E119</f>
        <v>785</v>
      </c>
      <c r="L119" s="1098"/>
      <c r="M119" s="1098"/>
      <c r="N119" s="1098"/>
    </row>
    <row r="120" spans="1:14" ht="20.149999999999999" customHeight="1">
      <c r="A120" s="1121" t="s">
        <v>1780</v>
      </c>
      <c r="B120" s="1120">
        <v>378</v>
      </c>
      <c r="C120" s="1120">
        <v>102</v>
      </c>
      <c r="D120" s="1119">
        <v>403</v>
      </c>
      <c r="E120" s="1119">
        <v>432</v>
      </c>
      <c r="F120" s="1118">
        <f t="shared" si="4"/>
        <v>883</v>
      </c>
      <c r="G120" s="1117">
        <f>B120+C120+D120+E120</f>
        <v>1315</v>
      </c>
      <c r="L120" s="1098"/>
      <c r="M120" s="1098"/>
      <c r="N120" s="1098"/>
    </row>
    <row r="121" spans="1:14" ht="20.149999999999999" customHeight="1">
      <c r="A121" s="1121" t="s">
        <v>1779</v>
      </c>
      <c r="B121" s="1120">
        <v>469</v>
      </c>
      <c r="C121" s="1120">
        <v>121</v>
      </c>
      <c r="D121" s="1119">
        <v>523</v>
      </c>
      <c r="E121" s="1119">
        <f>E29+G29+J29</f>
        <v>286</v>
      </c>
      <c r="F121" s="1118">
        <f t="shared" si="4"/>
        <v>1113</v>
      </c>
      <c r="G121" s="1117">
        <f>SUM(B121:E121)</f>
        <v>1399</v>
      </c>
      <c r="L121" s="1098"/>
      <c r="M121" s="1098"/>
      <c r="N121" s="1098"/>
    </row>
    <row r="122" spans="1:14" ht="20.149999999999999" customHeight="1">
      <c r="A122" s="1121" t="s">
        <v>1778</v>
      </c>
      <c r="B122" s="1120">
        <f>G30+J30</f>
        <v>413</v>
      </c>
      <c r="C122" s="1120">
        <f>E31+G31+J31</f>
        <v>156</v>
      </c>
      <c r="D122" s="1119">
        <f>E32+G32+J32</f>
        <v>464</v>
      </c>
      <c r="E122" s="1119">
        <f>E33+G33+J33</f>
        <v>262</v>
      </c>
      <c r="F122" s="1118">
        <f>SUM(B122:D122)</f>
        <v>1033</v>
      </c>
      <c r="G122" s="1117">
        <f>SUM(B122:E122)</f>
        <v>1295</v>
      </c>
      <c r="L122" s="1098"/>
      <c r="M122" s="1098"/>
      <c r="N122" s="1098"/>
    </row>
    <row r="123" spans="1:14" ht="20.149999999999999" customHeight="1">
      <c r="A123" s="1121" t="s">
        <v>1777</v>
      </c>
      <c r="B123" s="1120">
        <f>E34+G34+J34</f>
        <v>462</v>
      </c>
      <c r="C123" s="1120">
        <f>E35+G35+J35</f>
        <v>124</v>
      </c>
      <c r="D123" s="1119">
        <f>E36+G36+J36</f>
        <v>471</v>
      </c>
      <c r="E123" s="1119">
        <f>E37+G37+J37</f>
        <v>221</v>
      </c>
      <c r="F123" s="1118">
        <f>SUM(B123:D123)</f>
        <v>1057</v>
      </c>
      <c r="G123" s="1117">
        <f>SUM(B123:E123)</f>
        <v>1278</v>
      </c>
      <c r="L123" s="1098"/>
      <c r="M123" s="1098"/>
      <c r="N123" s="1098"/>
    </row>
    <row r="124" spans="1:14" ht="20.149999999999999" customHeight="1">
      <c r="A124" s="1116" t="s">
        <v>1776</v>
      </c>
      <c r="B124" s="1115">
        <v>322</v>
      </c>
      <c r="C124" s="1115">
        <v>94</v>
      </c>
      <c r="D124" s="1115">
        <v>448</v>
      </c>
      <c r="E124" s="1115">
        <v>230</v>
      </c>
      <c r="F124" s="1114">
        <v>864</v>
      </c>
      <c r="G124" s="1113">
        <f>SUM(B124:E124)</f>
        <v>1094</v>
      </c>
      <c r="L124" s="1098"/>
      <c r="M124" s="1098"/>
      <c r="N124" s="1098"/>
    </row>
    <row r="125" spans="1:14" ht="19.5" customHeight="1">
      <c r="A125" s="1116" t="s">
        <v>1775</v>
      </c>
      <c r="B125" s="1115">
        <f>E42+G42+J42</f>
        <v>399</v>
      </c>
      <c r="C125" s="1115">
        <f>$E43+$G43+$J43</f>
        <v>140</v>
      </c>
      <c r="D125" s="1115">
        <f>$E44+$G44+$J44</f>
        <v>388</v>
      </c>
      <c r="E125" s="1115">
        <f>$E45+$G45+$J45</f>
        <v>194</v>
      </c>
      <c r="F125" s="1114">
        <f>SUM(B125:D125)</f>
        <v>927</v>
      </c>
      <c r="G125" s="1113">
        <f>SUM(E125:F125)</f>
        <v>1121</v>
      </c>
      <c r="H125" s="1108"/>
      <c r="I125" s="1107"/>
      <c r="J125" s="1101"/>
      <c r="K125" s="1101"/>
      <c r="L125" s="1101"/>
      <c r="M125" s="1106"/>
      <c r="N125" s="1106"/>
    </row>
    <row r="126" spans="1:14" ht="19.5" customHeight="1" thickBot="1">
      <c r="A126" s="1112" t="s">
        <v>1774</v>
      </c>
      <c r="B126" s="1111">
        <v>370</v>
      </c>
      <c r="C126" s="1111">
        <v>86</v>
      </c>
      <c r="D126" s="1111">
        <v>429</v>
      </c>
      <c r="E126" s="1111">
        <v>357</v>
      </c>
      <c r="F126" s="1110">
        <f>SUM(B126:D126)</f>
        <v>885</v>
      </c>
      <c r="G126" s="1109">
        <f>SUM(E126:F126)</f>
        <v>1242</v>
      </c>
      <c r="H126" s="1108"/>
      <c r="I126" s="1107"/>
      <c r="J126" s="1101"/>
      <c r="K126" s="1101"/>
      <c r="L126" s="1101"/>
      <c r="M126" s="1106"/>
      <c r="N126" s="1106"/>
    </row>
    <row r="127" spans="1:14" ht="20.149999999999999" customHeight="1">
      <c r="A127" s="1101"/>
      <c r="B127" s="1101"/>
      <c r="C127" s="1101"/>
      <c r="D127" s="1101"/>
      <c r="E127" s="1106"/>
      <c r="G127" s="1102" t="s">
        <v>1773</v>
      </c>
      <c r="L127" s="1098"/>
      <c r="M127" s="1098"/>
      <c r="N127" s="1098"/>
    </row>
    <row r="128" spans="1:14" ht="20.149999999999999" customHeight="1">
      <c r="A128" s="1101"/>
      <c r="B128" s="1101"/>
      <c r="C128" s="1101"/>
      <c r="D128" s="1101"/>
      <c r="E128" s="1106"/>
      <c r="L128" s="1098"/>
      <c r="M128" s="1098"/>
      <c r="N128" s="1098"/>
    </row>
    <row r="129" spans="1:14" ht="20.149999999999999" customHeight="1">
      <c r="D129" s="1099"/>
      <c r="E129" s="1099"/>
      <c r="L129" s="1098"/>
      <c r="M129" s="1098"/>
      <c r="N129" s="1098"/>
    </row>
    <row r="130" spans="1:14" ht="20.149999999999999" customHeight="1">
      <c r="D130" s="1099"/>
      <c r="E130" s="1099"/>
      <c r="L130" s="1101"/>
      <c r="M130" s="1101"/>
      <c r="N130" s="1101"/>
    </row>
    <row r="131" spans="1:14" ht="20.149999999999999" customHeight="1">
      <c r="D131" s="1099"/>
      <c r="E131" s="1099"/>
      <c r="L131" s="1101"/>
      <c r="M131" s="1101"/>
      <c r="N131" s="1101"/>
    </row>
    <row r="132" spans="1:14" ht="20.149999999999999" customHeight="1">
      <c r="D132" s="1099"/>
      <c r="E132" s="1099"/>
      <c r="L132" s="1101"/>
      <c r="M132" s="1101"/>
      <c r="N132" s="1101"/>
    </row>
    <row r="133" spans="1:14" ht="20.149999999999999" customHeight="1">
      <c r="D133" s="1099"/>
      <c r="E133" s="1099"/>
      <c r="L133" s="1101"/>
      <c r="M133" s="1101"/>
      <c r="N133" s="1101"/>
    </row>
    <row r="134" spans="1:14" ht="20.149999999999999" customHeight="1">
      <c r="D134" s="1099"/>
      <c r="E134" s="1099"/>
      <c r="L134" s="1101"/>
      <c r="M134" s="1101"/>
      <c r="N134" s="1101"/>
    </row>
    <row r="135" spans="1:14" ht="20.149999999999999" customHeight="1">
      <c r="D135" s="1099"/>
      <c r="E135" s="1099"/>
      <c r="L135" s="1101"/>
      <c r="M135" s="1101"/>
      <c r="N135" s="1101"/>
    </row>
    <row r="136" spans="1:14" ht="20.149999999999999" customHeight="1">
      <c r="D136" s="1099"/>
      <c r="E136" s="1099"/>
      <c r="I136" s="1101"/>
      <c r="J136" s="1101"/>
      <c r="K136" s="1101"/>
      <c r="L136" s="1101"/>
      <c r="M136" s="1106"/>
      <c r="N136" s="1106"/>
    </row>
    <row r="137" spans="1:14" ht="20.149999999999999" customHeight="1">
      <c r="D137" s="1099"/>
      <c r="E137" s="1099"/>
      <c r="I137" s="1101"/>
      <c r="J137" s="1101"/>
      <c r="K137" s="1101"/>
      <c r="L137" s="1101"/>
      <c r="M137" s="1106"/>
      <c r="N137" s="1106"/>
    </row>
    <row r="138" spans="1:14" ht="20.149999999999999" customHeight="1">
      <c r="D138" s="1099"/>
      <c r="E138" s="1099"/>
      <c r="I138" s="1101"/>
      <c r="J138" s="1101"/>
      <c r="K138" s="1101"/>
      <c r="L138" s="1101"/>
      <c r="M138" s="1106"/>
      <c r="N138" s="1106"/>
    </row>
    <row r="139" spans="1:14" ht="20.149999999999999" customHeight="1">
      <c r="D139" s="1099"/>
      <c r="E139" s="1099"/>
      <c r="I139" s="1101"/>
      <c r="J139" s="1101"/>
      <c r="K139" s="1101"/>
      <c r="L139" s="1101"/>
      <c r="M139" s="1106"/>
      <c r="N139" s="1106"/>
    </row>
    <row r="140" spans="1:14" ht="20.149999999999999" customHeight="1">
      <c r="A140" s="1105"/>
      <c r="B140" s="1105"/>
      <c r="C140" s="1105"/>
      <c r="D140" s="1101"/>
      <c r="E140" s="1101"/>
      <c r="L140" s="1101"/>
      <c r="M140" s="1101"/>
      <c r="N140" s="1101"/>
    </row>
    <row r="141" spans="1:14">
      <c r="A141" s="1098" t="s">
        <v>1772</v>
      </c>
      <c r="L141" s="1101"/>
      <c r="M141" s="1101"/>
      <c r="N141" s="1101"/>
    </row>
    <row r="142" spans="1:14">
      <c r="A142" s="1098" t="s">
        <v>1771</v>
      </c>
      <c r="L142" s="1101"/>
      <c r="M142" s="1101"/>
      <c r="N142" s="1101"/>
    </row>
    <row r="143" spans="1:14">
      <c r="A143" s="1098" t="s">
        <v>1770</v>
      </c>
      <c r="L143" s="1101"/>
      <c r="M143" s="1101"/>
      <c r="N143" s="1101"/>
    </row>
    <row r="144" spans="1:14">
      <c r="A144" s="1101"/>
      <c r="L144" s="1101"/>
      <c r="M144" s="1101"/>
      <c r="N144" s="1101"/>
    </row>
    <row r="145" spans="1:14">
      <c r="A145" s="1099"/>
      <c r="B145" s="1101"/>
      <c r="L145" s="1101"/>
      <c r="M145" s="1101"/>
      <c r="N145" s="1101"/>
    </row>
    <row r="146" spans="1:14">
      <c r="A146" s="1101"/>
      <c r="L146" s="1101"/>
      <c r="M146" s="1101"/>
      <c r="N146" s="1101"/>
    </row>
    <row r="147" spans="1:14">
      <c r="A147" s="1101"/>
      <c r="L147" s="1101"/>
      <c r="M147" s="1101"/>
      <c r="N147" s="1101"/>
    </row>
    <row r="148" spans="1:14">
      <c r="A148" s="1099"/>
      <c r="L148" s="1101"/>
      <c r="M148" s="1101"/>
      <c r="N148" s="1101"/>
    </row>
    <row r="149" spans="1:14">
      <c r="L149" s="1101"/>
      <c r="M149" s="1101"/>
      <c r="N149" s="1101"/>
    </row>
    <row r="150" spans="1:14">
      <c r="L150" s="1101"/>
      <c r="M150" s="1101"/>
      <c r="N150" s="1101"/>
    </row>
    <row r="151" spans="1:14">
      <c r="L151" s="1101"/>
      <c r="M151" s="1101"/>
      <c r="N151" s="1101"/>
    </row>
    <row r="152" spans="1:14">
      <c r="L152" s="1101"/>
      <c r="M152" s="1101"/>
      <c r="N152" s="1101"/>
    </row>
    <row r="153" spans="1:14">
      <c r="L153" s="1101"/>
      <c r="M153" s="1101"/>
      <c r="N153" s="1101"/>
    </row>
    <row r="154" spans="1:14">
      <c r="L154" s="1101"/>
      <c r="M154" s="1101"/>
      <c r="N154" s="1101"/>
    </row>
    <row r="155" spans="1:14">
      <c r="L155" s="1101"/>
      <c r="M155" s="1101"/>
      <c r="N155" s="1101"/>
    </row>
    <row r="156" spans="1:14">
      <c r="L156" s="1101"/>
      <c r="M156" s="1101"/>
      <c r="N156" s="1101"/>
    </row>
    <row r="157" spans="1:14">
      <c r="L157" s="1101"/>
      <c r="M157" s="1101"/>
      <c r="N157" s="1101"/>
    </row>
    <row r="158" spans="1:14">
      <c r="L158" s="1101"/>
      <c r="M158" s="1101"/>
      <c r="N158" s="1101"/>
    </row>
    <row r="159" spans="1:14">
      <c r="L159" s="1101"/>
      <c r="M159" s="1101"/>
      <c r="N159" s="1101"/>
    </row>
    <row r="160" spans="1:14">
      <c r="L160" s="1101"/>
      <c r="M160" s="1101"/>
      <c r="N160" s="1101"/>
    </row>
    <row r="161" spans="1:14">
      <c r="L161" s="1101"/>
      <c r="M161" s="1101"/>
      <c r="N161" s="1101"/>
    </row>
    <row r="162" spans="1:14">
      <c r="L162" s="1101"/>
      <c r="M162" s="1101"/>
      <c r="N162" s="1101"/>
    </row>
    <row r="163" spans="1:14">
      <c r="L163" s="1101"/>
      <c r="M163" s="1101"/>
      <c r="N163" s="1101"/>
    </row>
    <row r="164" spans="1:14">
      <c r="L164" s="1101"/>
      <c r="M164" s="1101"/>
      <c r="N164" s="1101"/>
    </row>
    <row r="165" spans="1:14">
      <c r="L165" s="1101"/>
      <c r="M165" s="1101"/>
      <c r="N165" s="1101"/>
    </row>
    <row r="166" spans="1:14">
      <c r="L166" s="1101"/>
      <c r="M166" s="1101"/>
      <c r="N166" s="1101"/>
    </row>
    <row r="167" spans="1:14">
      <c r="A167" s="1103"/>
      <c r="B167" s="1103"/>
      <c r="C167" s="1103"/>
      <c r="D167" s="1103"/>
      <c r="E167" s="1103"/>
      <c r="F167" s="1103"/>
      <c r="G167" s="1103"/>
      <c r="L167" s="1101"/>
      <c r="M167" s="1101"/>
      <c r="N167" s="1101"/>
    </row>
    <row r="168" spans="1:14">
      <c r="L168" s="1101"/>
      <c r="M168" s="1101"/>
      <c r="N168" s="1101"/>
    </row>
    <row r="169" spans="1:14">
      <c r="L169" s="1101"/>
      <c r="M169" s="1101"/>
      <c r="N169" s="1101"/>
    </row>
    <row r="170" spans="1:14">
      <c r="L170" s="1101"/>
      <c r="M170" s="1101"/>
      <c r="N170" s="1101"/>
    </row>
    <row r="171" spans="1:14">
      <c r="L171" s="1101"/>
      <c r="M171" s="1101"/>
      <c r="N171" s="1101"/>
    </row>
    <row r="172" spans="1:14">
      <c r="L172" s="1101"/>
      <c r="M172" s="1101"/>
      <c r="N172" s="1101"/>
    </row>
    <row r="173" spans="1:14">
      <c r="L173" s="1101"/>
      <c r="M173" s="1101"/>
      <c r="N173" s="1101"/>
    </row>
    <row r="174" spans="1:14">
      <c r="L174" s="1101"/>
      <c r="M174" s="1101"/>
      <c r="N174" s="1101"/>
    </row>
    <row r="175" spans="1:14" ht="13.5" customHeight="1">
      <c r="A175" s="1103"/>
      <c r="B175" s="1103"/>
      <c r="C175" s="1103"/>
      <c r="D175" s="1103"/>
      <c r="E175" s="1103"/>
      <c r="F175" s="1103"/>
      <c r="G175" s="1103"/>
      <c r="L175" s="1101"/>
      <c r="M175" s="1101"/>
      <c r="N175" s="1101"/>
    </row>
    <row r="176" spans="1:14" s="1103" customFormat="1">
      <c r="A176" s="1098"/>
      <c r="B176" s="1098"/>
      <c r="C176" s="1098"/>
      <c r="D176" s="1098"/>
      <c r="E176" s="1098"/>
      <c r="F176" s="1098"/>
      <c r="G176" s="1098"/>
      <c r="L176" s="1104"/>
      <c r="M176" s="1104"/>
      <c r="N176" s="1104"/>
    </row>
    <row r="177" spans="1:14">
      <c r="L177" s="1101"/>
      <c r="M177" s="1101"/>
      <c r="N177" s="1101"/>
    </row>
    <row r="178" spans="1:14">
      <c r="L178" s="1101"/>
      <c r="M178" s="1101"/>
      <c r="N178" s="1101"/>
    </row>
    <row r="179" spans="1:14">
      <c r="L179" s="1101"/>
      <c r="M179" s="1101"/>
      <c r="N179" s="1101"/>
    </row>
    <row r="180" spans="1:14">
      <c r="L180" s="1101"/>
      <c r="M180" s="1101"/>
      <c r="N180" s="1101"/>
    </row>
    <row r="181" spans="1:14">
      <c r="L181" s="1101"/>
      <c r="M181" s="1101"/>
      <c r="N181" s="1101"/>
    </row>
    <row r="182" spans="1:14">
      <c r="L182" s="1101"/>
      <c r="M182" s="1101"/>
      <c r="N182" s="1101"/>
    </row>
    <row r="183" spans="1:14">
      <c r="L183" s="1101"/>
      <c r="M183" s="1101"/>
      <c r="N183" s="1101"/>
    </row>
    <row r="184" spans="1:14" s="1103" customFormat="1">
      <c r="A184" s="1098"/>
      <c r="B184" s="1098"/>
      <c r="C184" s="1098"/>
      <c r="D184" s="1098"/>
      <c r="E184" s="1098"/>
      <c r="F184" s="1098"/>
      <c r="G184" s="1098"/>
      <c r="L184" s="1104"/>
      <c r="M184" s="1104"/>
      <c r="N184" s="1104"/>
    </row>
    <row r="185" spans="1:14">
      <c r="L185" s="1101"/>
      <c r="M185" s="1101"/>
      <c r="N185" s="1101"/>
    </row>
    <row r="186" spans="1:14">
      <c r="L186" s="1101"/>
      <c r="M186" s="1101"/>
      <c r="N186" s="1101"/>
    </row>
    <row r="187" spans="1:14">
      <c r="L187" s="1101"/>
      <c r="M187" s="1101"/>
      <c r="N187" s="1101"/>
    </row>
    <row r="188" spans="1:14">
      <c r="L188" s="1101"/>
      <c r="M188" s="1101"/>
      <c r="N188" s="1101"/>
    </row>
    <row r="189" spans="1:14">
      <c r="L189" s="1101"/>
      <c r="M189" s="1101"/>
      <c r="N189" s="1101"/>
    </row>
    <row r="190" spans="1:14">
      <c r="L190" s="1101"/>
      <c r="M190" s="1101"/>
      <c r="N190" s="1101"/>
    </row>
    <row r="191" spans="1:14">
      <c r="K191" s="1102"/>
      <c r="L191" s="1101"/>
      <c r="M191" s="1101"/>
      <c r="N191" s="1101"/>
    </row>
    <row r="192" spans="1:14">
      <c r="M192" s="1100"/>
      <c r="N192" s="1100"/>
    </row>
  </sheetData>
  <mergeCells count="98">
    <mergeCell ref="D59:E59"/>
    <mergeCell ref="D58:E58"/>
    <mergeCell ref="D54:E54"/>
    <mergeCell ref="B64:C64"/>
    <mergeCell ref="D64:E64"/>
    <mergeCell ref="B62:C62"/>
    <mergeCell ref="D62:E62"/>
    <mergeCell ref="B63:C63"/>
    <mergeCell ref="D63:E63"/>
    <mergeCell ref="B61:C61"/>
    <mergeCell ref="D57:E57"/>
    <mergeCell ref="B60:C60"/>
    <mergeCell ref="B59:C59"/>
    <mergeCell ref="B58:C58"/>
    <mergeCell ref="D61:E61"/>
    <mergeCell ref="D60:E60"/>
    <mergeCell ref="A52:C52"/>
    <mergeCell ref="D56:E56"/>
    <mergeCell ref="D55:E55"/>
    <mergeCell ref="B54:C54"/>
    <mergeCell ref="B55:C55"/>
    <mergeCell ref="B53:C53"/>
    <mergeCell ref="B56:C56"/>
    <mergeCell ref="D53:E53"/>
    <mergeCell ref="B57:C57"/>
    <mergeCell ref="M4:M5"/>
    <mergeCell ref="A6:A9"/>
    <mergeCell ref="B6:C6"/>
    <mergeCell ref="M6:M9"/>
    <mergeCell ref="B7:C7"/>
    <mergeCell ref="B8:C8"/>
    <mergeCell ref="B9:C9"/>
    <mergeCell ref="A4:A5"/>
    <mergeCell ref="B42:C42"/>
    <mergeCell ref="M46:M49"/>
    <mergeCell ref="M38:M41"/>
    <mergeCell ref="M42:M45"/>
    <mergeCell ref="B45:C45"/>
    <mergeCell ref="B44:C44"/>
    <mergeCell ref="B4:C5"/>
    <mergeCell ref="D4:E4"/>
    <mergeCell ref="F4:H4"/>
    <mergeCell ref="I4:J4"/>
    <mergeCell ref="L4:L5"/>
    <mergeCell ref="M10:M13"/>
    <mergeCell ref="M14:M17"/>
    <mergeCell ref="B15:C15"/>
    <mergeCell ref="B16:C16"/>
    <mergeCell ref="B17:C17"/>
    <mergeCell ref="A10:A13"/>
    <mergeCell ref="B10:C10"/>
    <mergeCell ref="B11:C11"/>
    <mergeCell ref="B12:C12"/>
    <mergeCell ref="B13:C13"/>
    <mergeCell ref="A14:A17"/>
    <mergeCell ref="B14:C14"/>
    <mergeCell ref="A18:A21"/>
    <mergeCell ref="B18:C18"/>
    <mergeCell ref="M18:M21"/>
    <mergeCell ref="B19:C19"/>
    <mergeCell ref="B20:C20"/>
    <mergeCell ref="B21:C21"/>
    <mergeCell ref="A22:A25"/>
    <mergeCell ref="B22:C22"/>
    <mergeCell ref="M22:M25"/>
    <mergeCell ref="B23:C23"/>
    <mergeCell ref="B24:C24"/>
    <mergeCell ref="B25:C25"/>
    <mergeCell ref="A26:A29"/>
    <mergeCell ref="B26:C26"/>
    <mergeCell ref="M26:M29"/>
    <mergeCell ref="B27:C27"/>
    <mergeCell ref="B28:C28"/>
    <mergeCell ref="B29:C29"/>
    <mergeCell ref="M34:M37"/>
    <mergeCell ref="B35:C35"/>
    <mergeCell ref="B36:C36"/>
    <mergeCell ref="B37:C37"/>
    <mergeCell ref="A30:A33"/>
    <mergeCell ref="B30:C30"/>
    <mergeCell ref="M30:M33"/>
    <mergeCell ref="B31:C31"/>
    <mergeCell ref="B32:C32"/>
    <mergeCell ref="B33:C33"/>
    <mergeCell ref="A42:A45"/>
    <mergeCell ref="A46:A49"/>
    <mergeCell ref="B46:C46"/>
    <mergeCell ref="B47:C47"/>
    <mergeCell ref="B48:C48"/>
    <mergeCell ref="B49:C49"/>
    <mergeCell ref="B43:C43"/>
    <mergeCell ref="B39:C39"/>
    <mergeCell ref="B40:C40"/>
    <mergeCell ref="B41:C41"/>
    <mergeCell ref="A34:A37"/>
    <mergeCell ref="B34:C34"/>
    <mergeCell ref="A38:A41"/>
    <mergeCell ref="B38:C38"/>
  </mergeCells>
  <phoneticPr fontId="3"/>
  <printOptions horizontalCentered="1"/>
  <pageMargins left="0.23622047244094491" right="0.23622047244094491" top="0.74803149606299213" bottom="0.74803149606299213" header="0.31496062992125984" footer="0.31496062992125984"/>
  <pageSetup paperSize="9" scale="62" fitToHeight="2" orientation="portrait" r:id="rId1"/>
  <colBreaks count="1" manualBreakCount="1">
    <brk id="22" max="10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J62"/>
  <sheetViews>
    <sheetView showGridLines="0" zoomScale="68" zoomScaleNormal="68" zoomScaleSheetLayoutView="90" workbookViewId="0">
      <pane xSplit="1" ySplit="3" topLeftCell="B4" activePane="bottomRight" state="frozen"/>
      <selection pane="topRight" activeCell="B1" sqref="B1"/>
      <selection pane="bottomLeft" activeCell="A4" sqref="A4"/>
      <selection pane="bottomRight" activeCell="A3" sqref="A3"/>
    </sheetView>
  </sheetViews>
  <sheetFormatPr defaultColWidth="10.7265625" defaultRowHeight="13"/>
  <cols>
    <col min="1" max="1" width="13.453125" customWidth="1"/>
    <col min="2" max="9" width="16.08984375" customWidth="1"/>
  </cols>
  <sheetData>
    <row r="1" spans="1:10" ht="28.5" customHeight="1">
      <c r="A1" s="1252" t="s">
        <v>1865</v>
      </c>
      <c r="B1" s="1251"/>
      <c r="C1" s="1250"/>
    </row>
    <row r="2" spans="1:10" s="219" customFormat="1" ht="14.5" thickBot="1">
      <c r="A2" s="153"/>
      <c r="B2" s="153"/>
      <c r="C2" s="153"/>
      <c r="D2" s="153"/>
      <c r="E2" s="153"/>
      <c r="F2" s="153"/>
      <c r="H2" s="153"/>
      <c r="I2" s="1249" t="s">
        <v>1864</v>
      </c>
    </row>
    <row r="3" spans="1:10" s="219" customFormat="1" ht="42.75" customHeight="1" thickBot="1">
      <c r="A3" s="1248" t="s">
        <v>813</v>
      </c>
      <c r="B3" s="1247" t="s">
        <v>1863</v>
      </c>
      <c r="C3" s="1246" t="s">
        <v>1862</v>
      </c>
      <c r="D3" s="1246" t="s">
        <v>1861</v>
      </c>
      <c r="E3" s="1246" t="s">
        <v>1860</v>
      </c>
      <c r="F3" s="1246" t="s">
        <v>1859</v>
      </c>
      <c r="G3" s="1246" t="s">
        <v>1858</v>
      </c>
      <c r="H3" s="1246" t="s">
        <v>1857</v>
      </c>
      <c r="I3" s="1245" t="s">
        <v>1856</v>
      </c>
    </row>
    <row r="4" spans="1:10" s="219" customFormat="1" ht="25" customHeight="1">
      <c r="A4" s="2429" t="s">
        <v>1855</v>
      </c>
      <c r="B4" s="1241">
        <f>SUM(C4:I4)</f>
        <v>284010</v>
      </c>
      <c r="C4" s="1243">
        <v>48406</v>
      </c>
      <c r="D4" s="1243">
        <v>73509</v>
      </c>
      <c r="E4" s="1243">
        <v>50093</v>
      </c>
      <c r="F4" s="1243">
        <v>49048</v>
      </c>
      <c r="G4" s="1243">
        <v>2136</v>
      </c>
      <c r="H4" s="1243">
        <v>13471</v>
      </c>
      <c r="I4" s="1243">
        <v>47347</v>
      </c>
      <c r="J4" s="775"/>
    </row>
    <row r="5" spans="1:10" s="219" customFormat="1" ht="25" customHeight="1">
      <c r="A5" s="2429"/>
      <c r="B5" s="1234">
        <f t="shared" ref="B5:I5" si="0">B4/$B4</f>
        <v>1</v>
      </c>
      <c r="C5" s="1234">
        <f t="shared" si="0"/>
        <v>0.17043766064575191</v>
      </c>
      <c r="D5" s="1234">
        <f t="shared" si="0"/>
        <v>0.25882539347206085</v>
      </c>
      <c r="E5" s="1234">
        <f t="shared" si="0"/>
        <v>0.17637759233829794</v>
      </c>
      <c r="F5" s="1234">
        <f t="shared" si="0"/>
        <v>0.17269814443153411</v>
      </c>
      <c r="G5" s="1234">
        <f t="shared" si="0"/>
        <v>7.5208619414809334E-3</v>
      </c>
      <c r="H5" s="1234">
        <f t="shared" si="0"/>
        <v>4.7431428470828492E-2</v>
      </c>
      <c r="I5" s="1234">
        <f t="shared" si="0"/>
        <v>0.16670891870004578</v>
      </c>
      <c r="J5" s="1244"/>
    </row>
    <row r="6" spans="1:10" s="219" customFormat="1" ht="25" customHeight="1">
      <c r="A6" s="2429" t="s">
        <v>1854</v>
      </c>
      <c r="B6" s="1241">
        <f>SUM(C6:I6)</f>
        <v>284070</v>
      </c>
      <c r="C6" s="1243">
        <v>48242</v>
      </c>
      <c r="D6" s="1243">
        <v>73034</v>
      </c>
      <c r="E6" s="1243">
        <v>50773</v>
      </c>
      <c r="F6" s="1243">
        <v>49184</v>
      </c>
      <c r="G6" s="1243">
        <v>2070</v>
      </c>
      <c r="H6" s="1243">
        <v>13853</v>
      </c>
      <c r="I6" s="1243">
        <v>46914</v>
      </c>
      <c r="J6" s="1242"/>
    </row>
    <row r="7" spans="1:10" s="219" customFormat="1" ht="25" customHeight="1">
      <c r="A7" s="2429"/>
      <c r="B7" s="1234">
        <f t="shared" ref="B7:I7" si="1">B6/$B6</f>
        <v>1</v>
      </c>
      <c r="C7" s="1234">
        <f t="shared" si="1"/>
        <v>0.16982433907135566</v>
      </c>
      <c r="D7" s="1234">
        <f t="shared" si="1"/>
        <v>0.25709860245714083</v>
      </c>
      <c r="E7" s="1234">
        <f t="shared" si="1"/>
        <v>0.17873411483085155</v>
      </c>
      <c r="F7" s="1234">
        <f t="shared" si="1"/>
        <v>0.17314042313514275</v>
      </c>
      <c r="G7" s="1234">
        <f t="shared" si="1"/>
        <v>7.2869363185130423E-3</v>
      </c>
      <c r="H7" s="1234">
        <f t="shared" si="1"/>
        <v>4.8766149188580278E-2</v>
      </c>
      <c r="I7" s="1234">
        <f t="shared" si="1"/>
        <v>0.16514943499841589</v>
      </c>
    </row>
    <row r="8" spans="1:10" s="219" customFormat="1" ht="25" customHeight="1">
      <c r="A8" s="2429" t="s">
        <v>1853</v>
      </c>
      <c r="B8" s="1241">
        <f>SUM(C8:I8)</f>
        <v>283070</v>
      </c>
      <c r="C8" s="1243">
        <v>47277</v>
      </c>
      <c r="D8" s="1243">
        <v>72602</v>
      </c>
      <c r="E8" s="1243">
        <v>51027</v>
      </c>
      <c r="F8" s="1243">
        <v>53176</v>
      </c>
      <c r="G8" s="1243">
        <v>2132</v>
      </c>
      <c r="H8" s="1243">
        <v>14135</v>
      </c>
      <c r="I8" s="1243">
        <v>42721</v>
      </c>
      <c r="J8" s="1242"/>
    </row>
    <row r="9" spans="1:10" s="219" customFormat="1" ht="25" customHeight="1">
      <c r="A9" s="2429"/>
      <c r="B9" s="1234">
        <f t="shared" ref="B9:I9" si="2">B8/$B8</f>
        <v>1</v>
      </c>
      <c r="C9" s="1234">
        <f t="shared" si="2"/>
        <v>0.16701522591585119</v>
      </c>
      <c r="D9" s="1234">
        <f t="shared" si="2"/>
        <v>0.25648072914826719</v>
      </c>
      <c r="E9" s="1234">
        <f t="shared" si="2"/>
        <v>0.18026283251492564</v>
      </c>
      <c r="F9" s="1234">
        <f t="shared" si="2"/>
        <v>0.18785459426996856</v>
      </c>
      <c r="G9" s="1234">
        <f t="shared" si="2"/>
        <v>7.5317059384604514E-3</v>
      </c>
      <c r="H9" s="1234">
        <f t="shared" si="2"/>
        <v>4.9934645140777896E-2</v>
      </c>
      <c r="I9" s="1234">
        <f t="shared" si="2"/>
        <v>0.15092026707174905</v>
      </c>
    </row>
    <row r="10" spans="1:10" s="219" customFormat="1" ht="25" customHeight="1">
      <c r="A10" s="2429" t="s">
        <v>1852</v>
      </c>
      <c r="B10" s="1241">
        <f>SUM(C10:I10)</f>
        <v>284070</v>
      </c>
      <c r="C10" s="1243">
        <v>48128</v>
      </c>
      <c r="D10" s="1243">
        <v>71840</v>
      </c>
      <c r="E10" s="1243">
        <v>51958</v>
      </c>
      <c r="F10" s="1243">
        <v>52702</v>
      </c>
      <c r="G10" s="1243">
        <v>2089</v>
      </c>
      <c r="H10" s="1243">
        <v>14430</v>
      </c>
      <c r="I10" s="1243">
        <v>42923</v>
      </c>
      <c r="J10" s="1242"/>
    </row>
    <row r="11" spans="1:10" s="219" customFormat="1" ht="25" customHeight="1">
      <c r="A11" s="2429"/>
      <c r="B11" s="1234">
        <f t="shared" ref="B11:I11" si="3">B10/$B10</f>
        <v>1</v>
      </c>
      <c r="C11" s="1234">
        <f t="shared" si="3"/>
        <v>0.16942302953497376</v>
      </c>
      <c r="D11" s="1234">
        <f t="shared" si="3"/>
        <v>0.25289541310240432</v>
      </c>
      <c r="E11" s="1234">
        <f t="shared" si="3"/>
        <v>0.18290562185376844</v>
      </c>
      <c r="F11" s="1234">
        <f t="shared" si="3"/>
        <v>0.18552469461752386</v>
      </c>
      <c r="G11" s="1234">
        <f t="shared" si="3"/>
        <v>7.3538212412433551E-3</v>
      </c>
      <c r="H11" s="1234">
        <f t="shared" si="3"/>
        <v>5.0797338684127155E-2</v>
      </c>
      <c r="I11" s="1234">
        <f t="shared" si="3"/>
        <v>0.15110008096595909</v>
      </c>
    </row>
    <row r="12" spans="1:10" s="219" customFormat="1" ht="25" customHeight="1">
      <c r="A12" s="2429" t="s">
        <v>1851</v>
      </c>
      <c r="B12" s="1241">
        <f>SUM(C12:I12)</f>
        <v>284070</v>
      </c>
      <c r="C12" s="1243">
        <v>47943</v>
      </c>
      <c r="D12" s="1243">
        <v>71067</v>
      </c>
      <c r="E12" s="1243">
        <v>53350</v>
      </c>
      <c r="F12" s="1243">
        <v>52457</v>
      </c>
      <c r="G12" s="1243">
        <v>2042</v>
      </c>
      <c r="H12" s="1243">
        <v>14634</v>
      </c>
      <c r="I12" s="1243">
        <v>42577</v>
      </c>
    </row>
    <row r="13" spans="1:10" s="219" customFormat="1" ht="25" customHeight="1">
      <c r="A13" s="2429"/>
      <c r="B13" s="1234">
        <f t="shared" ref="B13:I13" si="4">B12/$B12</f>
        <v>1</v>
      </c>
      <c r="C13" s="1234">
        <f t="shared" si="4"/>
        <v>0.168771781603126</v>
      </c>
      <c r="D13" s="1234">
        <f t="shared" si="4"/>
        <v>0.25017425282500794</v>
      </c>
      <c r="E13" s="1234">
        <f t="shared" si="4"/>
        <v>0.18780582250853664</v>
      </c>
      <c r="F13" s="1234">
        <f t="shared" si="4"/>
        <v>0.18466223114021191</v>
      </c>
      <c r="G13" s="1234">
        <f t="shared" si="4"/>
        <v>7.1883690639631074E-3</v>
      </c>
      <c r="H13" s="1234">
        <f t="shared" si="4"/>
        <v>5.1515471538705247E-2</v>
      </c>
      <c r="I13" s="1234">
        <f t="shared" si="4"/>
        <v>0.14988207132044917</v>
      </c>
    </row>
    <row r="14" spans="1:10" s="219" customFormat="1" ht="25" customHeight="1">
      <c r="A14" s="2429" t="s">
        <v>1850</v>
      </c>
      <c r="B14" s="1241">
        <f>SUM(C14:I14)</f>
        <v>284070</v>
      </c>
      <c r="C14" s="1241">
        <v>47842</v>
      </c>
      <c r="D14" s="1241">
        <v>70652</v>
      </c>
      <c r="E14" s="1241">
        <v>53858</v>
      </c>
      <c r="F14" s="1241">
        <v>52077</v>
      </c>
      <c r="G14" s="1241">
        <v>1995</v>
      </c>
      <c r="H14" s="1241">
        <v>14931</v>
      </c>
      <c r="I14" s="1241">
        <v>42715</v>
      </c>
    </row>
    <row r="15" spans="1:10" s="219" customFormat="1" ht="25" customHeight="1">
      <c r="A15" s="2429"/>
      <c r="B15" s="1234">
        <f t="shared" ref="B15:I15" si="5">B14/$B14</f>
        <v>1</v>
      </c>
      <c r="C15" s="1234">
        <f t="shared" si="5"/>
        <v>0.16841623543492801</v>
      </c>
      <c r="D15" s="1234">
        <f t="shared" si="5"/>
        <v>0.24871334530221426</v>
      </c>
      <c r="E15" s="1234">
        <f t="shared" si="5"/>
        <v>0.18959411412679975</v>
      </c>
      <c r="F15" s="1234">
        <f t="shared" si="5"/>
        <v>0.18332453268560567</v>
      </c>
      <c r="G15" s="1234">
        <f t="shared" si="5"/>
        <v>7.0229168866828597E-3</v>
      </c>
      <c r="H15" s="1234">
        <f t="shared" si="5"/>
        <v>5.256098848875277E-2</v>
      </c>
      <c r="I15" s="1234">
        <f t="shared" si="5"/>
        <v>0.15036786707501673</v>
      </c>
    </row>
    <row r="16" spans="1:10" s="219" customFormat="1" ht="25" customHeight="1">
      <c r="A16" s="2429" t="s">
        <v>1849</v>
      </c>
      <c r="B16" s="1241">
        <f>SUM(C16:I16)</f>
        <v>284070</v>
      </c>
      <c r="C16" s="1241">
        <v>47891</v>
      </c>
      <c r="D16" s="1241">
        <v>70725</v>
      </c>
      <c r="E16" s="1241">
        <v>54438</v>
      </c>
      <c r="F16" s="1241">
        <v>52305</v>
      </c>
      <c r="G16" s="1241">
        <v>2007</v>
      </c>
      <c r="H16" s="1241">
        <v>15147</v>
      </c>
      <c r="I16" s="1241">
        <v>41557</v>
      </c>
    </row>
    <row r="17" spans="1:10" s="219" customFormat="1" ht="25" customHeight="1">
      <c r="A17" s="2429"/>
      <c r="B17" s="1234">
        <f t="shared" ref="B17:I17" si="6">B16/$B16</f>
        <v>1</v>
      </c>
      <c r="C17" s="1234">
        <f t="shared" si="6"/>
        <v>0.16858872813039039</v>
      </c>
      <c r="D17" s="1234">
        <f t="shared" si="6"/>
        <v>0.24897032421586229</v>
      </c>
      <c r="E17" s="1234">
        <f t="shared" si="6"/>
        <v>0.1916358643996198</v>
      </c>
      <c r="F17" s="1234">
        <f t="shared" si="6"/>
        <v>0.18412715175836941</v>
      </c>
      <c r="G17" s="1234">
        <f t="shared" si="6"/>
        <v>7.065159995775689E-3</v>
      </c>
      <c r="H17" s="1234">
        <f t="shared" si="6"/>
        <v>5.3321364452423699E-2</v>
      </c>
      <c r="I17" s="1234">
        <f t="shared" si="6"/>
        <v>0.14629140704755869</v>
      </c>
    </row>
    <row r="18" spans="1:10" s="219" customFormat="1" ht="25" customHeight="1">
      <c r="A18" s="2429" t="s">
        <v>1848</v>
      </c>
      <c r="B18" s="1241">
        <f>SUM(C18:I18)</f>
        <v>284070</v>
      </c>
      <c r="C18" s="1241">
        <v>47807</v>
      </c>
      <c r="D18" s="1241">
        <v>70214</v>
      </c>
      <c r="E18" s="1241">
        <v>54735</v>
      </c>
      <c r="F18" s="1241">
        <v>52170</v>
      </c>
      <c r="G18" s="1241">
        <v>2002</v>
      </c>
      <c r="H18" s="1241">
        <v>15553</v>
      </c>
      <c r="I18" s="1241">
        <v>41589</v>
      </c>
      <c r="J18" s="1242"/>
    </row>
    <row r="19" spans="1:10" s="219" customFormat="1" ht="25" customHeight="1">
      <c r="A19" s="2429"/>
      <c r="B19" s="1234">
        <f t="shared" ref="B19:I19" si="7">B18/$B18</f>
        <v>1</v>
      </c>
      <c r="C19" s="1234">
        <f t="shared" si="7"/>
        <v>0.16829302636674059</v>
      </c>
      <c r="D19" s="1234">
        <f t="shared" si="7"/>
        <v>0.24717147182032598</v>
      </c>
      <c r="E19" s="1234">
        <f t="shared" si="7"/>
        <v>0.19268138134966734</v>
      </c>
      <c r="F19" s="1234">
        <f t="shared" si="7"/>
        <v>0.18365191678107509</v>
      </c>
      <c r="G19" s="1234">
        <f t="shared" si="7"/>
        <v>7.0475587003203432E-3</v>
      </c>
      <c r="H19" s="1234">
        <f t="shared" si="7"/>
        <v>5.4750589643397754E-2</v>
      </c>
      <c r="I19" s="1234">
        <f t="shared" si="7"/>
        <v>0.14640405533847292</v>
      </c>
    </row>
    <row r="20" spans="1:10" s="219" customFormat="1" ht="25" customHeight="1">
      <c r="A20" s="2429" t="s">
        <v>1847</v>
      </c>
      <c r="B20" s="1241">
        <f>SUM(C20:I20)</f>
        <v>284070</v>
      </c>
      <c r="C20" s="1241">
        <v>47644</v>
      </c>
      <c r="D20" s="1241">
        <v>70065</v>
      </c>
      <c r="E20" s="1241">
        <v>55164</v>
      </c>
      <c r="F20" s="1241">
        <v>51932</v>
      </c>
      <c r="G20" s="1241">
        <v>1971</v>
      </c>
      <c r="H20" s="1241">
        <v>15714</v>
      </c>
      <c r="I20" s="1241">
        <v>41580</v>
      </c>
    </row>
    <row r="21" spans="1:10" s="219" customFormat="1" ht="25" customHeight="1">
      <c r="A21" s="2429"/>
      <c r="B21" s="1234">
        <f t="shared" ref="B21:I21" si="8">B20/$B20</f>
        <v>1</v>
      </c>
      <c r="C21" s="1234">
        <f t="shared" si="8"/>
        <v>0.16771922413489632</v>
      </c>
      <c r="D21" s="1234">
        <f t="shared" si="8"/>
        <v>0.24664695321575669</v>
      </c>
      <c r="E21" s="1234">
        <f t="shared" si="8"/>
        <v>0.19419157249973598</v>
      </c>
      <c r="F21" s="1234">
        <f t="shared" si="8"/>
        <v>0.18281409511740065</v>
      </c>
      <c r="G21" s="1234">
        <f t="shared" si="8"/>
        <v>6.9384306684972018E-3</v>
      </c>
      <c r="H21" s="1234">
        <f t="shared" si="8"/>
        <v>5.5317351357059882E-2</v>
      </c>
      <c r="I21" s="1234">
        <f t="shared" si="8"/>
        <v>0.14637237300665329</v>
      </c>
    </row>
    <row r="22" spans="1:10" s="219" customFormat="1" ht="25" customHeight="1">
      <c r="A22" s="2429" t="s">
        <v>1846</v>
      </c>
      <c r="B22" s="1241">
        <v>284070</v>
      </c>
      <c r="C22" s="1241">
        <v>47478</v>
      </c>
      <c r="D22" s="1241">
        <v>68989</v>
      </c>
      <c r="E22" s="1241">
        <v>56058</v>
      </c>
      <c r="F22" s="1241">
        <v>51445</v>
      </c>
      <c r="G22" s="1241">
        <v>1938</v>
      </c>
      <c r="H22" s="1241">
        <v>16082</v>
      </c>
      <c r="I22" s="1241">
        <v>42079</v>
      </c>
    </row>
    <row r="23" spans="1:10" s="219" customFormat="1" ht="25" customHeight="1">
      <c r="A23" s="2429"/>
      <c r="B23" s="1238">
        <f t="shared" ref="B23:I23" si="9">B22/$B22</f>
        <v>1</v>
      </c>
      <c r="C23" s="1234">
        <f t="shared" si="9"/>
        <v>0.16713486112577886</v>
      </c>
      <c r="D23" s="1234">
        <f t="shared" si="9"/>
        <v>0.24285915443376632</v>
      </c>
      <c r="E23" s="1234">
        <f t="shared" si="9"/>
        <v>0.19733868412715175</v>
      </c>
      <c r="F23" s="1234">
        <f t="shared" si="9"/>
        <v>0.18109972894005</v>
      </c>
      <c r="G23" s="1234">
        <f t="shared" si="9"/>
        <v>6.8222621184919211E-3</v>
      </c>
      <c r="H23" s="1234">
        <f t="shared" si="9"/>
        <v>5.6612806702573307E-2</v>
      </c>
      <c r="I23" s="1234">
        <f t="shared" si="9"/>
        <v>0.14812898229309676</v>
      </c>
    </row>
    <row r="24" spans="1:10" s="219" customFormat="1" ht="25" customHeight="1">
      <c r="A24" s="2429" t="s">
        <v>1845</v>
      </c>
      <c r="B24" s="1241">
        <f>C24+D24+E24+F24+G24+H24+I24</f>
        <v>284070</v>
      </c>
      <c r="C24" s="1241">
        <v>47358</v>
      </c>
      <c r="D24" s="1241">
        <v>68428</v>
      </c>
      <c r="E24" s="1241">
        <v>56573</v>
      </c>
      <c r="F24" s="1241">
        <v>50986</v>
      </c>
      <c r="G24" s="1241">
        <v>1905</v>
      </c>
      <c r="H24" s="1241">
        <v>16129</v>
      </c>
      <c r="I24" s="1241">
        <v>42691</v>
      </c>
    </row>
    <row r="25" spans="1:10" s="219" customFormat="1" ht="25" customHeight="1">
      <c r="A25" s="2429"/>
      <c r="B25" s="1238">
        <f t="shared" ref="B25:I25" si="10">B24/$B24</f>
        <v>1</v>
      </c>
      <c r="C25" s="1234">
        <f t="shared" si="10"/>
        <v>0.16671243003485056</v>
      </c>
      <c r="D25" s="1234">
        <f t="shared" si="10"/>
        <v>0.24088428908367657</v>
      </c>
      <c r="E25" s="1234">
        <f t="shared" si="10"/>
        <v>0.19915161755905234</v>
      </c>
      <c r="F25" s="1234">
        <f t="shared" si="10"/>
        <v>0.17948393001724927</v>
      </c>
      <c r="G25" s="1234">
        <f t="shared" si="10"/>
        <v>6.7060935684866404E-3</v>
      </c>
      <c r="H25" s="1234">
        <f t="shared" si="10"/>
        <v>5.6778258879853556E-2</v>
      </c>
      <c r="I25" s="1234">
        <f t="shared" si="10"/>
        <v>0.15028338085683107</v>
      </c>
    </row>
    <row r="26" spans="1:10" s="220" customFormat="1" ht="25" customHeight="1">
      <c r="A26" s="2428" t="s">
        <v>1844</v>
      </c>
      <c r="B26" s="1240">
        <v>284070</v>
      </c>
      <c r="C26" s="1239">
        <v>47242</v>
      </c>
      <c r="D26" s="1239">
        <v>67969</v>
      </c>
      <c r="E26" s="1239">
        <v>57030</v>
      </c>
      <c r="F26" s="1239">
        <v>50560</v>
      </c>
      <c r="G26" s="1239">
        <v>1898</v>
      </c>
      <c r="H26" s="1239">
        <v>16396</v>
      </c>
      <c r="I26" s="1239">
        <v>42975</v>
      </c>
    </row>
    <row r="27" spans="1:10" s="219" customFormat="1" ht="25" customHeight="1">
      <c r="A27" s="2428"/>
      <c r="B27" s="1238">
        <v>1</v>
      </c>
      <c r="C27" s="1234">
        <v>0.16600000000000001</v>
      </c>
      <c r="D27" s="1234">
        <v>0.23899999999999999</v>
      </c>
      <c r="E27" s="1234">
        <v>0.20100000000000001</v>
      </c>
      <c r="F27" s="1234">
        <v>0.17799999999999999</v>
      </c>
      <c r="G27" s="1234">
        <v>7.0000000000000001E-3</v>
      </c>
      <c r="H27" s="1234">
        <v>5.8000000000000003E-2</v>
      </c>
      <c r="I27" s="1234">
        <v>0.151</v>
      </c>
    </row>
    <row r="28" spans="1:10" s="219" customFormat="1" ht="25" customHeight="1">
      <c r="A28" s="2428" t="s">
        <v>1843</v>
      </c>
      <c r="B28" s="1237">
        <v>284070</v>
      </c>
      <c r="C28" s="1237">
        <v>47123</v>
      </c>
      <c r="D28" s="1237">
        <v>67879</v>
      </c>
      <c r="E28" s="1237">
        <v>57720</v>
      </c>
      <c r="F28" s="1237">
        <v>50389</v>
      </c>
      <c r="G28" s="1237">
        <v>1891</v>
      </c>
      <c r="H28" s="1237">
        <v>16570</v>
      </c>
      <c r="I28" s="1237">
        <v>42498</v>
      </c>
    </row>
    <row r="29" spans="1:10" s="219" customFormat="1" ht="25" customHeight="1">
      <c r="A29" s="2428"/>
      <c r="B29" s="1234">
        <v>1</v>
      </c>
      <c r="C29" s="1234">
        <v>0.16600000000000001</v>
      </c>
      <c r="D29" s="1234">
        <v>0.23899999999999999</v>
      </c>
      <c r="E29" s="1234">
        <v>0.20300000000000001</v>
      </c>
      <c r="F29" s="1234">
        <v>0.17699999999999999</v>
      </c>
      <c r="G29" s="1234">
        <v>7.0000000000000001E-3</v>
      </c>
      <c r="H29" s="1234">
        <v>5.8000000000000003E-2</v>
      </c>
      <c r="I29" s="1234">
        <v>0.15</v>
      </c>
    </row>
    <row r="30" spans="1:10" s="219" customFormat="1" ht="25" customHeight="1">
      <c r="A30" s="2428" t="s">
        <v>1842</v>
      </c>
      <c r="B30" s="818">
        <v>284070</v>
      </c>
      <c r="C30" s="818">
        <v>47023</v>
      </c>
      <c r="D30" s="818">
        <v>67621</v>
      </c>
      <c r="E30" s="818">
        <v>58705</v>
      </c>
      <c r="F30" s="818">
        <v>52929</v>
      </c>
      <c r="G30" s="818">
        <v>1897</v>
      </c>
      <c r="H30" s="818">
        <v>16498</v>
      </c>
      <c r="I30" s="818">
        <v>39397</v>
      </c>
    </row>
    <row r="31" spans="1:10" s="219" customFormat="1" ht="25" customHeight="1">
      <c r="A31" s="2428"/>
      <c r="B31" s="1234">
        <v>1</v>
      </c>
      <c r="C31" s="1234">
        <v>0.16600000000000001</v>
      </c>
      <c r="D31" s="1235" t="s">
        <v>1841</v>
      </c>
      <c r="E31" s="1234">
        <v>0.20599999999999999</v>
      </c>
      <c r="F31" s="1234">
        <v>0.186</v>
      </c>
      <c r="G31" s="1234">
        <v>7.0000000000000001E-3</v>
      </c>
      <c r="H31" s="1234">
        <v>5.8000000000000003E-2</v>
      </c>
      <c r="I31" s="1234">
        <v>0.13900000000000001</v>
      </c>
    </row>
    <row r="32" spans="1:10" s="219" customFormat="1" ht="25" customHeight="1">
      <c r="A32" s="2428" t="s">
        <v>1840</v>
      </c>
      <c r="B32" s="818">
        <v>284070</v>
      </c>
      <c r="C32" s="818">
        <v>46929</v>
      </c>
      <c r="D32" s="1236">
        <v>67290</v>
      </c>
      <c r="E32" s="818">
        <v>59247</v>
      </c>
      <c r="F32" s="818">
        <v>52689</v>
      </c>
      <c r="G32" s="818">
        <v>1883</v>
      </c>
      <c r="H32" s="818">
        <v>16496</v>
      </c>
      <c r="I32" s="818">
        <v>39536</v>
      </c>
    </row>
    <row r="33" spans="1:10" s="219" customFormat="1" ht="25" customHeight="1">
      <c r="A33" s="2428"/>
      <c r="B33" s="1234">
        <v>1</v>
      </c>
      <c r="C33" s="1234">
        <v>0.16500000000000001</v>
      </c>
      <c r="D33" s="1235">
        <v>0.23699999999999999</v>
      </c>
      <c r="E33" s="1234">
        <v>0.20899999999999999</v>
      </c>
      <c r="F33" s="1234">
        <v>0.185</v>
      </c>
      <c r="G33" s="1234">
        <v>7.0000000000000001E-3</v>
      </c>
      <c r="H33" s="1234">
        <v>5.8000000000000003E-2</v>
      </c>
      <c r="I33" s="1234">
        <v>0.13900000000000001</v>
      </c>
    </row>
    <row r="34" spans="1:10" s="219" customFormat="1" ht="25" customHeight="1">
      <c r="A34" s="2428" t="s">
        <v>1839</v>
      </c>
      <c r="B34" s="818">
        <v>284070</v>
      </c>
      <c r="C34" s="818">
        <v>46871</v>
      </c>
      <c r="D34" s="818">
        <v>67040</v>
      </c>
      <c r="E34" s="818">
        <v>59658</v>
      </c>
      <c r="F34" s="818">
        <v>52552</v>
      </c>
      <c r="G34" s="818">
        <v>1988</v>
      </c>
      <c r="H34" s="818">
        <v>16476</v>
      </c>
      <c r="I34" s="818">
        <v>39485</v>
      </c>
    </row>
    <row r="35" spans="1:10" ht="25" customHeight="1">
      <c r="A35" s="2428"/>
      <c r="B35" s="1234">
        <f>B34/B34</f>
        <v>1</v>
      </c>
      <c r="C35" s="1234">
        <f>C34/B34</f>
        <v>0.1649980638574999</v>
      </c>
      <c r="D35" s="1234">
        <f>D34/B34</f>
        <v>0.23599816946527263</v>
      </c>
      <c r="E35" s="1234">
        <f>E34/B34</f>
        <v>0.21001161685500053</v>
      </c>
      <c r="F35" s="1234">
        <f>F34/B34</f>
        <v>0.18499665575386348</v>
      </c>
      <c r="G35" s="1234">
        <f>G34/B34</f>
        <v>6.9982750730453762E-3</v>
      </c>
      <c r="H35" s="1234">
        <f>H34/B34</f>
        <v>5.7999788784454533E-2</v>
      </c>
      <c r="I35" s="1234">
        <f>I34/B34</f>
        <v>0.13899743021086353</v>
      </c>
    </row>
    <row r="36" spans="1:10" ht="25" customHeight="1">
      <c r="A36" s="2428" t="s">
        <v>1838</v>
      </c>
      <c r="B36" s="818">
        <v>284070</v>
      </c>
      <c r="C36" s="818">
        <v>46711</v>
      </c>
      <c r="D36" s="818">
        <v>65880</v>
      </c>
      <c r="E36" s="818">
        <v>60020</v>
      </c>
      <c r="F36" s="818">
        <v>53039</v>
      </c>
      <c r="G36" s="818">
        <v>1881</v>
      </c>
      <c r="H36" s="818">
        <v>16572</v>
      </c>
      <c r="I36" s="818">
        <v>39967</v>
      </c>
    </row>
    <row r="37" spans="1:10" ht="25" customHeight="1">
      <c r="A37" s="2428"/>
      <c r="B37" s="1234">
        <f>B36/B36</f>
        <v>1</v>
      </c>
      <c r="C37" s="1234">
        <f>C36/B36</f>
        <v>0.16443482240292887</v>
      </c>
      <c r="D37" s="1234">
        <f>D36/B36</f>
        <v>0.23191466891963247</v>
      </c>
      <c r="E37" s="1234">
        <f>E36/B36</f>
        <v>0.21128595064596753</v>
      </c>
      <c r="F37" s="1234">
        <f>F36/B36</f>
        <v>0.18671102193121414</v>
      </c>
      <c r="G37" s="1234">
        <f>G36/B36</f>
        <v>6.6216073503009825E-3</v>
      </c>
      <c r="H37" s="1234">
        <f>H36/B36</f>
        <v>5.8337733657197167E-2</v>
      </c>
      <c r="I37" s="1234">
        <f>I36/B36</f>
        <v>0.14069419509275882</v>
      </c>
    </row>
    <row r="38" spans="1:10" ht="25" customHeight="1">
      <c r="A38" s="2428" t="s">
        <v>1837</v>
      </c>
      <c r="B38" s="818">
        <v>284070</v>
      </c>
      <c r="C38" s="818">
        <v>46637</v>
      </c>
      <c r="D38" s="818">
        <v>65473</v>
      </c>
      <c r="E38" s="818">
        <v>60651</v>
      </c>
      <c r="F38" s="818">
        <v>50933</v>
      </c>
      <c r="G38" s="818">
        <v>1851</v>
      </c>
      <c r="H38" s="818">
        <v>16423</v>
      </c>
      <c r="I38" s="818">
        <v>42102</v>
      </c>
    </row>
    <row r="39" spans="1:10" ht="25" customHeight="1">
      <c r="A39" s="2428"/>
      <c r="B39" s="1234">
        <f>B38/B38</f>
        <v>1</v>
      </c>
      <c r="C39" s="1234">
        <f>C38/B38</f>
        <v>0.16417432323018974</v>
      </c>
      <c r="D39" s="1234">
        <f>D38/B38</f>
        <v>0.23048192346956736</v>
      </c>
      <c r="E39" s="1234">
        <f>E38/B38</f>
        <v>0.21350723413243214</v>
      </c>
      <c r="F39" s="1234">
        <f>F38/B38</f>
        <v>0.17929735628542259</v>
      </c>
      <c r="G39" s="1234">
        <f>G38/B38</f>
        <v>6.5159995775689091E-3</v>
      </c>
      <c r="H39" s="1234">
        <f>H38/B38</f>
        <v>5.7813215052627875E-2</v>
      </c>
      <c r="I39" s="1234">
        <f>I38/B38</f>
        <v>0.14820994825219136</v>
      </c>
    </row>
    <row r="40" spans="1:10" s="219" customFormat="1" ht="25" customHeight="1">
      <c r="A40" s="2428" t="s">
        <v>1836</v>
      </c>
      <c r="B40" s="818">
        <f>SUM(C40:I40)</f>
        <v>283720</v>
      </c>
      <c r="C40" s="818">
        <v>46496</v>
      </c>
      <c r="D40" s="818">
        <v>64855</v>
      </c>
      <c r="E40" s="818">
        <v>61285</v>
      </c>
      <c r="F40" s="818">
        <v>50340</v>
      </c>
      <c r="G40" s="818">
        <v>1810</v>
      </c>
      <c r="H40" s="818">
        <v>16862</v>
      </c>
      <c r="I40" s="818">
        <v>42072</v>
      </c>
    </row>
    <row r="41" spans="1:10" ht="25" customHeight="1">
      <c r="A41" s="2428"/>
      <c r="B41" s="1234">
        <f>B40/B40</f>
        <v>1</v>
      </c>
      <c r="C41" s="1234">
        <f>C40/B40</f>
        <v>0.16387988157338221</v>
      </c>
      <c r="D41" s="1234">
        <f>D40/B40</f>
        <v>0.22858804455096574</v>
      </c>
      <c r="E41" s="1234">
        <f>E40/B40</f>
        <v>0.2160052164105456</v>
      </c>
      <c r="F41" s="1234">
        <f>F40/B40</f>
        <v>0.17742845058508389</v>
      </c>
      <c r="G41" s="1234">
        <f>G40/B40</f>
        <v>6.3795291132102069E-3</v>
      </c>
      <c r="H41" s="1234">
        <f>H40/B40</f>
        <v>5.9431834202735088E-2</v>
      </c>
      <c r="I41" s="1234">
        <f>I40/B40</f>
        <v>0.14828704356407726</v>
      </c>
    </row>
    <row r="42" spans="1:10" ht="25" customHeight="1">
      <c r="A42" s="2428" t="s">
        <v>1835</v>
      </c>
      <c r="B42" s="818">
        <f>SUM(C42:I42)</f>
        <v>283720</v>
      </c>
      <c r="C42" s="818">
        <v>46292</v>
      </c>
      <c r="D42" s="818">
        <v>64302</v>
      </c>
      <c r="E42" s="818">
        <v>61773</v>
      </c>
      <c r="F42" s="818">
        <v>49957</v>
      </c>
      <c r="G42" s="818">
        <v>1778</v>
      </c>
      <c r="H42" s="818">
        <v>17225</v>
      </c>
      <c r="I42" s="818">
        <v>42393</v>
      </c>
    </row>
    <row r="43" spans="1:10" ht="25" customHeight="1">
      <c r="A43" s="2428"/>
      <c r="B43" s="1234">
        <f>B42/B42</f>
        <v>1</v>
      </c>
      <c r="C43" s="1234">
        <f>C42/B42</f>
        <v>0.16316086282250106</v>
      </c>
      <c r="D43" s="1234">
        <f>D42/B42</f>
        <v>0.22663893979980262</v>
      </c>
      <c r="E43" s="1234">
        <f>E42/B42</f>
        <v>0.21772522204990835</v>
      </c>
      <c r="F43" s="1234">
        <f>F42/B42</f>
        <v>0.17607852812632172</v>
      </c>
      <c r="G43" s="1234">
        <f>G42/B42</f>
        <v>6.2667418581700265E-3</v>
      </c>
      <c r="H43" s="1234">
        <f>H42/B42</f>
        <v>6.0711264627097139E-2</v>
      </c>
      <c r="I43" s="1234">
        <f>I42/B42</f>
        <v>0.14941844071619906</v>
      </c>
    </row>
    <row r="44" spans="1:10" ht="25" customHeight="1">
      <c r="A44" s="2428" t="s">
        <v>1834</v>
      </c>
      <c r="B44" s="818">
        <f>SUM(C44:I44)</f>
        <v>283720</v>
      </c>
      <c r="C44" s="818">
        <v>46077</v>
      </c>
      <c r="D44" s="818">
        <v>63787</v>
      </c>
      <c r="E44" s="818">
        <v>62259</v>
      </c>
      <c r="F44" s="818">
        <v>49279</v>
      </c>
      <c r="G44" s="818">
        <v>1760</v>
      </c>
      <c r="H44" s="818">
        <v>18245</v>
      </c>
      <c r="I44" s="818">
        <v>42313</v>
      </c>
    </row>
    <row r="45" spans="1:10" ht="25" customHeight="1">
      <c r="A45" s="2428"/>
      <c r="B45" s="1234">
        <f>B44/B44</f>
        <v>1</v>
      </c>
      <c r="C45" s="1234">
        <f>C44/B44</f>
        <v>0.16240307345269986</v>
      </c>
      <c r="D45" s="1234">
        <f>D44/B44</f>
        <v>0.22482376991399972</v>
      </c>
      <c r="E45" s="1234">
        <f>E44/B44</f>
        <v>0.21943817848583111</v>
      </c>
      <c r="F45" s="1234">
        <f>F44/B44</f>
        <v>0.17368884816015789</v>
      </c>
      <c r="G45" s="1234">
        <f>G44/B44</f>
        <v>6.2032990272099251E-3</v>
      </c>
      <c r="H45" s="1234">
        <f>H44/B44</f>
        <v>6.4306358381502893E-2</v>
      </c>
      <c r="I45" s="1234">
        <f>I44/B44</f>
        <v>0.14913647257859861</v>
      </c>
    </row>
    <row r="46" spans="1:10" ht="25" customHeight="1">
      <c r="A46" s="2428" t="s">
        <v>1833</v>
      </c>
      <c r="B46" s="818">
        <f>SUM(C46:I46)</f>
        <v>283720</v>
      </c>
      <c r="C46" s="818">
        <v>46006</v>
      </c>
      <c r="D46" s="818">
        <v>63327</v>
      </c>
      <c r="E46" s="818">
        <v>63097</v>
      </c>
      <c r="F46" s="818">
        <v>48756</v>
      </c>
      <c r="G46" s="818">
        <v>1756</v>
      </c>
      <c r="H46" s="818">
        <v>18354</v>
      </c>
      <c r="I46" s="818">
        <v>42424</v>
      </c>
      <c r="J46" s="400"/>
    </row>
    <row r="47" spans="1:10" ht="25" customHeight="1">
      <c r="A47" s="2428"/>
      <c r="B47" s="1234">
        <f>B46/B46</f>
        <v>1</v>
      </c>
      <c r="C47" s="1234">
        <f>C46/B46</f>
        <v>0.16215282673057946</v>
      </c>
      <c r="D47" s="1234">
        <f>D46/B46</f>
        <v>0.22320245312279713</v>
      </c>
      <c r="E47" s="1234">
        <f>E46/B46</f>
        <v>0.22239179472719584</v>
      </c>
      <c r="F47" s="1234">
        <f>F46/B46</f>
        <v>0.17184548146059495</v>
      </c>
      <c r="G47" s="1234">
        <f>G46/B46</f>
        <v>6.1892006203299026E-3</v>
      </c>
      <c r="H47" s="1234">
        <f>H46/B46</f>
        <v>6.469053996898351E-2</v>
      </c>
      <c r="I47" s="1234">
        <f>I46/B46</f>
        <v>0.14952770336951923</v>
      </c>
      <c r="J47" s="400"/>
    </row>
    <row r="48" spans="1:10" ht="25" customHeight="1">
      <c r="A48" s="2428" t="s">
        <v>1832</v>
      </c>
      <c r="B48" s="818">
        <v>283720</v>
      </c>
      <c r="C48" s="818">
        <v>45878</v>
      </c>
      <c r="D48" s="818">
        <v>62892</v>
      </c>
      <c r="E48" s="818">
        <v>63560</v>
      </c>
      <c r="F48" s="818">
        <v>48010</v>
      </c>
      <c r="G48" s="818">
        <v>1770</v>
      </c>
      <c r="H48" s="818">
        <v>18771</v>
      </c>
      <c r="I48" s="818">
        <v>42839</v>
      </c>
      <c r="J48" s="400"/>
    </row>
    <row r="49" spans="1:10" ht="25" customHeight="1" thickBot="1">
      <c r="A49" s="2428"/>
      <c r="B49" s="1234">
        <f>B48/B48</f>
        <v>1</v>
      </c>
      <c r="C49" s="1234">
        <f>C48/B48</f>
        <v>0.16170167771041871</v>
      </c>
      <c r="D49" s="1234">
        <f>D48/B48</f>
        <v>0.22166925137459467</v>
      </c>
      <c r="E49" s="1234">
        <f>E48/B48</f>
        <v>0.22402368532355843</v>
      </c>
      <c r="F49" s="1234">
        <f>F48/B48</f>
        <v>0.16921612857747076</v>
      </c>
      <c r="G49" s="1234">
        <f>G48/B48</f>
        <v>6.2385450444099816E-3</v>
      </c>
      <c r="H49" s="1234">
        <f>H48/B48</f>
        <v>6.6160298886225863E-2</v>
      </c>
      <c r="I49" s="1234">
        <f>I48/B48</f>
        <v>0.15099041308332159</v>
      </c>
      <c r="J49" s="400"/>
    </row>
    <row r="50" spans="1:10" ht="18" customHeight="1">
      <c r="A50" s="1233" t="s">
        <v>1831</v>
      </c>
      <c r="B50" s="1233"/>
      <c r="C50" s="1233"/>
      <c r="D50" s="1233"/>
      <c r="E50" s="1233"/>
      <c r="F50" s="1233"/>
      <c r="G50" s="1233"/>
      <c r="H50" s="1233"/>
      <c r="I50" s="809" t="s">
        <v>1830</v>
      </c>
    </row>
    <row r="51" spans="1:10" ht="18" customHeight="1"/>
    <row r="52" spans="1:10" ht="18" customHeight="1"/>
    <row r="53" spans="1:10" ht="18" customHeight="1"/>
    <row r="54" spans="1:10" ht="18" customHeight="1"/>
    <row r="55" spans="1:10" ht="18" customHeight="1"/>
    <row r="56" spans="1:10" ht="18" customHeight="1"/>
    <row r="57" spans="1:10" ht="18" customHeight="1"/>
    <row r="58" spans="1:10" ht="18" customHeight="1"/>
    <row r="59" spans="1:10" ht="18" customHeight="1"/>
    <row r="60" spans="1:10" ht="18" customHeight="1"/>
    <row r="61" spans="1:10" ht="18" customHeight="1"/>
    <row r="62" spans="1:10" ht="18" customHeight="1"/>
  </sheetData>
  <mergeCells count="23">
    <mergeCell ref="A4:A5"/>
    <mergeCell ref="A6:A7"/>
    <mergeCell ref="A28:A29"/>
    <mergeCell ref="A26:A27"/>
    <mergeCell ref="A8:A9"/>
    <mergeCell ref="A10:A11"/>
    <mergeCell ref="A20:A21"/>
    <mergeCell ref="A24:A25"/>
    <mergeCell ref="A12:A13"/>
    <mergeCell ref="A14:A15"/>
    <mergeCell ref="A16:A17"/>
    <mergeCell ref="A18:A19"/>
    <mergeCell ref="A22:A23"/>
    <mergeCell ref="A32:A33"/>
    <mergeCell ref="A30:A31"/>
    <mergeCell ref="A48:A49"/>
    <mergeCell ref="A40:A41"/>
    <mergeCell ref="A34:A35"/>
    <mergeCell ref="A36:A37"/>
    <mergeCell ref="A38:A39"/>
    <mergeCell ref="A44:A45"/>
    <mergeCell ref="A42:A43"/>
    <mergeCell ref="A46:A47"/>
  </mergeCells>
  <phoneticPr fontId="3"/>
  <printOptions horizontalCentered="1" verticalCentered="1"/>
  <pageMargins left="0.23622047244094491" right="0.23622047244094491" top="0.74803149606299213" bottom="0.74803149606299213" header="0.31496062992125984" footer="0.31496062992125984"/>
  <pageSetup paperSize="9" scale="5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164"/>
  <sheetViews>
    <sheetView view="pageBreakPreview" topLeftCell="A67" zoomScaleNormal="100" zoomScaleSheetLayoutView="100" workbookViewId="0">
      <selection activeCell="A2" sqref="A2"/>
    </sheetView>
  </sheetViews>
  <sheetFormatPr defaultRowHeight="13"/>
  <cols>
    <col min="1" max="1" width="13.7265625" customWidth="1"/>
    <col min="2" max="2" width="80.453125" customWidth="1"/>
    <col min="3" max="3" width="8.7265625" customWidth="1"/>
  </cols>
  <sheetData>
    <row r="1" spans="1:2" ht="16.5">
      <c r="A1" s="194" t="s">
        <v>392</v>
      </c>
    </row>
    <row r="2" spans="1:2" ht="13.5" thickBot="1"/>
    <row r="3" spans="1:2" ht="16" customHeight="1">
      <c r="A3" s="186" t="s">
        <v>267</v>
      </c>
      <c r="B3" s="185" t="s">
        <v>25</v>
      </c>
    </row>
    <row r="4" spans="1:2" ht="16" customHeight="1" thickBot="1">
      <c r="A4" s="184"/>
      <c r="B4" s="183" t="s">
        <v>391</v>
      </c>
    </row>
    <row r="5" spans="1:2" ht="16" customHeight="1">
      <c r="A5" s="184"/>
      <c r="B5" s="185" t="s">
        <v>264</v>
      </c>
    </row>
    <row r="6" spans="1:2" ht="16" customHeight="1">
      <c r="A6" s="184"/>
      <c r="B6" s="184" t="s">
        <v>390</v>
      </c>
    </row>
    <row r="7" spans="1:2" ht="16" customHeight="1" thickBot="1">
      <c r="A7" s="184"/>
      <c r="B7" s="184" t="s">
        <v>274</v>
      </c>
    </row>
    <row r="8" spans="1:2" ht="16" customHeight="1">
      <c r="A8" s="184"/>
      <c r="B8" s="185" t="s">
        <v>262</v>
      </c>
    </row>
    <row r="9" spans="1:2" ht="16" customHeight="1" thickBot="1">
      <c r="A9" s="184"/>
      <c r="B9" s="183" t="s">
        <v>389</v>
      </c>
    </row>
    <row r="10" spans="1:2" ht="16" customHeight="1">
      <c r="A10" s="184"/>
      <c r="B10" s="185" t="s">
        <v>388</v>
      </c>
    </row>
    <row r="11" spans="1:2" ht="16" customHeight="1">
      <c r="A11" s="184"/>
      <c r="B11" s="184" t="s">
        <v>387</v>
      </c>
    </row>
    <row r="12" spans="1:2" ht="16" customHeight="1" thickBot="1">
      <c r="A12" s="184"/>
      <c r="B12" s="183" t="s">
        <v>380</v>
      </c>
    </row>
    <row r="13" spans="1:2" ht="16" customHeight="1">
      <c r="A13" s="184"/>
      <c r="B13" s="185" t="s">
        <v>386</v>
      </c>
    </row>
    <row r="14" spans="1:2" ht="16" customHeight="1">
      <c r="A14" s="184"/>
      <c r="B14" s="184" t="s">
        <v>385</v>
      </c>
    </row>
    <row r="15" spans="1:2" ht="16" customHeight="1" thickBot="1">
      <c r="A15" s="184"/>
      <c r="B15" s="184" t="s">
        <v>274</v>
      </c>
    </row>
    <row r="16" spans="1:2" ht="16" customHeight="1">
      <c r="A16" s="184"/>
      <c r="B16" s="185" t="s">
        <v>384</v>
      </c>
    </row>
    <row r="17" spans="1:2" ht="16" customHeight="1">
      <c r="A17" s="184"/>
      <c r="B17" s="184" t="s">
        <v>383</v>
      </c>
    </row>
    <row r="18" spans="1:2" ht="16" customHeight="1" thickBot="1">
      <c r="A18" s="184"/>
      <c r="B18" s="183" t="s">
        <v>380</v>
      </c>
    </row>
    <row r="19" spans="1:2" ht="16" customHeight="1">
      <c r="A19" s="184"/>
      <c r="B19" s="185" t="s">
        <v>254</v>
      </c>
    </row>
    <row r="20" spans="1:2" ht="16" customHeight="1">
      <c r="A20" s="184"/>
      <c r="B20" s="184" t="s">
        <v>382</v>
      </c>
    </row>
    <row r="21" spans="1:2" ht="16" customHeight="1" thickBot="1">
      <c r="A21" s="184"/>
      <c r="B21" s="183" t="s">
        <v>380</v>
      </c>
    </row>
    <row r="22" spans="1:2" ht="16" customHeight="1">
      <c r="A22" s="184"/>
      <c r="B22" s="185" t="s">
        <v>252</v>
      </c>
    </row>
    <row r="23" spans="1:2" ht="16" customHeight="1">
      <c r="A23" s="184"/>
      <c r="B23" s="184" t="s">
        <v>381</v>
      </c>
    </row>
    <row r="24" spans="1:2" ht="16" customHeight="1" thickBot="1">
      <c r="A24" s="184"/>
      <c r="B24" s="183" t="s">
        <v>380</v>
      </c>
    </row>
    <row r="25" spans="1:2" ht="16" customHeight="1">
      <c r="A25" s="184"/>
      <c r="B25" s="185" t="s">
        <v>379</v>
      </c>
    </row>
    <row r="26" spans="1:2" ht="16" customHeight="1">
      <c r="A26" s="184"/>
      <c r="B26" s="184" t="s">
        <v>378</v>
      </c>
    </row>
    <row r="27" spans="1:2" ht="16" customHeight="1" thickBot="1">
      <c r="A27" s="184"/>
      <c r="B27" s="183" t="s">
        <v>345</v>
      </c>
    </row>
    <row r="28" spans="1:2" ht="16" customHeight="1">
      <c r="A28" s="184"/>
      <c r="B28" s="185" t="s">
        <v>377</v>
      </c>
    </row>
    <row r="29" spans="1:2" ht="16" customHeight="1">
      <c r="A29" s="184"/>
      <c r="B29" s="184" t="s">
        <v>376</v>
      </c>
    </row>
    <row r="30" spans="1:2" ht="16" customHeight="1" thickBot="1">
      <c r="A30" s="184"/>
      <c r="B30" s="183" t="s">
        <v>327</v>
      </c>
    </row>
    <row r="31" spans="1:2" ht="16" customHeight="1">
      <c r="A31" s="184"/>
      <c r="B31" s="185" t="s">
        <v>375</v>
      </c>
    </row>
    <row r="32" spans="1:2" ht="16" customHeight="1">
      <c r="A32" s="184"/>
      <c r="B32" s="184" t="s">
        <v>374</v>
      </c>
    </row>
    <row r="33" spans="1:2" ht="16" customHeight="1" thickBot="1">
      <c r="A33" s="184"/>
      <c r="B33" s="184" t="s">
        <v>359</v>
      </c>
    </row>
    <row r="34" spans="1:2" ht="16" customHeight="1">
      <c r="A34" s="184"/>
      <c r="B34" s="185" t="s">
        <v>241</v>
      </c>
    </row>
    <row r="35" spans="1:2" ht="16" customHeight="1">
      <c r="A35" s="184"/>
      <c r="B35" s="184" t="s">
        <v>373</v>
      </c>
    </row>
    <row r="36" spans="1:2" ht="16" customHeight="1">
      <c r="A36" s="184"/>
      <c r="B36" s="184" t="s">
        <v>372</v>
      </c>
    </row>
    <row r="37" spans="1:2" ht="16" customHeight="1" thickBot="1">
      <c r="A37" s="184"/>
      <c r="B37" s="184" t="s">
        <v>327</v>
      </c>
    </row>
    <row r="38" spans="1:2" ht="16" customHeight="1">
      <c r="A38" s="184"/>
      <c r="B38" s="185" t="s">
        <v>239</v>
      </c>
    </row>
    <row r="39" spans="1:2" ht="16" customHeight="1">
      <c r="A39" s="184"/>
      <c r="B39" s="184" t="s">
        <v>371</v>
      </c>
    </row>
    <row r="40" spans="1:2" ht="16" customHeight="1" thickBot="1">
      <c r="A40" s="184"/>
      <c r="B40" s="184" t="s">
        <v>370</v>
      </c>
    </row>
    <row r="41" spans="1:2" ht="16" customHeight="1">
      <c r="A41" s="186" t="s">
        <v>236</v>
      </c>
      <c r="B41" s="185" t="s">
        <v>369</v>
      </c>
    </row>
    <row r="42" spans="1:2" ht="16" customHeight="1" thickBot="1">
      <c r="A42" s="184"/>
      <c r="B42" s="184" t="s">
        <v>368</v>
      </c>
    </row>
    <row r="43" spans="1:2" ht="16" customHeight="1">
      <c r="A43" s="184"/>
      <c r="B43" s="185" t="s">
        <v>367</v>
      </c>
    </row>
    <row r="44" spans="1:2" ht="16" customHeight="1" thickBot="1">
      <c r="A44" s="184"/>
      <c r="B44" s="183" t="s">
        <v>366</v>
      </c>
    </row>
    <row r="45" spans="1:2" ht="16" customHeight="1">
      <c r="A45" s="184"/>
      <c r="B45" s="185" t="s">
        <v>365</v>
      </c>
    </row>
    <row r="46" spans="1:2" ht="16" customHeight="1">
      <c r="A46" s="184"/>
      <c r="B46" s="184" t="s">
        <v>364</v>
      </c>
    </row>
    <row r="47" spans="1:2" ht="16" customHeight="1" thickBot="1">
      <c r="A47" s="184"/>
      <c r="B47" s="183" t="s">
        <v>363</v>
      </c>
    </row>
    <row r="48" spans="1:2" ht="16" customHeight="1">
      <c r="A48" s="184"/>
      <c r="B48" s="185" t="s">
        <v>227</v>
      </c>
    </row>
    <row r="49" spans="1:2" ht="16" customHeight="1" thickBot="1">
      <c r="A49" s="183"/>
      <c r="B49" s="183" t="s">
        <v>362</v>
      </c>
    </row>
    <row r="50" spans="1:2" ht="16" customHeight="1">
      <c r="A50" s="186" t="s">
        <v>236</v>
      </c>
      <c r="B50" s="185" t="s">
        <v>224</v>
      </c>
    </row>
    <row r="51" spans="1:2" ht="16" customHeight="1">
      <c r="A51" s="184"/>
      <c r="B51" s="184" t="s">
        <v>361</v>
      </c>
    </row>
    <row r="52" spans="1:2" ht="16" customHeight="1">
      <c r="A52" s="184"/>
      <c r="B52" s="184" t="s">
        <v>360</v>
      </c>
    </row>
    <row r="53" spans="1:2" ht="16" customHeight="1" thickBot="1">
      <c r="A53" s="184"/>
      <c r="B53" s="183" t="s">
        <v>359</v>
      </c>
    </row>
    <row r="54" spans="1:2" ht="16" customHeight="1">
      <c r="A54" s="184"/>
      <c r="B54" s="184" t="s">
        <v>222</v>
      </c>
    </row>
    <row r="55" spans="1:2" ht="16" customHeight="1">
      <c r="A55" s="184"/>
      <c r="B55" s="184" t="s">
        <v>358</v>
      </c>
    </row>
    <row r="56" spans="1:2" ht="16" customHeight="1">
      <c r="A56" s="184"/>
      <c r="B56" s="184" t="s">
        <v>357</v>
      </c>
    </row>
    <row r="57" spans="1:2" ht="16" customHeight="1" thickBot="1">
      <c r="A57" s="184"/>
      <c r="B57" s="183" t="s">
        <v>354</v>
      </c>
    </row>
    <row r="58" spans="1:2" ht="16" customHeight="1">
      <c r="A58" s="190"/>
      <c r="B58" s="185" t="s">
        <v>219</v>
      </c>
    </row>
    <row r="59" spans="1:2" ht="16" customHeight="1">
      <c r="A59" s="184"/>
      <c r="B59" s="184" t="s">
        <v>356</v>
      </c>
    </row>
    <row r="60" spans="1:2" ht="15.75" customHeight="1">
      <c r="A60" s="184"/>
      <c r="B60" s="2163" t="s">
        <v>355</v>
      </c>
    </row>
    <row r="61" spans="1:2" ht="15.75" customHeight="1">
      <c r="A61" s="184"/>
      <c r="B61" s="2163"/>
    </row>
    <row r="62" spans="1:2" ht="15.75" customHeight="1">
      <c r="A62" s="184"/>
      <c r="B62" s="2163"/>
    </row>
    <row r="63" spans="1:2" ht="18.75" customHeight="1">
      <c r="A63" s="184"/>
      <c r="B63" s="2163"/>
    </row>
    <row r="64" spans="1:2" ht="16" customHeight="1" thickBot="1">
      <c r="A64" s="184"/>
      <c r="B64" s="184" t="s">
        <v>354</v>
      </c>
    </row>
    <row r="65" spans="1:2" ht="16" customHeight="1">
      <c r="A65" s="184"/>
      <c r="B65" s="185" t="s">
        <v>216</v>
      </c>
    </row>
    <row r="66" spans="1:2" ht="16" customHeight="1" thickBot="1">
      <c r="A66" s="184"/>
      <c r="B66" s="183" t="s">
        <v>353</v>
      </c>
    </row>
    <row r="67" spans="1:2" ht="16" customHeight="1">
      <c r="A67" s="184"/>
      <c r="B67" s="184" t="s">
        <v>213</v>
      </c>
    </row>
    <row r="68" spans="1:2" ht="16" customHeight="1" thickBot="1">
      <c r="A68" s="184"/>
      <c r="B68" s="183" t="s">
        <v>352</v>
      </c>
    </row>
    <row r="69" spans="1:2" ht="16" customHeight="1">
      <c r="A69" s="190"/>
      <c r="B69" s="185" t="s">
        <v>351</v>
      </c>
    </row>
    <row r="70" spans="1:2" ht="16" customHeight="1">
      <c r="A70" s="184"/>
      <c r="B70" s="184" t="s">
        <v>350</v>
      </c>
    </row>
    <row r="71" spans="1:2" ht="16" customHeight="1" thickBot="1">
      <c r="A71" s="184"/>
      <c r="B71" s="184" t="s">
        <v>345</v>
      </c>
    </row>
    <row r="72" spans="1:2" ht="16" customHeight="1">
      <c r="A72" s="184"/>
      <c r="B72" s="185" t="s">
        <v>349</v>
      </c>
    </row>
    <row r="73" spans="1:2" ht="16" customHeight="1">
      <c r="A73" s="184"/>
      <c r="B73" s="184" t="s">
        <v>348</v>
      </c>
    </row>
    <row r="74" spans="1:2" ht="16" customHeight="1" thickBot="1">
      <c r="A74" s="184"/>
      <c r="B74" s="183" t="s">
        <v>345</v>
      </c>
    </row>
    <row r="75" spans="1:2" ht="16" customHeight="1">
      <c r="A75" s="184"/>
      <c r="B75" s="184" t="s">
        <v>347</v>
      </c>
    </row>
    <row r="76" spans="1:2" ht="16" customHeight="1">
      <c r="A76" s="184"/>
      <c r="B76" s="184" t="s">
        <v>346</v>
      </c>
    </row>
    <row r="77" spans="1:2" ht="16" customHeight="1" thickBot="1">
      <c r="A77" s="184"/>
      <c r="B77" s="184" t="s">
        <v>345</v>
      </c>
    </row>
    <row r="78" spans="1:2" ht="16" customHeight="1">
      <c r="A78" s="186" t="s">
        <v>200</v>
      </c>
      <c r="B78" s="193" t="s">
        <v>344</v>
      </c>
    </row>
    <row r="79" spans="1:2" ht="16" customHeight="1">
      <c r="A79" s="184"/>
      <c r="B79" s="192" t="s">
        <v>343</v>
      </c>
    </row>
    <row r="80" spans="1:2" ht="16" customHeight="1">
      <c r="A80" s="184"/>
      <c r="B80" s="192" t="s">
        <v>342</v>
      </c>
    </row>
    <row r="81" spans="1:2" ht="16" customHeight="1" thickBot="1">
      <c r="A81" s="184"/>
      <c r="B81" s="184" t="s">
        <v>341</v>
      </c>
    </row>
    <row r="82" spans="1:2" ht="16" customHeight="1">
      <c r="A82" s="184"/>
      <c r="B82" s="185" t="s">
        <v>340</v>
      </c>
    </row>
    <row r="83" spans="1:2" ht="16" customHeight="1">
      <c r="A83" s="184"/>
      <c r="B83" s="184" t="s">
        <v>339</v>
      </c>
    </row>
    <row r="84" spans="1:2" ht="16" customHeight="1" thickBot="1">
      <c r="A84" s="184"/>
      <c r="B84" s="184" t="s">
        <v>338</v>
      </c>
    </row>
    <row r="85" spans="1:2" ht="15.75" customHeight="1">
      <c r="A85" s="184"/>
      <c r="B85" s="185" t="s">
        <v>337</v>
      </c>
    </row>
    <row r="86" spans="1:2" ht="15.75" customHeight="1">
      <c r="A86" s="184"/>
      <c r="B86" s="184" t="s">
        <v>336</v>
      </c>
    </row>
    <row r="87" spans="1:2" ht="15.75" customHeight="1" thickBot="1">
      <c r="A87" s="184"/>
      <c r="B87" s="183" t="s">
        <v>333</v>
      </c>
    </row>
    <row r="88" spans="1:2" ht="15.75" customHeight="1">
      <c r="A88" s="184"/>
      <c r="B88" s="185" t="s">
        <v>335</v>
      </c>
    </row>
    <row r="89" spans="1:2" ht="15.75" customHeight="1">
      <c r="A89" s="184"/>
      <c r="B89" s="184" t="s">
        <v>334</v>
      </c>
    </row>
    <row r="90" spans="1:2" ht="15.75" customHeight="1" thickBot="1">
      <c r="A90" s="184"/>
      <c r="B90" s="183" t="s">
        <v>333</v>
      </c>
    </row>
    <row r="91" spans="1:2" ht="15.75" customHeight="1">
      <c r="A91" s="190"/>
      <c r="B91" s="185" t="s">
        <v>332</v>
      </c>
    </row>
    <row r="92" spans="1:2" ht="15.75" customHeight="1">
      <c r="A92" s="184"/>
      <c r="B92" s="184" t="s">
        <v>331</v>
      </c>
    </row>
    <row r="93" spans="1:2" ht="15.75" customHeight="1" thickBot="1">
      <c r="A93" s="183"/>
      <c r="B93" s="183" t="s">
        <v>274</v>
      </c>
    </row>
    <row r="94" spans="1:2" ht="15.75" customHeight="1">
      <c r="A94" s="186" t="s">
        <v>186</v>
      </c>
      <c r="B94" s="185" t="s">
        <v>330</v>
      </c>
    </row>
    <row r="95" spans="1:2" ht="15.75" customHeight="1">
      <c r="A95" s="184"/>
      <c r="B95" s="184" t="s">
        <v>329</v>
      </c>
    </row>
    <row r="96" spans="1:2" ht="15.75" customHeight="1">
      <c r="A96" s="184"/>
      <c r="B96" s="184" t="s">
        <v>328</v>
      </c>
    </row>
    <row r="97" spans="1:2" ht="15.75" customHeight="1">
      <c r="A97" s="184"/>
      <c r="B97" s="184" t="s">
        <v>327</v>
      </c>
    </row>
    <row r="98" spans="1:2" ht="15.75" customHeight="1" thickBot="1">
      <c r="A98" s="184"/>
      <c r="B98" s="184" t="s">
        <v>326</v>
      </c>
    </row>
    <row r="99" spans="1:2" ht="15.75" customHeight="1">
      <c r="A99" s="184"/>
      <c r="B99" s="185" t="s">
        <v>181</v>
      </c>
    </row>
    <row r="100" spans="1:2" ht="15.75" customHeight="1" thickBot="1">
      <c r="A100" s="184"/>
      <c r="B100" s="183" t="s">
        <v>325</v>
      </c>
    </row>
    <row r="101" spans="1:2" ht="15.75" customHeight="1">
      <c r="A101" s="184"/>
      <c r="B101" s="184" t="s">
        <v>178</v>
      </c>
    </row>
    <row r="102" spans="1:2" ht="15.75" customHeight="1" thickBot="1">
      <c r="A102" s="184"/>
      <c r="B102" s="183" t="s">
        <v>325</v>
      </c>
    </row>
    <row r="103" spans="1:2" ht="16" customHeight="1">
      <c r="A103" s="190"/>
      <c r="B103" s="185" t="s">
        <v>324</v>
      </c>
    </row>
    <row r="104" spans="1:2" ht="16" customHeight="1">
      <c r="A104" s="184"/>
      <c r="B104" s="184" t="s">
        <v>323</v>
      </c>
    </row>
    <row r="105" spans="1:2" ht="16" customHeight="1" thickBot="1">
      <c r="A105" s="184"/>
      <c r="B105" s="183" t="s">
        <v>322</v>
      </c>
    </row>
    <row r="106" spans="1:2" ht="16" customHeight="1">
      <c r="A106" s="190"/>
      <c r="B106" s="185" t="s">
        <v>321</v>
      </c>
    </row>
    <row r="107" spans="1:2" ht="16" customHeight="1">
      <c r="A107" s="184"/>
      <c r="B107" s="184" t="s">
        <v>320</v>
      </c>
    </row>
    <row r="108" spans="1:2" ht="16" customHeight="1">
      <c r="A108" s="184"/>
      <c r="B108" s="184" t="s">
        <v>319</v>
      </c>
    </row>
    <row r="109" spans="1:2" ht="16" customHeight="1" thickBot="1">
      <c r="A109" s="184"/>
      <c r="B109" s="183" t="s">
        <v>274</v>
      </c>
    </row>
    <row r="110" spans="1:2" ht="16" customHeight="1">
      <c r="A110" s="190"/>
      <c r="B110" s="185" t="s">
        <v>318</v>
      </c>
    </row>
    <row r="111" spans="1:2" ht="16" customHeight="1">
      <c r="A111" s="184"/>
      <c r="B111" s="184" t="s">
        <v>317</v>
      </c>
    </row>
    <row r="112" spans="1:2" ht="16" customHeight="1" thickBot="1">
      <c r="A112" s="184"/>
      <c r="B112" s="183" t="s">
        <v>274</v>
      </c>
    </row>
    <row r="113" spans="1:2" ht="16" customHeight="1">
      <c r="A113" s="190"/>
      <c r="B113" s="185" t="s">
        <v>316</v>
      </c>
    </row>
    <row r="114" spans="1:2" ht="16" customHeight="1">
      <c r="A114" s="184"/>
      <c r="B114" s="184" t="s">
        <v>315</v>
      </c>
    </row>
    <row r="115" spans="1:2" ht="16" customHeight="1">
      <c r="A115" s="184"/>
      <c r="B115" s="184" t="s">
        <v>314</v>
      </c>
    </row>
    <row r="116" spans="1:2" ht="16" customHeight="1" thickBot="1">
      <c r="A116" s="184"/>
      <c r="B116" s="184" t="s">
        <v>313</v>
      </c>
    </row>
    <row r="117" spans="1:2" ht="16" customHeight="1">
      <c r="A117" s="2164" t="s">
        <v>295</v>
      </c>
      <c r="B117" s="185" t="s">
        <v>312</v>
      </c>
    </row>
    <row r="118" spans="1:2" ht="16" customHeight="1">
      <c r="A118" s="2165"/>
      <c r="B118" s="184" t="s">
        <v>311</v>
      </c>
    </row>
    <row r="119" spans="1:2" ht="16" customHeight="1" thickBot="1">
      <c r="A119" s="184"/>
      <c r="B119" s="183" t="s">
        <v>274</v>
      </c>
    </row>
    <row r="120" spans="1:2" ht="16" customHeight="1">
      <c r="A120" s="184"/>
      <c r="B120" s="185" t="s">
        <v>310</v>
      </c>
    </row>
    <row r="121" spans="1:2" ht="16" customHeight="1">
      <c r="A121" s="184"/>
      <c r="B121" s="184" t="s">
        <v>309</v>
      </c>
    </row>
    <row r="122" spans="1:2" ht="16" customHeight="1" thickBot="1">
      <c r="A122" s="184"/>
      <c r="B122" s="184" t="s">
        <v>274</v>
      </c>
    </row>
    <row r="123" spans="1:2" ht="16" customHeight="1">
      <c r="A123" s="184"/>
      <c r="B123" s="185" t="s">
        <v>308</v>
      </c>
    </row>
    <row r="124" spans="1:2" ht="16" customHeight="1">
      <c r="A124" s="184"/>
      <c r="B124" s="184" t="s">
        <v>307</v>
      </c>
    </row>
    <row r="125" spans="1:2" ht="16" customHeight="1" thickBot="1">
      <c r="A125" s="184"/>
      <c r="B125" s="184" t="s">
        <v>304</v>
      </c>
    </row>
    <row r="126" spans="1:2" ht="16" customHeight="1">
      <c r="A126" s="191"/>
      <c r="B126" s="185" t="s">
        <v>306</v>
      </c>
    </row>
    <row r="127" spans="1:2" ht="16" customHeight="1">
      <c r="A127" s="184"/>
      <c r="B127" s="184" t="s">
        <v>305</v>
      </c>
    </row>
    <row r="128" spans="1:2" ht="16" customHeight="1" thickBot="1">
      <c r="A128" s="184"/>
      <c r="B128" s="184" t="s">
        <v>304</v>
      </c>
    </row>
    <row r="129" spans="1:2" ht="16" customHeight="1">
      <c r="A129" s="190"/>
      <c r="B129" s="185" t="s">
        <v>303</v>
      </c>
    </row>
    <row r="130" spans="1:2" ht="16" customHeight="1">
      <c r="A130" s="184"/>
      <c r="B130" s="184" t="s">
        <v>302</v>
      </c>
    </row>
    <row r="131" spans="1:2" ht="16" customHeight="1" thickBot="1">
      <c r="A131" s="184"/>
      <c r="B131" s="184" t="s">
        <v>274</v>
      </c>
    </row>
    <row r="132" spans="1:2" ht="16" customHeight="1">
      <c r="A132" s="184"/>
      <c r="B132" s="185" t="s">
        <v>301</v>
      </c>
    </row>
    <row r="133" spans="1:2" ht="16" customHeight="1">
      <c r="A133" s="184"/>
      <c r="B133" s="184" t="s">
        <v>300</v>
      </c>
    </row>
    <row r="134" spans="1:2" ht="16" customHeight="1" thickBot="1">
      <c r="A134" s="184"/>
      <c r="B134" s="184" t="s">
        <v>274</v>
      </c>
    </row>
    <row r="135" spans="1:2" ht="16" customHeight="1">
      <c r="A135" s="184"/>
      <c r="B135" s="185" t="s">
        <v>299</v>
      </c>
    </row>
    <row r="136" spans="1:2" ht="16" customHeight="1">
      <c r="A136" s="184"/>
      <c r="B136" s="184" t="s">
        <v>298</v>
      </c>
    </row>
    <row r="137" spans="1:2" ht="16" customHeight="1" thickBot="1">
      <c r="A137" s="184"/>
      <c r="B137" s="183" t="s">
        <v>274</v>
      </c>
    </row>
    <row r="138" spans="1:2" ht="16" customHeight="1">
      <c r="A138" s="184"/>
      <c r="B138" s="184" t="s">
        <v>297</v>
      </c>
    </row>
    <row r="139" spans="1:2" ht="16" customHeight="1">
      <c r="A139" s="184"/>
      <c r="B139" s="184" t="s">
        <v>296</v>
      </c>
    </row>
    <row r="140" spans="1:2" ht="16" customHeight="1" thickBot="1">
      <c r="A140" s="183"/>
      <c r="B140" s="183" t="s">
        <v>274</v>
      </c>
    </row>
    <row r="141" spans="1:2" ht="16" customHeight="1">
      <c r="A141" s="2164" t="s">
        <v>295</v>
      </c>
      <c r="B141" s="185" t="s">
        <v>294</v>
      </c>
    </row>
    <row r="142" spans="1:2" ht="16" customHeight="1">
      <c r="A142" s="2165"/>
      <c r="B142" s="184" t="s">
        <v>293</v>
      </c>
    </row>
    <row r="143" spans="1:2" ht="16" customHeight="1">
      <c r="A143" s="184"/>
      <c r="B143" s="184" t="s">
        <v>292</v>
      </c>
    </row>
    <row r="144" spans="1:2" ht="16" customHeight="1">
      <c r="A144" s="184"/>
      <c r="B144" s="184" t="s">
        <v>291</v>
      </c>
    </row>
    <row r="145" spans="1:5" ht="15.75" customHeight="1" thickBot="1">
      <c r="A145" s="184"/>
      <c r="B145" s="183" t="s">
        <v>290</v>
      </c>
    </row>
    <row r="146" spans="1:5" ht="16" customHeight="1">
      <c r="A146" s="190"/>
      <c r="B146" s="185" t="s">
        <v>289</v>
      </c>
      <c r="C146" s="188"/>
      <c r="D146" s="187"/>
      <c r="E146" s="187"/>
    </row>
    <row r="147" spans="1:5" ht="16" customHeight="1">
      <c r="A147" s="190"/>
      <c r="B147" s="184" t="s">
        <v>288</v>
      </c>
      <c r="C147" s="188"/>
      <c r="D147" s="187"/>
      <c r="E147" s="187"/>
    </row>
    <row r="148" spans="1:5" ht="16" customHeight="1">
      <c r="A148" s="190"/>
      <c r="B148" s="184" t="s">
        <v>287</v>
      </c>
      <c r="C148" s="188"/>
      <c r="D148" s="187"/>
      <c r="E148" s="187"/>
    </row>
    <row r="149" spans="1:5" ht="16" customHeight="1" thickBot="1">
      <c r="A149" s="189"/>
      <c r="B149" s="183" t="s">
        <v>286</v>
      </c>
      <c r="C149" s="188"/>
      <c r="D149" s="187"/>
      <c r="E149" s="187"/>
    </row>
    <row r="150" spans="1:5" ht="16" customHeight="1">
      <c r="A150" s="186" t="s">
        <v>285</v>
      </c>
      <c r="B150" s="185" t="s">
        <v>284</v>
      </c>
    </row>
    <row r="151" spans="1:5" ht="16" customHeight="1">
      <c r="A151" s="184"/>
      <c r="B151" s="184" t="s">
        <v>283</v>
      </c>
    </row>
    <row r="152" spans="1:5" ht="16" customHeight="1" thickBot="1">
      <c r="A152" s="184"/>
      <c r="B152" s="184" t="s">
        <v>274</v>
      </c>
    </row>
    <row r="153" spans="1:5" ht="16" customHeight="1">
      <c r="A153" s="184"/>
      <c r="B153" s="185" t="s">
        <v>282</v>
      </c>
    </row>
    <row r="154" spans="1:5" ht="16" customHeight="1">
      <c r="A154" s="184"/>
      <c r="B154" s="184" t="s">
        <v>281</v>
      </c>
    </row>
    <row r="155" spans="1:5" ht="16" customHeight="1" thickBot="1">
      <c r="A155" s="184"/>
      <c r="B155" s="184" t="s">
        <v>274</v>
      </c>
    </row>
    <row r="156" spans="1:5" ht="16" customHeight="1">
      <c r="A156" s="184"/>
      <c r="B156" s="185" t="s">
        <v>280</v>
      </c>
    </row>
    <row r="157" spans="1:5" ht="16" customHeight="1">
      <c r="A157" s="184"/>
      <c r="B157" s="184" t="s">
        <v>279</v>
      </c>
    </row>
    <row r="158" spans="1:5" ht="16" customHeight="1" thickBot="1">
      <c r="A158" s="184"/>
      <c r="B158" s="184" t="s">
        <v>274</v>
      </c>
    </row>
    <row r="159" spans="1:5" ht="16" customHeight="1">
      <c r="A159" s="184"/>
      <c r="B159" s="185" t="s">
        <v>278</v>
      </c>
    </row>
    <row r="160" spans="1:5" ht="16" customHeight="1">
      <c r="A160" s="184"/>
      <c r="B160" s="184" t="s">
        <v>277</v>
      </c>
    </row>
    <row r="161" spans="1:2" ht="16" customHeight="1" thickBot="1">
      <c r="A161" s="184"/>
      <c r="B161" s="184" t="s">
        <v>274</v>
      </c>
    </row>
    <row r="162" spans="1:2" ht="16" customHeight="1">
      <c r="A162" s="184"/>
      <c r="B162" s="185" t="s">
        <v>276</v>
      </c>
    </row>
    <row r="163" spans="1:2" ht="16" customHeight="1">
      <c r="A163" s="184"/>
      <c r="B163" s="184" t="s">
        <v>275</v>
      </c>
    </row>
    <row r="164" spans="1:2" ht="16" customHeight="1" thickBot="1">
      <c r="A164" s="183"/>
      <c r="B164" s="183" t="s">
        <v>274</v>
      </c>
    </row>
  </sheetData>
  <mergeCells count="3">
    <mergeCell ref="B60:B63"/>
    <mergeCell ref="A117:A118"/>
    <mergeCell ref="A141:A142"/>
  </mergeCells>
  <phoneticPr fontId="3"/>
  <pageMargins left="0.62992125984251968" right="0.39370078740157483" top="0.74803149606299213" bottom="0.59055118110236227" header="0.51181102362204722" footer="0.51181102362204722"/>
  <pageSetup paperSize="9" fitToWidth="0" fitToHeight="3" orientation="portrait" r:id="rId1"/>
  <headerFooter alignWithMargins="0"/>
  <rowBreaks count="3" manualBreakCount="3">
    <brk id="49" max="1" man="1"/>
    <brk id="93" max="1" man="1"/>
    <brk id="140"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48"/>
  <sheetViews>
    <sheetView view="pageBreakPreview" zoomScaleNormal="100" zoomScaleSheetLayoutView="100" workbookViewId="0">
      <pane xSplit="2" ySplit="4" topLeftCell="C5" activePane="bottomRight" state="frozen"/>
      <selection pane="topRight" activeCell="C1" sqref="C1"/>
      <selection pane="bottomLeft" activeCell="A5" sqref="A5"/>
      <selection pane="bottomRight" activeCell="B1" sqref="B1"/>
    </sheetView>
  </sheetViews>
  <sheetFormatPr defaultRowHeight="13"/>
  <cols>
    <col min="1" max="1" width="1.36328125" customWidth="1"/>
    <col min="2" max="2" width="10.08984375" customWidth="1"/>
    <col min="3" max="12" width="7.90625" customWidth="1"/>
  </cols>
  <sheetData>
    <row r="1" spans="1:12" ht="19">
      <c r="B1" s="182" t="s">
        <v>1925</v>
      </c>
      <c r="C1" s="258"/>
      <c r="D1" s="258"/>
      <c r="E1" s="258"/>
      <c r="F1" s="258"/>
    </row>
    <row r="2" spans="1:12" ht="30" customHeight="1" thickBot="1">
      <c r="B2" t="s">
        <v>1924</v>
      </c>
      <c r="J2" s="58"/>
      <c r="K2" s="58"/>
      <c r="L2" s="483" t="s">
        <v>1896</v>
      </c>
    </row>
    <row r="3" spans="1:12" ht="18" customHeight="1">
      <c r="A3" s="850"/>
      <c r="B3" s="1301" t="s">
        <v>1895</v>
      </c>
      <c r="C3" s="1267" t="s">
        <v>1894</v>
      </c>
      <c r="D3" s="683"/>
      <c r="E3" s="1266" t="s">
        <v>1923</v>
      </c>
      <c r="F3" s="683"/>
      <c r="G3" s="1266" t="s">
        <v>1922</v>
      </c>
      <c r="H3" s="683"/>
      <c r="I3" s="1266" t="s">
        <v>1921</v>
      </c>
      <c r="J3" s="683"/>
      <c r="K3" s="1266" t="s">
        <v>1893</v>
      </c>
      <c r="L3" s="1265"/>
    </row>
    <row r="4" spans="1:12" ht="18" customHeight="1" thickBot="1">
      <c r="A4" s="850"/>
      <c r="B4" s="776" t="s">
        <v>813</v>
      </c>
      <c r="C4" s="1264" t="s">
        <v>1892</v>
      </c>
      <c r="D4" s="1263" t="s">
        <v>1920</v>
      </c>
      <c r="E4" s="1263" t="s">
        <v>1892</v>
      </c>
      <c r="F4" s="1263" t="s">
        <v>1891</v>
      </c>
      <c r="G4" s="1263" t="s">
        <v>1892</v>
      </c>
      <c r="H4" s="1263" t="s">
        <v>1891</v>
      </c>
      <c r="I4" s="1263" t="s">
        <v>1892</v>
      </c>
      <c r="J4" s="1263" t="s">
        <v>1891</v>
      </c>
      <c r="K4" s="1263" t="s">
        <v>1892</v>
      </c>
      <c r="L4" s="1262" t="s">
        <v>1891</v>
      </c>
    </row>
    <row r="5" spans="1:12" ht="20.149999999999999" customHeight="1">
      <c r="B5" s="1300" t="s">
        <v>1890</v>
      </c>
      <c r="C5" s="1299">
        <v>110600</v>
      </c>
      <c r="D5" s="1298">
        <v>-4.9000000000000004</v>
      </c>
      <c r="E5" s="262">
        <v>28600</v>
      </c>
      <c r="F5" s="1297">
        <v>0</v>
      </c>
      <c r="G5" s="262">
        <v>131800</v>
      </c>
      <c r="H5" s="1296">
        <v>-5.3</v>
      </c>
      <c r="I5" s="262">
        <v>45100</v>
      </c>
      <c r="J5" s="1296">
        <v>-1.5</v>
      </c>
      <c r="K5" s="262">
        <v>28500</v>
      </c>
      <c r="L5" s="1295">
        <v>-0.3</v>
      </c>
    </row>
    <row r="6" spans="1:12" ht="20.149999999999999" customHeight="1">
      <c r="B6" s="1286" t="s">
        <v>1887</v>
      </c>
      <c r="C6" s="413">
        <v>106500</v>
      </c>
      <c r="D6" s="1288">
        <v>-3.7</v>
      </c>
      <c r="E6" s="225">
        <v>28600</v>
      </c>
      <c r="F6" s="1294">
        <v>0</v>
      </c>
      <c r="G6" s="225">
        <v>124300</v>
      </c>
      <c r="H6" s="1293">
        <v>-3.7</v>
      </c>
      <c r="I6" s="225">
        <v>44800</v>
      </c>
      <c r="J6" s="1293">
        <v>-0.7</v>
      </c>
      <c r="K6" s="225">
        <v>28200</v>
      </c>
      <c r="L6" s="1292">
        <v>-0.7</v>
      </c>
    </row>
    <row r="7" spans="1:12" ht="20.149999999999999" customHeight="1">
      <c r="B7" s="1286" t="s">
        <v>1884</v>
      </c>
      <c r="C7" s="413">
        <v>98900</v>
      </c>
      <c r="D7" s="1288">
        <v>-5.7</v>
      </c>
      <c r="E7" s="225">
        <v>28500</v>
      </c>
      <c r="F7" s="1288">
        <v>-0.3</v>
      </c>
      <c r="G7" s="225">
        <v>118400</v>
      </c>
      <c r="H7" s="1293">
        <v>-3.8</v>
      </c>
      <c r="I7" s="225">
        <v>43400</v>
      </c>
      <c r="J7" s="1293">
        <v>-3.1</v>
      </c>
      <c r="K7" s="225">
        <v>27800</v>
      </c>
      <c r="L7" s="1292">
        <v>-1.6</v>
      </c>
    </row>
    <row r="8" spans="1:12" ht="20.149999999999999" customHeight="1">
      <c r="B8" s="1286" t="s">
        <v>1881</v>
      </c>
      <c r="C8" s="413">
        <v>88600</v>
      </c>
      <c r="D8" s="1288">
        <v>-7.3</v>
      </c>
      <c r="E8" s="225">
        <v>27800</v>
      </c>
      <c r="F8" s="1293">
        <v>-2.5</v>
      </c>
      <c r="G8" s="225">
        <v>109700</v>
      </c>
      <c r="H8" s="1293">
        <v>-5.6</v>
      </c>
      <c r="I8" s="225">
        <v>42300</v>
      </c>
      <c r="J8" s="1293">
        <v>-2.5</v>
      </c>
      <c r="K8" s="225">
        <v>27200</v>
      </c>
      <c r="L8" s="1292">
        <v>-2.1</v>
      </c>
    </row>
    <row r="9" spans="1:12" ht="20.149999999999999" customHeight="1">
      <c r="B9" s="1286" t="s">
        <v>1878</v>
      </c>
      <c r="C9" s="413">
        <v>84000</v>
      </c>
      <c r="D9" s="1288">
        <v>-4.8</v>
      </c>
      <c r="E9" s="225">
        <v>27100</v>
      </c>
      <c r="F9" s="1293">
        <v>-2.5</v>
      </c>
      <c r="G9" s="225">
        <v>105600</v>
      </c>
      <c r="H9" s="1293">
        <v>-3.4</v>
      </c>
      <c r="I9" s="225">
        <v>41700</v>
      </c>
      <c r="J9" s="1293">
        <v>-1.4</v>
      </c>
      <c r="K9" s="225">
        <v>26800</v>
      </c>
      <c r="L9" s="1292">
        <v>-1.3</v>
      </c>
    </row>
    <row r="10" spans="1:12" ht="20.149999999999999" customHeight="1">
      <c r="B10" s="1286" t="s">
        <v>1875</v>
      </c>
      <c r="C10" s="413">
        <v>80400</v>
      </c>
      <c r="D10" s="1288">
        <v>-5</v>
      </c>
      <c r="E10" s="225">
        <v>26000</v>
      </c>
      <c r="F10" s="1288">
        <v>-4.0999999999999996</v>
      </c>
      <c r="G10" s="225">
        <v>101600</v>
      </c>
      <c r="H10" s="1293">
        <v>-3.7</v>
      </c>
      <c r="I10" s="225">
        <v>41200</v>
      </c>
      <c r="J10" s="1293">
        <v>-1.2</v>
      </c>
      <c r="K10" s="225">
        <v>26600</v>
      </c>
      <c r="L10" s="1292">
        <v>-1.7</v>
      </c>
    </row>
    <row r="11" spans="1:12" ht="20.149999999999999" customHeight="1">
      <c r="B11" s="1286" t="s">
        <v>1871</v>
      </c>
      <c r="C11" s="413">
        <v>76400</v>
      </c>
      <c r="D11" s="1288">
        <v>-5.2</v>
      </c>
      <c r="E11" s="225">
        <v>25000</v>
      </c>
      <c r="F11" s="1288">
        <v>-3.8</v>
      </c>
      <c r="G11" s="225">
        <v>94000</v>
      </c>
      <c r="H11" s="1293">
        <v>-6.8</v>
      </c>
      <c r="I11" s="225">
        <v>40000</v>
      </c>
      <c r="J11" s="1293">
        <v>-2.9</v>
      </c>
      <c r="K11" s="225">
        <v>25500</v>
      </c>
      <c r="L11" s="1292">
        <v>-3.4</v>
      </c>
    </row>
    <row r="12" spans="1:12" ht="19.5" customHeight="1">
      <c r="B12" s="1286" t="s">
        <v>1919</v>
      </c>
      <c r="C12" s="413">
        <v>69800</v>
      </c>
      <c r="D12" s="1288">
        <v>-6.5</v>
      </c>
      <c r="E12" s="225">
        <v>23000</v>
      </c>
      <c r="F12" s="1288">
        <v>-8</v>
      </c>
      <c r="G12" s="225">
        <v>86000</v>
      </c>
      <c r="H12" s="1293">
        <v>-9.9</v>
      </c>
      <c r="I12" s="225">
        <v>38300</v>
      </c>
      <c r="J12" s="1293">
        <v>-4.3</v>
      </c>
      <c r="K12" s="225">
        <v>23800</v>
      </c>
      <c r="L12" s="1292">
        <v>-4.0999999999999996</v>
      </c>
    </row>
    <row r="13" spans="1:12" ht="20.149999999999999" customHeight="1">
      <c r="B13" s="1286" t="s">
        <v>408</v>
      </c>
      <c r="C13" s="413">
        <v>66000</v>
      </c>
      <c r="D13" s="1288">
        <v>-6.2</v>
      </c>
      <c r="E13" s="225">
        <v>19500</v>
      </c>
      <c r="F13" s="1288">
        <v>-15.2</v>
      </c>
      <c r="G13" s="225">
        <v>78300</v>
      </c>
      <c r="H13" s="1293">
        <v>-10.7</v>
      </c>
      <c r="I13" s="225">
        <v>36400</v>
      </c>
      <c r="J13" s="1293">
        <v>-5</v>
      </c>
      <c r="K13" s="225">
        <v>22500</v>
      </c>
      <c r="L13" s="1292">
        <v>-4.5999999999999996</v>
      </c>
    </row>
    <row r="14" spans="1:12" ht="20.149999999999999" customHeight="1">
      <c r="B14" s="1286" t="s">
        <v>407</v>
      </c>
      <c r="C14" s="413">
        <v>64300</v>
      </c>
      <c r="D14" s="1288">
        <v>-4.4000000000000004</v>
      </c>
      <c r="E14" s="225">
        <v>15700</v>
      </c>
      <c r="F14" s="1288">
        <v>-19.5</v>
      </c>
      <c r="G14" s="225">
        <v>73600</v>
      </c>
      <c r="H14" s="1293">
        <v>-9.6999999999999993</v>
      </c>
      <c r="I14" s="225">
        <v>34500</v>
      </c>
      <c r="J14" s="1293">
        <v>-5.2</v>
      </c>
      <c r="K14" s="225">
        <v>21300</v>
      </c>
      <c r="L14" s="1292">
        <v>-4.9000000000000004</v>
      </c>
    </row>
    <row r="15" spans="1:12" ht="20.149999999999999" customHeight="1">
      <c r="B15" s="1286" t="s">
        <v>406</v>
      </c>
      <c r="C15" s="413">
        <v>65200</v>
      </c>
      <c r="D15" s="1288">
        <v>-0.8</v>
      </c>
      <c r="E15" s="225">
        <v>13200</v>
      </c>
      <c r="F15" s="1288">
        <v>-15.9</v>
      </c>
      <c r="G15" s="225">
        <v>72200</v>
      </c>
      <c r="H15" s="1293">
        <v>-5.5</v>
      </c>
      <c r="I15" s="225">
        <v>33800</v>
      </c>
      <c r="J15" s="1293">
        <v>-2</v>
      </c>
      <c r="K15" s="225">
        <v>21900</v>
      </c>
      <c r="L15" s="1292">
        <v>-3.6</v>
      </c>
    </row>
    <row r="16" spans="1:12" ht="20.149999999999999" customHeight="1">
      <c r="B16" s="1291" t="s">
        <v>405</v>
      </c>
      <c r="C16" s="511">
        <v>66100</v>
      </c>
      <c r="D16" s="1288">
        <v>0</v>
      </c>
      <c r="E16" s="675">
        <v>12400</v>
      </c>
      <c r="F16" s="1288">
        <v>-6.1</v>
      </c>
      <c r="G16" s="675">
        <v>73800</v>
      </c>
      <c r="H16" s="1293">
        <v>-1.3</v>
      </c>
      <c r="I16" s="675">
        <v>33500</v>
      </c>
      <c r="J16" s="1293">
        <v>-0.9</v>
      </c>
      <c r="K16" s="675">
        <v>21800</v>
      </c>
      <c r="L16" s="1292">
        <v>-0.5</v>
      </c>
    </row>
    <row r="17" spans="2:13" ht="20.149999999999999" customHeight="1">
      <c r="B17" s="1291" t="s">
        <v>404</v>
      </c>
      <c r="C17" s="511">
        <v>66100</v>
      </c>
      <c r="D17" s="1288" t="s">
        <v>1906</v>
      </c>
      <c r="E17" s="675">
        <v>11800</v>
      </c>
      <c r="F17" s="1288" t="s">
        <v>1918</v>
      </c>
      <c r="G17" s="675">
        <v>73800</v>
      </c>
      <c r="H17" s="1293" t="s">
        <v>1911</v>
      </c>
      <c r="I17" s="675">
        <v>33200</v>
      </c>
      <c r="J17" s="1293" t="s">
        <v>1917</v>
      </c>
      <c r="K17" s="675">
        <v>20500</v>
      </c>
      <c r="L17" s="1292" t="s">
        <v>1910</v>
      </c>
    </row>
    <row r="18" spans="2:13" ht="20.149999999999999" customHeight="1">
      <c r="B18" s="1291" t="s">
        <v>403</v>
      </c>
      <c r="C18" s="1285">
        <v>64900</v>
      </c>
      <c r="D18" s="1284" t="s">
        <v>1916</v>
      </c>
      <c r="E18" s="1282">
        <v>11200</v>
      </c>
      <c r="F18" s="1288" t="s">
        <v>1915</v>
      </c>
      <c r="G18" s="1282">
        <v>71600</v>
      </c>
      <c r="H18" s="1283" t="s">
        <v>1914</v>
      </c>
      <c r="I18" s="1282">
        <v>31800</v>
      </c>
      <c r="J18" s="1283" t="s">
        <v>1913</v>
      </c>
      <c r="K18" s="1282">
        <v>20300</v>
      </c>
      <c r="L18" s="1290" t="s">
        <v>1912</v>
      </c>
    </row>
    <row r="19" spans="2:13" ht="20.149999999999999" customHeight="1">
      <c r="B19" s="1286" t="s">
        <v>402</v>
      </c>
      <c r="C19" s="1285">
        <v>63500</v>
      </c>
      <c r="D19" s="1288">
        <v>-2.4</v>
      </c>
      <c r="E19" s="1282">
        <v>10400</v>
      </c>
      <c r="F19" s="1288">
        <v>-7.1</v>
      </c>
      <c r="G19" s="1282">
        <v>69900</v>
      </c>
      <c r="H19" s="1283">
        <v>-7</v>
      </c>
      <c r="I19" s="1282">
        <v>29800</v>
      </c>
      <c r="J19" s="1283">
        <v>-6.3</v>
      </c>
      <c r="K19" s="1282">
        <v>19700</v>
      </c>
      <c r="L19" s="1290">
        <v>-3.4</v>
      </c>
    </row>
    <row r="20" spans="2:13" ht="20.149999999999999" customHeight="1">
      <c r="B20" s="1286" t="s">
        <v>401</v>
      </c>
      <c r="C20" s="1285">
        <v>62000</v>
      </c>
      <c r="D20" s="1288">
        <v>-3</v>
      </c>
      <c r="E20" s="1282">
        <v>9600</v>
      </c>
      <c r="F20" s="1288">
        <v>-7.7</v>
      </c>
      <c r="G20" s="1282">
        <v>92500</v>
      </c>
      <c r="H20" s="1283">
        <v>-6.5</v>
      </c>
      <c r="I20" s="1282">
        <v>24500</v>
      </c>
      <c r="J20" s="1283">
        <v>-6.4</v>
      </c>
      <c r="K20" s="1282">
        <v>19000</v>
      </c>
      <c r="L20" s="1290">
        <v>-3.7</v>
      </c>
    </row>
    <row r="21" spans="2:13" ht="20.149999999999999" customHeight="1">
      <c r="B21" s="1286" t="s">
        <v>400</v>
      </c>
      <c r="C21" s="1289">
        <v>60700</v>
      </c>
      <c r="D21" s="1284">
        <v>-2.8</v>
      </c>
      <c r="E21" s="851">
        <v>9100</v>
      </c>
      <c r="F21" s="1284">
        <v>-5.2</v>
      </c>
      <c r="G21" s="851">
        <v>89500</v>
      </c>
      <c r="H21" s="1281">
        <v>-4.8</v>
      </c>
      <c r="I21" s="851">
        <v>23000</v>
      </c>
      <c r="J21" s="1281">
        <v>-5.8</v>
      </c>
      <c r="K21" s="851">
        <v>18600</v>
      </c>
      <c r="L21" s="1280">
        <v>-2.7</v>
      </c>
    </row>
    <row r="22" spans="2:13" ht="20.149999999999999" customHeight="1">
      <c r="B22" s="1286" t="s">
        <v>399</v>
      </c>
      <c r="C22" s="1285">
        <v>62100</v>
      </c>
      <c r="D22" s="1288">
        <v>-1.4</v>
      </c>
      <c r="E22" s="1282">
        <v>8800</v>
      </c>
      <c r="F22" s="1288">
        <v>-3.8</v>
      </c>
      <c r="G22" s="1282">
        <v>109900</v>
      </c>
      <c r="H22" s="1283">
        <v>-2.2000000000000002</v>
      </c>
      <c r="I22" s="1282">
        <v>22000</v>
      </c>
      <c r="J22" s="1283">
        <v>-4.3</v>
      </c>
      <c r="K22" s="286">
        <v>20100</v>
      </c>
      <c r="L22" s="1280">
        <v>-2.2000000000000002</v>
      </c>
    </row>
    <row r="23" spans="2:13" ht="20.149999999999999" customHeight="1">
      <c r="B23" s="1286" t="s">
        <v>398</v>
      </c>
      <c r="C23" s="1285">
        <v>74100</v>
      </c>
      <c r="D23" s="1288">
        <v>0.5</v>
      </c>
      <c r="E23" s="1282">
        <v>8500</v>
      </c>
      <c r="F23" s="1288">
        <v>-2.9</v>
      </c>
      <c r="G23" s="1282">
        <v>142500</v>
      </c>
      <c r="H23" s="1283">
        <v>0.9</v>
      </c>
      <c r="I23" s="1282">
        <v>21500</v>
      </c>
      <c r="J23" s="1283">
        <v>-2.2000000000000002</v>
      </c>
      <c r="K23" s="286">
        <v>21100</v>
      </c>
      <c r="L23" s="1280">
        <v>-1.2</v>
      </c>
    </row>
    <row r="24" spans="2:13" ht="20.149999999999999" customHeight="1">
      <c r="B24" s="1286" t="s">
        <v>397</v>
      </c>
      <c r="C24" s="1285">
        <v>78800</v>
      </c>
      <c r="D24" s="1288">
        <v>-0.2</v>
      </c>
      <c r="E24" s="1282">
        <v>8400</v>
      </c>
      <c r="F24" s="1288">
        <v>-1.8</v>
      </c>
      <c r="G24" s="1282">
        <v>143000</v>
      </c>
      <c r="H24" s="1283">
        <v>0.2</v>
      </c>
      <c r="I24" s="1282">
        <v>21200</v>
      </c>
      <c r="J24" s="1283">
        <v>-1.4</v>
      </c>
      <c r="K24" s="286">
        <v>20900</v>
      </c>
      <c r="L24" s="1280">
        <v>-1.2</v>
      </c>
    </row>
    <row r="25" spans="2:13" ht="20.149999999999999" customHeight="1">
      <c r="B25" s="1286" t="s">
        <v>396</v>
      </c>
      <c r="C25" s="1285">
        <v>78100</v>
      </c>
      <c r="D25" s="1284" t="s">
        <v>1910</v>
      </c>
      <c r="E25" s="1282">
        <v>8300</v>
      </c>
      <c r="F25" s="1284" t="s">
        <v>1911</v>
      </c>
      <c r="G25" s="1282">
        <v>143800</v>
      </c>
      <c r="H25" s="1283">
        <v>0.5</v>
      </c>
      <c r="I25" s="1282">
        <v>21100</v>
      </c>
      <c r="J25" s="1281" t="s">
        <v>1910</v>
      </c>
      <c r="K25" s="286">
        <v>20600</v>
      </c>
      <c r="L25" s="1280" t="s">
        <v>1909</v>
      </c>
      <c r="M25" s="1287"/>
    </row>
    <row r="26" spans="2:13" ht="20.149999999999999" customHeight="1">
      <c r="B26" s="1286" t="s">
        <v>395</v>
      </c>
      <c r="C26" s="1285">
        <v>78200</v>
      </c>
      <c r="D26" s="1284" t="s">
        <v>1908</v>
      </c>
      <c r="E26" s="1282">
        <v>9000</v>
      </c>
      <c r="F26" s="1284" t="s">
        <v>1907</v>
      </c>
      <c r="G26" s="1282">
        <v>145700</v>
      </c>
      <c r="H26" s="1283">
        <v>1.1000000000000001</v>
      </c>
      <c r="I26" s="1282">
        <v>21100</v>
      </c>
      <c r="J26" s="1281">
        <v>0</v>
      </c>
      <c r="K26" s="286">
        <v>20500</v>
      </c>
      <c r="L26" s="1280" t="s">
        <v>1906</v>
      </c>
    </row>
    <row r="27" spans="2:13" ht="20.149999999999999" customHeight="1">
      <c r="B27" s="1286" t="s">
        <v>394</v>
      </c>
      <c r="C27" s="1285">
        <v>77500</v>
      </c>
      <c r="D27" s="1284" t="s">
        <v>1905</v>
      </c>
      <c r="E27" s="1282">
        <v>8900</v>
      </c>
      <c r="F27" s="1284" t="s">
        <v>1904</v>
      </c>
      <c r="G27" s="1282">
        <v>148400</v>
      </c>
      <c r="H27" s="1283">
        <v>2.1</v>
      </c>
      <c r="I27" s="1282">
        <v>21400</v>
      </c>
      <c r="J27" s="1281">
        <v>1.1000000000000001</v>
      </c>
      <c r="K27" s="286">
        <v>20300</v>
      </c>
      <c r="L27" s="1280" t="s">
        <v>1903</v>
      </c>
    </row>
    <row r="28" spans="2:13" ht="20.149999999999999" customHeight="1" thickBot="1">
      <c r="B28" s="1279" t="s">
        <v>64</v>
      </c>
      <c r="C28" s="1278">
        <v>77800</v>
      </c>
      <c r="D28" s="1277">
        <v>0</v>
      </c>
      <c r="E28" s="1275">
        <v>8800</v>
      </c>
      <c r="F28" s="1277">
        <v>-1.1000000000000001</v>
      </c>
      <c r="G28" s="1275">
        <v>161600</v>
      </c>
      <c r="H28" s="1276">
        <v>2.1</v>
      </c>
      <c r="I28" s="1275">
        <v>21800</v>
      </c>
      <c r="J28" s="1274">
        <v>1.9</v>
      </c>
      <c r="K28" s="1273">
        <v>20200</v>
      </c>
      <c r="L28" s="1272">
        <v>-0.6</v>
      </c>
    </row>
    <row r="29" spans="2:13" ht="20.149999999999999" customHeight="1">
      <c r="B29" s="1253" t="s">
        <v>1902</v>
      </c>
      <c r="C29" s="1270"/>
      <c r="D29" s="1271"/>
      <c r="E29" s="1270"/>
      <c r="F29" s="1271"/>
      <c r="G29" s="1270"/>
      <c r="H29" s="1268"/>
      <c r="I29" s="1270"/>
      <c r="J29" s="1268"/>
      <c r="K29" s="1269"/>
      <c r="L29" s="1268"/>
    </row>
    <row r="30" spans="2:13" ht="20.149999999999999" customHeight="1">
      <c r="B30" s="1253" t="s">
        <v>1901</v>
      </c>
      <c r="C30" s="1270"/>
      <c r="D30" s="1271"/>
      <c r="E30" s="1270"/>
      <c r="F30" s="1271"/>
      <c r="G30" s="1270"/>
      <c r="H30" s="1268"/>
      <c r="I30" s="1270"/>
      <c r="J30" s="1268"/>
      <c r="K30" s="1269"/>
      <c r="L30" s="1268"/>
    </row>
    <row r="31" spans="2:13" ht="20.149999999999999" customHeight="1">
      <c r="B31" s="1253" t="s">
        <v>1900</v>
      </c>
      <c r="C31" s="1270"/>
      <c r="D31" s="1271"/>
      <c r="E31" s="1270"/>
      <c r="F31" s="1271"/>
      <c r="G31" s="1270"/>
      <c r="H31" s="1268"/>
      <c r="I31" s="1270"/>
      <c r="J31" s="1268"/>
      <c r="K31" s="1269"/>
      <c r="L31" s="1268"/>
    </row>
    <row r="32" spans="2:13" ht="19.5" customHeight="1">
      <c r="B32" s="1253" t="s">
        <v>1899</v>
      </c>
      <c r="C32" s="1253"/>
      <c r="D32" s="1253"/>
      <c r="E32" s="1253"/>
      <c r="F32" s="1253"/>
      <c r="G32" s="1253"/>
      <c r="H32" s="1253"/>
      <c r="I32" s="1253"/>
      <c r="J32" s="1253"/>
      <c r="K32" s="1253"/>
      <c r="L32" s="1253"/>
    </row>
    <row r="33" spans="1:12" ht="19.5" customHeight="1">
      <c r="B33" s="1253" t="s">
        <v>1898</v>
      </c>
      <c r="C33" s="1253"/>
      <c r="D33" s="1253"/>
      <c r="E33" s="1253"/>
      <c r="F33" s="1253"/>
      <c r="G33" s="1253"/>
      <c r="H33" s="1253"/>
      <c r="I33" s="1253"/>
      <c r="J33" s="1253"/>
      <c r="K33" s="1253"/>
      <c r="L33" s="1253"/>
    </row>
    <row r="34" spans="1:12" ht="18" customHeight="1">
      <c r="B34" s="18"/>
    </row>
    <row r="35" spans="1:12" ht="27" customHeight="1" thickBot="1">
      <c r="B35" s="258" t="s">
        <v>1897</v>
      </c>
      <c r="E35" s="58"/>
      <c r="F35" s="483" t="s">
        <v>1896</v>
      </c>
    </row>
    <row r="36" spans="1:12" ht="18" customHeight="1">
      <c r="A36" s="850"/>
      <c r="B36" s="736" t="s">
        <v>1895</v>
      </c>
      <c r="C36" s="1267" t="s">
        <v>1894</v>
      </c>
      <c r="D36" s="683"/>
      <c r="E36" s="1266" t="s">
        <v>1893</v>
      </c>
      <c r="F36" s="1265"/>
    </row>
    <row r="37" spans="1:12" ht="18.75" customHeight="1" thickBot="1">
      <c r="A37" s="850"/>
      <c r="B37" s="735" t="s">
        <v>813</v>
      </c>
      <c r="C37" s="1264" t="s">
        <v>1892</v>
      </c>
      <c r="D37" s="1263" t="s">
        <v>1891</v>
      </c>
      <c r="E37" s="1263" t="s">
        <v>1892</v>
      </c>
      <c r="F37" s="1262" t="s">
        <v>1891</v>
      </c>
    </row>
    <row r="38" spans="1:12" ht="20.149999999999999" customHeight="1">
      <c r="A38" s="850"/>
      <c r="B38" s="522" t="s">
        <v>1890</v>
      </c>
      <c r="C38" s="413">
        <v>92300</v>
      </c>
      <c r="D38" s="1259" t="s">
        <v>1889</v>
      </c>
      <c r="E38" s="225">
        <v>35600</v>
      </c>
      <c r="F38" s="1258" t="s">
        <v>1888</v>
      </c>
      <c r="G38" s="1255"/>
    </row>
    <row r="39" spans="1:12" ht="20.149999999999999" customHeight="1">
      <c r="A39" s="850"/>
      <c r="B39" s="522" t="s">
        <v>1887</v>
      </c>
      <c r="C39" s="413">
        <v>87600</v>
      </c>
      <c r="D39" s="1259" t="s">
        <v>1886</v>
      </c>
      <c r="E39" s="225">
        <v>34900</v>
      </c>
      <c r="F39" s="1258" t="s">
        <v>1885</v>
      </c>
      <c r="G39" s="1255"/>
    </row>
    <row r="40" spans="1:12" ht="20.149999999999999" customHeight="1">
      <c r="A40" s="850"/>
      <c r="B40" s="522" t="s">
        <v>1884</v>
      </c>
      <c r="C40" s="413">
        <v>81600</v>
      </c>
      <c r="D40" s="1261" t="s">
        <v>1883</v>
      </c>
      <c r="E40" s="225">
        <v>33800</v>
      </c>
      <c r="F40" s="1258" t="s">
        <v>1882</v>
      </c>
      <c r="G40" s="1255"/>
    </row>
    <row r="41" spans="1:12" ht="20.149999999999999" customHeight="1">
      <c r="A41" s="850"/>
      <c r="B41" s="522" t="s">
        <v>1881</v>
      </c>
      <c r="C41" s="413">
        <v>75200</v>
      </c>
      <c r="D41" s="1259" t="s">
        <v>1880</v>
      </c>
      <c r="E41" s="225">
        <v>19200</v>
      </c>
      <c r="F41" s="1260" t="s">
        <v>1879</v>
      </c>
      <c r="G41" s="1255"/>
    </row>
    <row r="42" spans="1:12" ht="20.149999999999999" customHeight="1">
      <c r="A42" s="850"/>
      <c r="B42" s="522" t="s">
        <v>1878</v>
      </c>
      <c r="C42" s="413">
        <v>68600</v>
      </c>
      <c r="D42" s="1259" t="s">
        <v>1877</v>
      </c>
      <c r="E42" s="225">
        <v>18900</v>
      </c>
      <c r="F42" s="1258" t="s">
        <v>1872</v>
      </c>
      <c r="G42" s="1255"/>
    </row>
    <row r="43" spans="1:12" ht="20.149999999999999" customHeight="1">
      <c r="A43" s="850"/>
      <c r="B43" s="522" t="s">
        <v>1876</v>
      </c>
      <c r="C43" s="413">
        <v>62800</v>
      </c>
      <c r="D43" s="1259" t="s">
        <v>1874</v>
      </c>
      <c r="E43" s="225">
        <v>18600</v>
      </c>
      <c r="F43" s="1258" t="s">
        <v>1873</v>
      </c>
      <c r="G43" s="1255"/>
    </row>
    <row r="44" spans="1:12" ht="20.149999999999999" customHeight="1" thickBot="1">
      <c r="A44" s="850"/>
      <c r="B44" s="668" t="s">
        <v>1871</v>
      </c>
      <c r="C44" s="689">
        <v>57500</v>
      </c>
      <c r="D44" s="1257" t="s">
        <v>1870</v>
      </c>
      <c r="E44" s="377">
        <v>18100</v>
      </c>
      <c r="F44" s="1256" t="s">
        <v>1869</v>
      </c>
      <c r="G44" s="1255"/>
      <c r="L44" s="1254" t="s">
        <v>1868</v>
      </c>
    </row>
    <row r="45" spans="1:12" ht="19.5" customHeight="1"/>
    <row r="46" spans="1:12" ht="19.5" customHeight="1">
      <c r="B46" s="1253" t="s">
        <v>1867</v>
      </c>
      <c r="C46" s="1253"/>
      <c r="D46" s="1253"/>
      <c r="E46" s="1253"/>
      <c r="F46" s="1253"/>
      <c r="G46" s="1253"/>
      <c r="H46" s="1253"/>
      <c r="I46" s="1253"/>
      <c r="J46" s="1253"/>
      <c r="K46" s="1253"/>
      <c r="L46" s="1253"/>
    </row>
    <row r="47" spans="1:12" ht="19.5" customHeight="1">
      <c r="B47" s="1253" t="s">
        <v>1866</v>
      </c>
      <c r="C47" s="1253"/>
      <c r="D47" s="1253"/>
      <c r="E47" s="1253"/>
      <c r="F47" s="1253"/>
      <c r="G47" s="1253"/>
      <c r="H47" s="1253"/>
      <c r="I47" s="1253"/>
      <c r="J47" s="1253"/>
      <c r="K47" s="1253"/>
      <c r="L47" s="1253"/>
    </row>
    <row r="48" spans="1:12" ht="19.5" customHeight="1"/>
  </sheetData>
  <phoneticPr fontId="3"/>
  <printOptions horizontalCentered="1"/>
  <pageMargins left="0.98425196850393704" right="0.98425196850393704" top="1.1811023622047245" bottom="1.1811023622047245" header="0.51181102362204722" footer="0.51181102362204722"/>
  <pageSetup paperSize="9" scale="7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38"/>
  <sheetViews>
    <sheetView zoomScale="60" zoomScaleNormal="60" workbookViewId="0">
      <selection activeCell="B2" sqref="B2"/>
    </sheetView>
  </sheetViews>
  <sheetFormatPr defaultColWidth="9" defaultRowHeight="13"/>
  <cols>
    <col min="1" max="1" width="4.6328125" style="161" customWidth="1"/>
    <col min="2" max="2" width="25" style="161" customWidth="1"/>
    <col min="3" max="14" width="8.6328125" style="161" customWidth="1"/>
    <col min="15" max="15" width="9.36328125" style="161" customWidth="1"/>
    <col min="16" max="16384" width="9" style="161"/>
  </cols>
  <sheetData>
    <row r="1" spans="1:15" ht="24.75" customHeight="1">
      <c r="A1" s="1338" t="s">
        <v>1949</v>
      </c>
      <c r="B1" s="1250"/>
      <c r="C1" s="1250"/>
      <c r="D1" s="1250"/>
      <c r="E1" s="1250"/>
      <c r="F1" s="1250"/>
    </row>
    <row r="2" spans="1:15" ht="21.75" customHeight="1" thickBot="1">
      <c r="C2" s="1310"/>
      <c r="D2" s="1310"/>
      <c r="E2" s="1310"/>
      <c r="F2" s="1310"/>
      <c r="G2" s="1310"/>
      <c r="H2" s="1310"/>
      <c r="I2" s="1310"/>
      <c r="J2" s="1310"/>
      <c r="K2" s="2430" t="s">
        <v>1948</v>
      </c>
      <c r="L2" s="2089"/>
      <c r="M2" s="2089"/>
      <c r="N2" s="2089"/>
      <c r="O2" s="220" t="s">
        <v>1947</v>
      </c>
    </row>
    <row r="3" spans="1:15" ht="192.75" customHeight="1" thickBot="1">
      <c r="A3" s="2437"/>
      <c r="B3" s="2438"/>
      <c r="C3" s="1337" t="s">
        <v>1946</v>
      </c>
      <c r="D3" s="1337" t="s">
        <v>1945</v>
      </c>
      <c r="E3" s="1337" t="s">
        <v>1944</v>
      </c>
      <c r="F3" s="1337" t="s">
        <v>1943</v>
      </c>
      <c r="G3" s="1337" t="s">
        <v>1942</v>
      </c>
      <c r="H3" s="1337" t="s">
        <v>1941</v>
      </c>
      <c r="I3" s="1337" t="s">
        <v>1940</v>
      </c>
      <c r="J3" s="1337" t="s">
        <v>1939</v>
      </c>
      <c r="K3" s="1337" t="s">
        <v>1938</v>
      </c>
      <c r="L3" s="1337" t="s">
        <v>1937</v>
      </c>
      <c r="M3" s="1337" t="s">
        <v>1936</v>
      </c>
      <c r="N3" s="1336" t="s">
        <v>1935</v>
      </c>
      <c r="O3" s="1335" t="s">
        <v>1934</v>
      </c>
    </row>
    <row r="4" spans="1:15" ht="45" customHeight="1">
      <c r="A4" s="2431" t="s">
        <v>886</v>
      </c>
      <c r="B4" s="1327" t="s">
        <v>1931</v>
      </c>
      <c r="C4" s="1326">
        <v>39</v>
      </c>
      <c r="D4" s="1326"/>
      <c r="E4" s="1326">
        <v>64</v>
      </c>
      <c r="F4" s="1326"/>
      <c r="G4" s="1326">
        <v>18</v>
      </c>
      <c r="H4" s="1326"/>
      <c r="I4" s="1326"/>
      <c r="J4" s="1326">
        <v>6</v>
      </c>
      <c r="K4" s="1326"/>
      <c r="L4" s="1326">
        <v>5</v>
      </c>
      <c r="M4" s="1326"/>
      <c r="N4" s="1332">
        <v>183</v>
      </c>
      <c r="O4" s="1334">
        <f t="shared" ref="O4:O26" si="0">SUM(C4:N4)</f>
        <v>315</v>
      </c>
    </row>
    <row r="5" spans="1:15" s="1310" customFormat="1" ht="45" customHeight="1" thickBot="1">
      <c r="A5" s="2431"/>
      <c r="B5" s="1331" t="s">
        <v>1930</v>
      </c>
      <c r="C5" s="1318"/>
      <c r="D5" s="1318"/>
      <c r="E5" s="1318"/>
      <c r="F5" s="1318"/>
      <c r="G5" s="1318"/>
      <c r="H5" s="1318">
        <v>43</v>
      </c>
      <c r="I5" s="1318"/>
      <c r="J5" s="1318"/>
      <c r="K5" s="1318"/>
      <c r="L5" s="1318"/>
      <c r="M5" s="1318"/>
      <c r="N5" s="1317"/>
      <c r="O5" s="1333">
        <f t="shared" si="0"/>
        <v>43</v>
      </c>
    </row>
    <row r="6" spans="1:15" s="1310" customFormat="1" ht="45" customHeight="1" thickTop="1" thickBot="1">
      <c r="A6" s="2432"/>
      <c r="B6" s="1315" t="s">
        <v>1933</v>
      </c>
      <c r="C6" s="1313">
        <v>39</v>
      </c>
      <c r="D6" s="1313"/>
      <c r="E6" s="1313">
        <v>64</v>
      </c>
      <c r="F6" s="1313"/>
      <c r="G6" s="1313">
        <v>18</v>
      </c>
      <c r="H6" s="1313">
        <v>43</v>
      </c>
      <c r="I6" s="1313"/>
      <c r="J6" s="1313">
        <v>6</v>
      </c>
      <c r="K6" s="1313"/>
      <c r="L6" s="1313">
        <v>5</v>
      </c>
      <c r="M6" s="1313"/>
      <c r="N6" s="1329">
        <v>183</v>
      </c>
      <c r="O6" s="1328">
        <f t="shared" si="0"/>
        <v>358</v>
      </c>
    </row>
    <row r="7" spans="1:15" s="1310" customFormat="1" ht="45" customHeight="1">
      <c r="A7" s="2431" t="s">
        <v>899</v>
      </c>
      <c r="B7" s="1327" t="s">
        <v>1931</v>
      </c>
      <c r="C7" s="1326">
        <v>59</v>
      </c>
      <c r="D7" s="1326"/>
      <c r="E7" s="1326">
        <v>36</v>
      </c>
      <c r="F7" s="1326">
        <v>7</v>
      </c>
      <c r="G7" s="1326">
        <v>20</v>
      </c>
      <c r="H7" s="1326">
        <v>26</v>
      </c>
      <c r="I7" s="1326"/>
      <c r="J7" s="1326">
        <v>16</v>
      </c>
      <c r="K7" s="1326"/>
      <c r="L7" s="1326"/>
      <c r="M7" s="1326"/>
      <c r="N7" s="1325">
        <v>68</v>
      </c>
      <c r="O7" s="1324">
        <f t="shared" si="0"/>
        <v>232</v>
      </c>
    </row>
    <row r="8" spans="1:15" s="1310" customFormat="1" ht="45" customHeight="1" thickBot="1">
      <c r="A8" s="2431"/>
      <c r="B8" s="1331" t="s">
        <v>1930</v>
      </c>
      <c r="C8" s="1318"/>
      <c r="D8" s="1318"/>
      <c r="E8" s="1318">
        <v>28</v>
      </c>
      <c r="F8" s="1318">
        <v>31</v>
      </c>
      <c r="G8" s="1318"/>
      <c r="H8" s="1318">
        <v>294</v>
      </c>
      <c r="I8" s="1318"/>
      <c r="J8" s="1318"/>
      <c r="K8" s="1318"/>
      <c r="L8" s="1318"/>
      <c r="M8" s="1318"/>
      <c r="N8" s="1317"/>
      <c r="O8" s="1316">
        <f t="shared" si="0"/>
        <v>353</v>
      </c>
    </row>
    <row r="9" spans="1:15" s="1310" customFormat="1" ht="45" customHeight="1" thickTop="1" thickBot="1">
      <c r="A9" s="2432"/>
      <c r="B9" s="1315" t="s">
        <v>1933</v>
      </c>
      <c r="C9" s="1313">
        <v>59</v>
      </c>
      <c r="D9" s="1313"/>
      <c r="E9" s="1313">
        <v>64</v>
      </c>
      <c r="F9" s="1313">
        <v>38</v>
      </c>
      <c r="G9" s="1313">
        <v>20</v>
      </c>
      <c r="H9" s="1313">
        <v>320</v>
      </c>
      <c r="I9" s="1313"/>
      <c r="J9" s="1313">
        <v>16</v>
      </c>
      <c r="K9" s="1313"/>
      <c r="L9" s="1313"/>
      <c r="M9" s="1313"/>
      <c r="N9" s="1329">
        <v>68</v>
      </c>
      <c r="O9" s="1328">
        <f t="shared" si="0"/>
        <v>585</v>
      </c>
    </row>
    <row r="10" spans="1:15" ht="45" customHeight="1">
      <c r="A10" s="2431" t="s">
        <v>895</v>
      </c>
      <c r="B10" s="1327" t="s">
        <v>1931</v>
      </c>
      <c r="C10" s="1326">
        <v>53</v>
      </c>
      <c r="D10" s="1326"/>
      <c r="E10" s="1326">
        <v>18</v>
      </c>
      <c r="F10" s="1326"/>
      <c r="G10" s="1326">
        <v>26</v>
      </c>
      <c r="H10" s="1326"/>
      <c r="I10" s="1326"/>
      <c r="J10" s="1326">
        <v>8</v>
      </c>
      <c r="K10" s="1326"/>
      <c r="L10" s="1326"/>
      <c r="M10" s="1326"/>
      <c r="N10" s="1332">
        <v>116</v>
      </c>
      <c r="O10" s="1324">
        <f t="shared" si="0"/>
        <v>221</v>
      </c>
    </row>
    <row r="11" spans="1:15" s="1310" customFormat="1" ht="45" customHeight="1" thickBot="1">
      <c r="A11" s="2431"/>
      <c r="B11" s="1331" t="s">
        <v>1930</v>
      </c>
      <c r="C11" s="1318"/>
      <c r="D11" s="1318"/>
      <c r="E11" s="1318"/>
      <c r="F11" s="1318"/>
      <c r="G11" s="1318"/>
      <c r="H11" s="1318">
        <v>85</v>
      </c>
      <c r="I11" s="1318"/>
      <c r="J11" s="1318"/>
      <c r="K11" s="1318"/>
      <c r="L11" s="1318"/>
      <c r="M11" s="1318"/>
      <c r="N11" s="1317"/>
      <c r="O11" s="1330">
        <f t="shared" si="0"/>
        <v>85</v>
      </c>
    </row>
    <row r="12" spans="1:15" s="1310" customFormat="1" ht="45" customHeight="1" thickTop="1" thickBot="1">
      <c r="A12" s="2432"/>
      <c r="B12" s="1315" t="s">
        <v>1933</v>
      </c>
      <c r="C12" s="1313">
        <v>53</v>
      </c>
      <c r="D12" s="1313"/>
      <c r="E12" s="1313">
        <v>18</v>
      </c>
      <c r="F12" s="1313"/>
      <c r="G12" s="1313">
        <v>26</v>
      </c>
      <c r="H12" s="1313">
        <v>85</v>
      </c>
      <c r="I12" s="1313"/>
      <c r="J12" s="1313">
        <v>8</v>
      </c>
      <c r="K12" s="1313"/>
      <c r="L12" s="1313"/>
      <c r="M12" s="1313"/>
      <c r="N12" s="1329">
        <v>116</v>
      </c>
      <c r="O12" s="1328">
        <f t="shared" si="0"/>
        <v>306</v>
      </c>
    </row>
    <row r="13" spans="1:15" s="1310" customFormat="1" ht="45" customHeight="1">
      <c r="A13" s="2431" t="s">
        <v>889</v>
      </c>
      <c r="B13" s="1327" t="s">
        <v>1931</v>
      </c>
      <c r="C13" s="1326">
        <v>82</v>
      </c>
      <c r="D13" s="1326"/>
      <c r="E13" s="1326">
        <v>8</v>
      </c>
      <c r="F13" s="1326"/>
      <c r="G13" s="1326">
        <v>23</v>
      </c>
      <c r="H13" s="1326">
        <v>17</v>
      </c>
      <c r="I13" s="1326"/>
      <c r="J13" s="1326">
        <v>6</v>
      </c>
      <c r="K13" s="1326"/>
      <c r="L13" s="1326"/>
      <c r="M13" s="1326">
        <v>6</v>
      </c>
      <c r="N13" s="1325"/>
      <c r="O13" s="1324">
        <f t="shared" si="0"/>
        <v>142</v>
      </c>
    </row>
    <row r="14" spans="1:15" s="1310" customFormat="1" ht="45" customHeight="1" thickBot="1">
      <c r="A14" s="2431"/>
      <c r="B14" s="1331" t="s">
        <v>1930</v>
      </c>
      <c r="C14" s="1318"/>
      <c r="D14" s="1318"/>
      <c r="E14" s="1318">
        <v>200</v>
      </c>
      <c r="F14" s="1318">
        <v>120</v>
      </c>
      <c r="G14" s="1318"/>
      <c r="H14" s="1318">
        <v>437</v>
      </c>
      <c r="I14" s="1318"/>
      <c r="J14" s="1318">
        <v>14</v>
      </c>
      <c r="K14" s="1318">
        <v>91</v>
      </c>
      <c r="L14" s="1318"/>
      <c r="M14" s="1318"/>
      <c r="N14" s="1317"/>
      <c r="O14" s="1330">
        <f t="shared" si="0"/>
        <v>862</v>
      </c>
    </row>
    <row r="15" spans="1:15" s="1310" customFormat="1" ht="45" customHeight="1" thickTop="1" thickBot="1">
      <c r="A15" s="2432"/>
      <c r="B15" s="1315" t="s">
        <v>1933</v>
      </c>
      <c r="C15" s="1313">
        <v>82</v>
      </c>
      <c r="D15" s="1313"/>
      <c r="E15" s="1313">
        <v>208</v>
      </c>
      <c r="F15" s="1313">
        <v>120</v>
      </c>
      <c r="G15" s="1313">
        <v>23</v>
      </c>
      <c r="H15" s="1313">
        <v>454</v>
      </c>
      <c r="I15" s="1313"/>
      <c r="J15" s="1313">
        <v>20</v>
      </c>
      <c r="K15" s="1313">
        <v>91</v>
      </c>
      <c r="L15" s="1313"/>
      <c r="M15" s="1313">
        <v>6</v>
      </c>
      <c r="N15" s="1329"/>
      <c r="O15" s="1328">
        <f t="shared" si="0"/>
        <v>1004</v>
      </c>
    </row>
    <row r="16" spans="1:15" ht="45" customHeight="1">
      <c r="A16" s="2431" t="s">
        <v>892</v>
      </c>
      <c r="B16" s="1327" t="s">
        <v>1931</v>
      </c>
      <c r="C16" s="1326">
        <v>25</v>
      </c>
      <c r="D16" s="1326"/>
      <c r="E16" s="1326">
        <v>42</v>
      </c>
      <c r="F16" s="1326"/>
      <c r="G16" s="1326">
        <v>9</v>
      </c>
      <c r="H16" s="1326">
        <v>28</v>
      </c>
      <c r="I16" s="1326"/>
      <c r="J16" s="1326">
        <v>13</v>
      </c>
      <c r="K16" s="1326"/>
      <c r="L16" s="1326">
        <v>1</v>
      </c>
      <c r="M16" s="1326"/>
      <c r="N16" s="1332">
        <v>140</v>
      </c>
      <c r="O16" s="1324">
        <f t="shared" si="0"/>
        <v>258</v>
      </c>
    </row>
    <row r="17" spans="1:15" s="1310" customFormat="1" ht="45" customHeight="1" thickBot="1">
      <c r="A17" s="2431"/>
      <c r="B17" s="1331" t="s">
        <v>1930</v>
      </c>
      <c r="C17" s="1318"/>
      <c r="D17" s="1318"/>
      <c r="E17" s="1318">
        <v>312</v>
      </c>
      <c r="F17" s="1318">
        <v>178</v>
      </c>
      <c r="G17" s="1318"/>
      <c r="H17" s="1318">
        <v>689</v>
      </c>
      <c r="I17" s="1318"/>
      <c r="J17" s="1318">
        <v>16</v>
      </c>
      <c r="K17" s="1318">
        <v>3</v>
      </c>
      <c r="L17" s="1318"/>
      <c r="M17" s="1318"/>
      <c r="N17" s="1317"/>
      <c r="O17" s="1330">
        <f t="shared" si="0"/>
        <v>1198</v>
      </c>
    </row>
    <row r="18" spans="1:15" s="1310" customFormat="1" ht="45" customHeight="1" thickTop="1" thickBot="1">
      <c r="A18" s="2432"/>
      <c r="B18" s="1315" t="s">
        <v>1933</v>
      </c>
      <c r="C18" s="1313">
        <v>25</v>
      </c>
      <c r="D18" s="1313"/>
      <c r="E18" s="1313">
        <v>354</v>
      </c>
      <c r="F18" s="1313">
        <v>178</v>
      </c>
      <c r="G18" s="1313">
        <v>9</v>
      </c>
      <c r="H18" s="1313">
        <v>718</v>
      </c>
      <c r="I18" s="1313"/>
      <c r="J18" s="1313">
        <v>29</v>
      </c>
      <c r="K18" s="1313">
        <v>3</v>
      </c>
      <c r="L18" s="1313">
        <v>1</v>
      </c>
      <c r="M18" s="1313"/>
      <c r="N18" s="1329">
        <v>140</v>
      </c>
      <c r="O18" s="1328">
        <f t="shared" si="0"/>
        <v>1457</v>
      </c>
    </row>
    <row r="19" spans="1:15" s="1310" customFormat="1" ht="45" customHeight="1">
      <c r="A19" s="2431" t="s">
        <v>883</v>
      </c>
      <c r="B19" s="1327" t="s">
        <v>1931</v>
      </c>
      <c r="C19" s="1326">
        <v>40</v>
      </c>
      <c r="D19" s="1326"/>
      <c r="E19" s="1326">
        <v>11</v>
      </c>
      <c r="F19" s="1326"/>
      <c r="G19" s="1326">
        <v>7</v>
      </c>
      <c r="H19" s="1326">
        <v>10</v>
      </c>
      <c r="I19" s="1326"/>
      <c r="J19" s="1326"/>
      <c r="K19" s="1326"/>
      <c r="L19" s="1326"/>
      <c r="M19" s="1326"/>
      <c r="N19" s="1325"/>
      <c r="O19" s="1324">
        <f t="shared" si="0"/>
        <v>68</v>
      </c>
    </row>
    <row r="20" spans="1:15" s="1310" customFormat="1" ht="45" customHeight="1" thickBot="1">
      <c r="A20" s="2431"/>
      <c r="B20" s="1331" t="s">
        <v>1930</v>
      </c>
      <c r="C20" s="1318"/>
      <c r="D20" s="1318">
        <v>17</v>
      </c>
      <c r="E20" s="1318"/>
      <c r="F20" s="1318">
        <v>5</v>
      </c>
      <c r="G20" s="1318"/>
      <c r="H20" s="1318">
        <v>139</v>
      </c>
      <c r="I20" s="1318"/>
      <c r="J20" s="1318"/>
      <c r="K20" s="1318"/>
      <c r="L20" s="1318"/>
      <c r="M20" s="1318"/>
      <c r="N20" s="1317"/>
      <c r="O20" s="1330">
        <f t="shared" si="0"/>
        <v>161</v>
      </c>
    </row>
    <row r="21" spans="1:15" s="1310" customFormat="1" ht="45" customHeight="1" thickTop="1" thickBot="1">
      <c r="A21" s="2432"/>
      <c r="B21" s="1315" t="s">
        <v>1933</v>
      </c>
      <c r="C21" s="1313">
        <v>40</v>
      </c>
      <c r="D21" s="1313">
        <v>17</v>
      </c>
      <c r="E21" s="1313">
        <v>11</v>
      </c>
      <c r="F21" s="1313">
        <v>5</v>
      </c>
      <c r="G21" s="1313">
        <v>7</v>
      </c>
      <c r="H21" s="1313">
        <v>149</v>
      </c>
      <c r="I21" s="1313"/>
      <c r="J21" s="1313"/>
      <c r="K21" s="1313"/>
      <c r="L21" s="1313"/>
      <c r="M21" s="1313"/>
      <c r="N21" s="1329"/>
      <c r="O21" s="1328">
        <f t="shared" si="0"/>
        <v>229</v>
      </c>
    </row>
    <row r="22" spans="1:15" s="1310" customFormat="1" ht="45" customHeight="1">
      <c r="A22" s="2433" t="s">
        <v>1932</v>
      </c>
      <c r="B22" s="1327" t="s">
        <v>1931</v>
      </c>
      <c r="C22" s="1326">
        <v>298</v>
      </c>
      <c r="D22" s="1326"/>
      <c r="E22" s="1326">
        <v>179</v>
      </c>
      <c r="F22" s="1326">
        <v>7</v>
      </c>
      <c r="G22" s="1326">
        <v>103</v>
      </c>
      <c r="H22" s="1326">
        <v>81</v>
      </c>
      <c r="I22" s="1326"/>
      <c r="J22" s="1326">
        <v>49</v>
      </c>
      <c r="K22" s="1326"/>
      <c r="L22" s="1326">
        <v>6</v>
      </c>
      <c r="M22" s="1326">
        <v>6</v>
      </c>
      <c r="N22" s="1325">
        <v>507</v>
      </c>
      <c r="O22" s="1324">
        <f t="shared" si="0"/>
        <v>1236</v>
      </c>
    </row>
    <row r="23" spans="1:15" s="1310" customFormat="1" ht="45" customHeight="1">
      <c r="A23" s="2434"/>
      <c r="B23" s="1322" t="s">
        <v>1930</v>
      </c>
      <c r="C23" s="1321"/>
      <c r="D23" s="1321">
        <v>17</v>
      </c>
      <c r="E23" s="1321">
        <v>540</v>
      </c>
      <c r="F23" s="1321">
        <v>334</v>
      </c>
      <c r="G23" s="1321"/>
      <c r="H23" s="1321">
        <v>1687</v>
      </c>
      <c r="I23" s="1321"/>
      <c r="J23" s="1321">
        <v>30</v>
      </c>
      <c r="K23" s="1321">
        <v>94</v>
      </c>
      <c r="L23" s="1321"/>
      <c r="M23" s="1321"/>
      <c r="N23" s="1323"/>
      <c r="O23" s="1320">
        <f t="shared" si="0"/>
        <v>2702</v>
      </c>
    </row>
    <row r="24" spans="1:15" s="1310" customFormat="1" ht="45" customHeight="1">
      <c r="A24" s="2434"/>
      <c r="B24" s="1322" t="s">
        <v>1929</v>
      </c>
      <c r="C24" s="1321">
        <v>471</v>
      </c>
      <c r="D24" s="1321"/>
      <c r="E24" s="1321">
        <v>3</v>
      </c>
      <c r="F24" s="1321"/>
      <c r="G24" s="1321">
        <v>266</v>
      </c>
      <c r="H24" s="1321">
        <v>173</v>
      </c>
      <c r="I24" s="1321">
        <v>2.6</v>
      </c>
      <c r="J24" s="1321">
        <v>98</v>
      </c>
      <c r="K24" s="1321">
        <v>71</v>
      </c>
      <c r="L24" s="1321">
        <v>275</v>
      </c>
      <c r="M24" s="1321">
        <v>16</v>
      </c>
      <c r="N24" s="1321">
        <v>1</v>
      </c>
      <c r="O24" s="1320">
        <f t="shared" si="0"/>
        <v>1376.6</v>
      </c>
    </row>
    <row r="25" spans="1:15" s="1310" customFormat="1" ht="45" customHeight="1" thickBot="1">
      <c r="A25" s="2434"/>
      <c r="B25" s="1319" t="s">
        <v>1928</v>
      </c>
      <c r="C25" s="1318"/>
      <c r="D25" s="1318"/>
      <c r="E25" s="1318"/>
      <c r="F25" s="1318"/>
      <c r="G25" s="1318"/>
      <c r="H25" s="1318"/>
      <c r="I25" s="1318"/>
      <c r="J25" s="1318"/>
      <c r="K25" s="1318"/>
      <c r="L25" s="1318">
        <v>15</v>
      </c>
      <c r="M25" s="1318">
        <v>16</v>
      </c>
      <c r="N25" s="1317">
        <v>1</v>
      </c>
      <c r="O25" s="1316">
        <f t="shared" si="0"/>
        <v>32</v>
      </c>
    </row>
    <row r="26" spans="1:15" s="1310" customFormat="1" ht="45" customHeight="1" thickTop="1" thickBot="1">
      <c r="A26" s="2435"/>
      <c r="B26" s="1315" t="s">
        <v>1927</v>
      </c>
      <c r="C26" s="1314">
        <f t="shared" ref="C26:N26" si="1">SUM(C22:C25)</f>
        <v>769</v>
      </c>
      <c r="D26" s="1314">
        <f t="shared" si="1"/>
        <v>17</v>
      </c>
      <c r="E26" s="1314">
        <f t="shared" si="1"/>
        <v>722</v>
      </c>
      <c r="F26" s="1314">
        <f t="shared" si="1"/>
        <v>341</v>
      </c>
      <c r="G26" s="1313">
        <f t="shared" si="1"/>
        <v>369</v>
      </c>
      <c r="H26" s="1313">
        <f t="shared" si="1"/>
        <v>1941</v>
      </c>
      <c r="I26" s="1313">
        <f t="shared" si="1"/>
        <v>2.6</v>
      </c>
      <c r="J26" s="1313">
        <f t="shared" si="1"/>
        <v>177</v>
      </c>
      <c r="K26" s="1313">
        <f t="shared" si="1"/>
        <v>165</v>
      </c>
      <c r="L26" s="1313">
        <f t="shared" si="1"/>
        <v>296</v>
      </c>
      <c r="M26" s="1313">
        <f t="shared" si="1"/>
        <v>38</v>
      </c>
      <c r="N26" s="1312">
        <f t="shared" si="1"/>
        <v>509</v>
      </c>
      <c r="O26" s="1311">
        <f t="shared" si="0"/>
        <v>5346.6</v>
      </c>
    </row>
    <row r="27" spans="1:15" ht="12" customHeight="1">
      <c r="I27" s="324"/>
      <c r="J27" s="1309"/>
      <c r="K27" s="324"/>
    </row>
    <row r="28" spans="1:15" ht="21" customHeight="1">
      <c r="E28" s="1306"/>
      <c r="G28" s="1306"/>
      <c r="H28" s="1306"/>
      <c r="I28" s="1307"/>
      <c r="J28" s="1308"/>
      <c r="K28" s="1308"/>
      <c r="L28" s="2281" t="s">
        <v>1926</v>
      </c>
      <c r="M28" s="2436"/>
      <c r="N28" s="2436"/>
      <c r="O28" s="2436"/>
    </row>
    <row r="29" spans="1:15">
      <c r="C29" s="1306"/>
      <c r="H29" s="1306"/>
      <c r="I29" s="1307"/>
      <c r="J29" s="1306"/>
      <c r="L29" s="1306"/>
      <c r="M29" s="1306"/>
      <c r="N29" s="1306"/>
    </row>
    <row r="30" spans="1:15">
      <c r="C30" s="542"/>
      <c r="D30" s="542"/>
      <c r="E30" s="542"/>
      <c r="F30" s="542"/>
      <c r="G30" s="542"/>
      <c r="H30" s="542"/>
      <c r="I30" s="542"/>
      <c r="J30" s="542"/>
      <c r="K30" s="542"/>
      <c r="L30" s="542"/>
      <c r="M30" s="542"/>
      <c r="N30" s="542"/>
    </row>
    <row r="31" spans="1:15">
      <c r="I31" s="1305"/>
    </row>
    <row r="32" spans="1:15">
      <c r="C32" s="542"/>
      <c r="D32" s="542"/>
      <c r="E32" s="542"/>
      <c r="F32" s="542"/>
      <c r="G32" s="542"/>
      <c r="H32" s="542"/>
      <c r="I32" s="1304"/>
      <c r="J32" s="542"/>
      <c r="K32" s="542"/>
      <c r="L32" s="542"/>
      <c r="M32" s="542"/>
      <c r="N32" s="542"/>
      <c r="O32" s="542"/>
    </row>
    <row r="36" spans="3:15">
      <c r="C36" s="542"/>
      <c r="D36" s="542"/>
      <c r="E36" s="542"/>
      <c r="F36" s="542"/>
      <c r="G36" s="542"/>
      <c r="H36" s="542"/>
      <c r="I36" s="542"/>
      <c r="J36" s="542"/>
      <c r="K36" s="542"/>
      <c r="L36" s="542"/>
      <c r="M36" s="542"/>
      <c r="N36" s="542"/>
      <c r="O36" s="542"/>
    </row>
    <row r="38" spans="3:15">
      <c r="C38" s="1302"/>
      <c r="D38" s="1302"/>
      <c r="E38" s="1302"/>
      <c r="F38" s="1302"/>
      <c r="G38" s="1302"/>
      <c r="H38" s="1302"/>
      <c r="I38" s="1303"/>
      <c r="J38" s="1302"/>
      <c r="K38" s="1302"/>
      <c r="L38" s="1302"/>
      <c r="M38" s="1302"/>
      <c r="N38" s="1302"/>
    </row>
  </sheetData>
  <mergeCells count="10">
    <mergeCell ref="K2:N2"/>
    <mergeCell ref="A16:A18"/>
    <mergeCell ref="A19:A21"/>
    <mergeCell ref="A22:A26"/>
    <mergeCell ref="L28:O28"/>
    <mergeCell ref="A3:B3"/>
    <mergeCell ref="A4:A6"/>
    <mergeCell ref="A7:A9"/>
    <mergeCell ref="A10:A12"/>
    <mergeCell ref="A13:A15"/>
  </mergeCells>
  <phoneticPr fontId="3"/>
  <printOptions horizontalCentered="1"/>
  <pageMargins left="0.78740157480314965" right="0.59055118110236227" top="0.78740157480314965" bottom="0.78740157480314965" header="0.51181102362204722" footer="0.51181102362204722"/>
  <pageSetup paperSize="9" scale="6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G42"/>
  <sheetViews>
    <sheetView view="pageBreakPreview" zoomScale="96" zoomScaleNormal="100" zoomScaleSheetLayoutView="96" workbookViewId="0">
      <selection activeCell="A2" sqref="A2"/>
    </sheetView>
  </sheetViews>
  <sheetFormatPr defaultRowHeight="13"/>
  <cols>
    <col min="1" max="1" width="9.90625" customWidth="1"/>
    <col min="2" max="2" width="18.08984375" customWidth="1"/>
    <col min="3" max="7" width="12.6328125" customWidth="1"/>
  </cols>
  <sheetData>
    <row r="1" spans="1:7" ht="19">
      <c r="A1" s="2275" t="s">
        <v>1965</v>
      </c>
      <c r="B1" s="2275"/>
      <c r="C1" s="2275"/>
      <c r="D1" s="2275"/>
      <c r="E1" s="2275"/>
      <c r="F1" s="2275"/>
      <c r="G1" s="2275"/>
    </row>
    <row r="2" spans="1:7" ht="30" customHeight="1" thickBot="1">
      <c r="G2" s="187" t="s">
        <v>1964</v>
      </c>
    </row>
    <row r="3" spans="1:7" ht="30" customHeight="1" thickBot="1">
      <c r="A3" s="1367" t="s">
        <v>813</v>
      </c>
      <c r="B3" s="1366" t="s">
        <v>1963</v>
      </c>
      <c r="C3" s="1364" t="s">
        <v>1962</v>
      </c>
      <c r="D3" s="1365" t="s">
        <v>1961</v>
      </c>
      <c r="E3" s="1364" t="s">
        <v>1960</v>
      </c>
      <c r="F3" s="1364" t="s">
        <v>1959</v>
      </c>
      <c r="G3" s="1363" t="s">
        <v>1958</v>
      </c>
    </row>
    <row r="4" spans="1:7" ht="18" customHeight="1">
      <c r="A4" s="75"/>
      <c r="B4" s="1286" t="s">
        <v>1953</v>
      </c>
      <c r="C4" s="413">
        <v>21594</v>
      </c>
      <c r="D4" s="225">
        <v>989</v>
      </c>
      <c r="E4" s="225">
        <v>5019</v>
      </c>
      <c r="F4" s="225">
        <v>7380</v>
      </c>
      <c r="G4" s="225">
        <v>320</v>
      </c>
    </row>
    <row r="5" spans="1:7" ht="18" customHeight="1">
      <c r="A5" s="75" t="s">
        <v>1340</v>
      </c>
      <c r="B5" s="1286" t="s">
        <v>1952</v>
      </c>
      <c r="C5" s="413">
        <v>92627</v>
      </c>
      <c r="D5" s="225">
        <v>3053</v>
      </c>
      <c r="E5" s="225">
        <v>7322</v>
      </c>
      <c r="F5" s="225">
        <v>18122</v>
      </c>
      <c r="G5" s="225">
        <v>444</v>
      </c>
    </row>
    <row r="6" spans="1:7" ht="18" customHeight="1">
      <c r="A6" s="1351"/>
      <c r="B6" s="1350" t="s">
        <v>1956</v>
      </c>
      <c r="C6" s="1362">
        <v>14.6</v>
      </c>
      <c r="D6" s="1360">
        <v>9.4</v>
      </c>
      <c r="E6" s="1360">
        <v>10.8</v>
      </c>
      <c r="F6" s="1361">
        <v>16</v>
      </c>
      <c r="G6" s="1360">
        <v>10.199999999999999</v>
      </c>
    </row>
    <row r="7" spans="1:7" ht="18" customHeight="1">
      <c r="A7" s="75"/>
      <c r="B7" s="1286" t="s">
        <v>1953</v>
      </c>
      <c r="C7" s="413">
        <v>24971</v>
      </c>
      <c r="D7" s="225">
        <v>1259</v>
      </c>
      <c r="E7" s="675">
        <v>9154</v>
      </c>
      <c r="F7" s="675">
        <v>8215</v>
      </c>
      <c r="G7" s="675">
        <v>412</v>
      </c>
    </row>
    <row r="8" spans="1:7" ht="18" customHeight="1">
      <c r="A8" s="75" t="s">
        <v>938</v>
      </c>
      <c r="B8" s="1286" t="s">
        <v>1952</v>
      </c>
      <c r="C8" s="413">
        <v>105299</v>
      </c>
      <c r="D8" s="225">
        <v>4016</v>
      </c>
      <c r="E8" s="675">
        <v>13315</v>
      </c>
      <c r="F8" s="675">
        <v>20969</v>
      </c>
      <c r="G8" s="675">
        <v>503</v>
      </c>
    </row>
    <row r="9" spans="1:7" ht="18" customHeight="1">
      <c r="A9" s="1351"/>
      <c r="B9" s="1350" t="s">
        <v>1956</v>
      </c>
      <c r="C9" s="1359">
        <v>16.2</v>
      </c>
      <c r="D9" s="1358">
        <v>9.6</v>
      </c>
      <c r="E9" s="1348">
        <v>11.6</v>
      </c>
      <c r="F9" s="1348">
        <v>15.4</v>
      </c>
      <c r="G9" s="1348">
        <v>9.8000000000000007</v>
      </c>
    </row>
    <row r="10" spans="1:7" ht="18" customHeight="1">
      <c r="A10" s="75"/>
      <c r="B10" s="1286" t="s">
        <v>1953</v>
      </c>
      <c r="C10" s="511">
        <v>27384</v>
      </c>
      <c r="D10" s="675">
        <v>2046</v>
      </c>
      <c r="E10" s="675">
        <v>13966</v>
      </c>
      <c r="F10" s="675">
        <v>8423</v>
      </c>
      <c r="G10" s="675">
        <v>497</v>
      </c>
    </row>
    <row r="11" spans="1:7" ht="18" customHeight="1">
      <c r="A11" s="75" t="s">
        <v>1339</v>
      </c>
      <c r="B11" s="1286" t="s">
        <v>1952</v>
      </c>
      <c r="C11" s="511">
        <v>111453</v>
      </c>
      <c r="D11" s="675">
        <v>6246</v>
      </c>
      <c r="E11" s="675">
        <v>20644</v>
      </c>
      <c r="F11" s="675">
        <v>21903</v>
      </c>
      <c r="G11" s="675">
        <v>634</v>
      </c>
    </row>
    <row r="12" spans="1:7" ht="18" customHeight="1">
      <c r="A12" s="1351"/>
      <c r="B12" s="1350" t="s">
        <v>1956</v>
      </c>
      <c r="C12" s="1349">
        <v>30.6</v>
      </c>
      <c r="D12" s="1348">
        <v>17.899999999999999</v>
      </c>
      <c r="E12" s="1348">
        <v>20.9</v>
      </c>
      <c r="F12" s="1348">
        <v>23.4</v>
      </c>
      <c r="G12" s="1348">
        <v>16.8</v>
      </c>
    </row>
    <row r="13" spans="1:7" ht="18" customHeight="1">
      <c r="A13" s="75"/>
      <c r="B13" s="1286" t="s">
        <v>1953</v>
      </c>
      <c r="C13" s="511">
        <v>29985</v>
      </c>
      <c r="D13" s="675">
        <v>2596</v>
      </c>
      <c r="E13" s="675">
        <v>18372</v>
      </c>
      <c r="F13" s="675">
        <v>9861</v>
      </c>
      <c r="G13" s="675">
        <v>333</v>
      </c>
    </row>
    <row r="14" spans="1:7" ht="18" customHeight="1">
      <c r="A14" s="75" t="s">
        <v>1338</v>
      </c>
      <c r="B14" s="1286" t="s">
        <v>1952</v>
      </c>
      <c r="C14" s="511">
        <v>115569</v>
      </c>
      <c r="D14" s="675">
        <v>7568</v>
      </c>
      <c r="E14" s="675">
        <v>27339</v>
      </c>
      <c r="F14" s="675">
        <v>23169</v>
      </c>
      <c r="G14" s="675">
        <v>535</v>
      </c>
    </row>
    <row r="15" spans="1:7" ht="18" customHeight="1">
      <c r="A15" s="75"/>
      <c r="B15" s="1347" t="s">
        <v>1956</v>
      </c>
      <c r="C15" s="1357">
        <v>34</v>
      </c>
      <c r="D15" s="1356">
        <v>19.8</v>
      </c>
      <c r="E15" s="1356">
        <v>21.7</v>
      </c>
      <c r="F15" s="1356">
        <v>24.4</v>
      </c>
      <c r="G15" s="1356">
        <v>18.5</v>
      </c>
    </row>
    <row r="16" spans="1:7" ht="18" customHeight="1">
      <c r="A16" s="1355"/>
      <c r="B16" s="1352" t="s">
        <v>1953</v>
      </c>
      <c r="C16" s="1354">
        <v>33083</v>
      </c>
      <c r="D16" s="1353">
        <v>2685</v>
      </c>
      <c r="E16" s="1353">
        <v>23199</v>
      </c>
      <c r="F16" s="1353">
        <v>9115</v>
      </c>
      <c r="G16" s="1353">
        <v>544</v>
      </c>
    </row>
    <row r="17" spans="1:7" ht="18" customHeight="1">
      <c r="A17" s="75" t="s">
        <v>1957</v>
      </c>
      <c r="B17" s="1286" t="s">
        <v>1952</v>
      </c>
      <c r="C17" s="511">
        <v>118959</v>
      </c>
      <c r="D17" s="675">
        <v>7635</v>
      </c>
      <c r="E17" s="675">
        <v>35084</v>
      </c>
      <c r="F17" s="675">
        <v>20616</v>
      </c>
      <c r="G17" s="675">
        <v>867</v>
      </c>
    </row>
    <row r="18" spans="1:7" ht="18" customHeight="1">
      <c r="A18" s="1351"/>
      <c r="B18" s="1350" t="s">
        <v>1956</v>
      </c>
      <c r="C18" s="1349">
        <v>38.200000000000003</v>
      </c>
      <c r="D18" s="1348">
        <v>21.7</v>
      </c>
      <c r="E18" s="1348">
        <v>24.1</v>
      </c>
      <c r="F18" s="1348">
        <v>25.8</v>
      </c>
      <c r="G18" s="1348">
        <v>19.2</v>
      </c>
    </row>
    <row r="19" spans="1:7" ht="18" customHeight="1">
      <c r="A19" s="75"/>
      <c r="B19" s="1352" t="s">
        <v>1953</v>
      </c>
      <c r="C19" s="511">
        <v>36677</v>
      </c>
      <c r="D19" s="675">
        <v>2666</v>
      </c>
      <c r="E19" s="675">
        <v>28212</v>
      </c>
      <c r="F19" s="675">
        <v>7987</v>
      </c>
      <c r="G19" s="675">
        <v>490</v>
      </c>
    </row>
    <row r="20" spans="1:7" ht="18" customHeight="1">
      <c r="A20" s="75" t="s">
        <v>407</v>
      </c>
      <c r="B20" s="1286" t="s">
        <v>1952</v>
      </c>
      <c r="C20" s="511">
        <v>123276</v>
      </c>
      <c r="D20" s="675">
        <v>7213</v>
      </c>
      <c r="E20" s="675">
        <v>41534</v>
      </c>
      <c r="F20" s="675">
        <v>18502</v>
      </c>
      <c r="G20" s="675">
        <v>889</v>
      </c>
    </row>
    <row r="21" spans="1:7" ht="18" customHeight="1">
      <c r="A21" s="1351"/>
      <c r="B21" s="1350" t="s">
        <v>1956</v>
      </c>
      <c r="C21" s="1349">
        <v>41.2</v>
      </c>
      <c r="D21" s="1348">
        <v>22.8</v>
      </c>
      <c r="E21" s="1348">
        <v>25.1</v>
      </c>
      <c r="F21" s="1348">
        <v>26.4</v>
      </c>
      <c r="G21" s="1348">
        <v>22.2</v>
      </c>
    </row>
    <row r="22" spans="1:7" ht="9" customHeight="1">
      <c r="A22" s="2440" t="s">
        <v>1955</v>
      </c>
      <c r="B22" s="1347"/>
      <c r="C22" s="1346"/>
      <c r="D22" s="1345"/>
      <c r="E22" s="1345"/>
      <c r="F22" s="1345"/>
      <c r="G22" s="1345"/>
    </row>
    <row r="23" spans="1:7" ht="18" customHeight="1">
      <c r="A23" s="2273"/>
      <c r="B23" s="1286" t="s">
        <v>1953</v>
      </c>
      <c r="C23" s="511">
        <v>44212</v>
      </c>
      <c r="D23" s="675">
        <v>2455</v>
      </c>
      <c r="E23" s="675">
        <v>29593</v>
      </c>
      <c r="F23" s="675">
        <v>6995</v>
      </c>
      <c r="G23" s="675">
        <v>562</v>
      </c>
    </row>
    <row r="24" spans="1:7" ht="18" customHeight="1">
      <c r="A24" s="2273"/>
      <c r="B24" s="1286" t="s">
        <v>1952</v>
      </c>
      <c r="C24" s="511">
        <v>139024</v>
      </c>
      <c r="D24" s="675">
        <v>6188</v>
      </c>
      <c r="E24" s="675">
        <v>44623</v>
      </c>
      <c r="F24" s="675">
        <v>15671</v>
      </c>
      <c r="G24" s="675">
        <v>1079</v>
      </c>
    </row>
    <row r="25" spans="1:7" ht="9" customHeight="1">
      <c r="A25" s="2273"/>
      <c r="B25" s="1347"/>
      <c r="C25" s="1346"/>
      <c r="D25" s="1345"/>
      <c r="E25" s="1345"/>
      <c r="F25" s="1345"/>
      <c r="G25" s="1345"/>
    </row>
    <row r="26" spans="1:7" ht="9" customHeight="1">
      <c r="A26" s="2440" t="s">
        <v>1954</v>
      </c>
      <c r="B26" s="1344"/>
      <c r="C26" s="1343"/>
      <c r="D26" s="1342"/>
      <c r="E26" s="1342"/>
      <c r="F26" s="1342"/>
      <c r="G26" s="1342"/>
    </row>
    <row r="27" spans="1:7" ht="18" customHeight="1">
      <c r="A27" s="2273"/>
      <c r="B27" s="1286" t="s">
        <v>1953</v>
      </c>
      <c r="C27" s="511">
        <v>49021</v>
      </c>
      <c r="D27" s="675">
        <v>2268</v>
      </c>
      <c r="E27" s="675">
        <v>39498</v>
      </c>
      <c r="F27" s="675">
        <v>4665</v>
      </c>
      <c r="G27" s="675">
        <v>467</v>
      </c>
    </row>
    <row r="28" spans="1:7" ht="18" customHeight="1">
      <c r="A28" s="2273"/>
      <c r="B28" s="1286" t="s">
        <v>1952</v>
      </c>
      <c r="C28" s="511">
        <v>147295</v>
      </c>
      <c r="D28" s="675">
        <v>5309</v>
      </c>
      <c r="E28" s="675">
        <v>57946</v>
      </c>
      <c r="F28" s="675">
        <v>9011</v>
      </c>
      <c r="G28" s="675">
        <v>916</v>
      </c>
    </row>
    <row r="29" spans="1:7" ht="9" customHeight="1" thickBot="1">
      <c r="A29" s="2274"/>
      <c r="B29" s="1341"/>
      <c r="C29" s="1340"/>
      <c r="D29" s="1339"/>
      <c r="E29" s="1339"/>
      <c r="F29" s="1339"/>
      <c r="G29" s="1339"/>
    </row>
    <row r="30" spans="1:7" ht="18" customHeight="1">
      <c r="G30" s="187" t="s">
        <v>1951</v>
      </c>
    </row>
    <row r="31" spans="1:7">
      <c r="B31" s="2439" t="s">
        <v>1950</v>
      </c>
      <c r="C31" s="2439"/>
      <c r="D31" s="2439"/>
      <c r="E31" s="2439"/>
      <c r="F31" s="2439"/>
      <c r="G31" s="2439"/>
    </row>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sheetData>
  <mergeCells count="4">
    <mergeCell ref="B31:G31"/>
    <mergeCell ref="A22:A25"/>
    <mergeCell ref="A26:A29"/>
    <mergeCell ref="A1:G1"/>
  </mergeCells>
  <phoneticPr fontId="3"/>
  <printOptions horizontalCentered="1"/>
  <pageMargins left="0.98425196850393704" right="0.98425196850393704" top="1.1811023622047245" bottom="1.1811023622047245" header="0.51181102362204722" footer="0.51181102362204722"/>
  <pageSetup paperSize="9" scale="7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36"/>
  <sheetViews>
    <sheetView view="pageBreakPreview" zoomScaleNormal="100" zoomScaleSheetLayoutView="100" workbookViewId="0">
      <selection activeCell="A2" sqref="A2"/>
    </sheetView>
  </sheetViews>
  <sheetFormatPr defaultRowHeight="13"/>
  <cols>
    <col min="1" max="1" width="11.453125" customWidth="1"/>
    <col min="2" max="11" width="8.36328125" customWidth="1"/>
  </cols>
  <sheetData>
    <row r="1" spans="1:11" ht="19">
      <c r="A1" s="182" t="s">
        <v>2001</v>
      </c>
    </row>
    <row r="2" spans="1:11" ht="18" customHeight="1" thickBot="1">
      <c r="I2" s="2089" t="s">
        <v>2000</v>
      </c>
      <c r="J2" s="2089"/>
      <c r="K2" s="2089"/>
    </row>
    <row r="3" spans="1:11" ht="20.149999999999999" customHeight="1" thickBot="1">
      <c r="A3" s="1371"/>
      <c r="B3" s="1363" t="s">
        <v>1999</v>
      </c>
      <c r="C3" s="1370" t="s">
        <v>1998</v>
      </c>
      <c r="D3" s="1370" t="s">
        <v>1997</v>
      </c>
      <c r="E3" s="1370" t="s">
        <v>1996</v>
      </c>
      <c r="F3" s="1370" t="s">
        <v>1995</v>
      </c>
      <c r="G3" s="1370" t="s">
        <v>1994</v>
      </c>
      <c r="H3" s="1370" t="s">
        <v>1993</v>
      </c>
      <c r="I3" s="1370" t="s">
        <v>1992</v>
      </c>
      <c r="J3" s="1370" t="s">
        <v>1991</v>
      </c>
      <c r="K3" s="1369" t="s">
        <v>1990</v>
      </c>
    </row>
    <row r="4" spans="1:11" ht="18" customHeight="1">
      <c r="A4" s="1286" t="s">
        <v>1989</v>
      </c>
      <c r="B4">
        <v>0</v>
      </c>
      <c r="C4">
        <v>145</v>
      </c>
      <c r="D4">
        <v>33</v>
      </c>
      <c r="E4">
        <v>10</v>
      </c>
      <c r="F4">
        <v>3</v>
      </c>
      <c r="G4">
        <v>4</v>
      </c>
      <c r="H4">
        <v>0</v>
      </c>
      <c r="I4">
        <v>0</v>
      </c>
      <c r="J4">
        <v>0</v>
      </c>
      <c r="K4" s="850">
        <f>SUM(B4:J4)</f>
        <v>195</v>
      </c>
    </row>
    <row r="5" spans="1:11" ht="18" customHeight="1">
      <c r="A5" s="1286" t="s">
        <v>1988</v>
      </c>
      <c r="B5">
        <v>4</v>
      </c>
      <c r="C5">
        <v>164</v>
      </c>
      <c r="D5">
        <v>14</v>
      </c>
      <c r="E5">
        <v>10</v>
      </c>
      <c r="F5">
        <v>7</v>
      </c>
      <c r="G5">
        <v>1</v>
      </c>
      <c r="H5">
        <v>2</v>
      </c>
      <c r="I5">
        <v>0</v>
      </c>
      <c r="J5">
        <v>0</v>
      </c>
      <c r="K5" s="850">
        <v>202</v>
      </c>
    </row>
    <row r="6" spans="1:11" ht="18" customHeight="1">
      <c r="A6" s="1286" t="s">
        <v>1987</v>
      </c>
      <c r="B6">
        <v>8</v>
      </c>
      <c r="C6">
        <v>78</v>
      </c>
      <c r="D6">
        <v>47</v>
      </c>
      <c r="E6">
        <v>12</v>
      </c>
      <c r="F6">
        <v>3</v>
      </c>
      <c r="G6">
        <v>1</v>
      </c>
      <c r="H6">
        <v>3</v>
      </c>
      <c r="I6">
        <v>0</v>
      </c>
      <c r="J6">
        <v>0</v>
      </c>
      <c r="K6" s="850">
        <v>152</v>
      </c>
    </row>
    <row r="7" spans="1:11" ht="18" customHeight="1">
      <c r="A7" s="1286" t="s">
        <v>1986</v>
      </c>
      <c r="B7">
        <v>1</v>
      </c>
      <c r="C7">
        <v>114</v>
      </c>
      <c r="D7">
        <v>28</v>
      </c>
      <c r="E7">
        <v>12</v>
      </c>
      <c r="F7">
        <v>2</v>
      </c>
      <c r="G7">
        <v>2</v>
      </c>
      <c r="H7">
        <v>0</v>
      </c>
      <c r="I7">
        <v>1</v>
      </c>
      <c r="J7">
        <v>0</v>
      </c>
      <c r="K7" s="850">
        <v>155</v>
      </c>
    </row>
    <row r="8" spans="1:11" ht="20.149999999999999" customHeight="1">
      <c r="A8" s="1286" t="s">
        <v>1985</v>
      </c>
      <c r="B8" s="187">
        <v>0</v>
      </c>
      <c r="C8" s="187">
        <v>124</v>
      </c>
      <c r="D8" s="187">
        <v>34</v>
      </c>
      <c r="E8" s="187">
        <v>10</v>
      </c>
      <c r="F8" s="187">
        <v>6</v>
      </c>
      <c r="G8" s="187">
        <v>5</v>
      </c>
      <c r="H8" s="187">
        <v>0</v>
      </c>
      <c r="I8" s="187">
        <v>0</v>
      </c>
      <c r="J8" s="187">
        <v>0</v>
      </c>
      <c r="K8" s="1368">
        <v>179</v>
      </c>
    </row>
    <row r="9" spans="1:11" ht="20.149999999999999" customHeight="1">
      <c r="A9" s="1286" t="s">
        <v>1984</v>
      </c>
      <c r="B9" s="187">
        <v>2</v>
      </c>
      <c r="C9" s="187">
        <v>86</v>
      </c>
      <c r="D9" s="187">
        <v>23</v>
      </c>
      <c r="E9" s="187">
        <v>9</v>
      </c>
      <c r="F9" s="187">
        <v>2</v>
      </c>
      <c r="G9" s="187">
        <v>1</v>
      </c>
      <c r="H9" s="187">
        <v>1</v>
      </c>
      <c r="I9" s="187">
        <v>0</v>
      </c>
      <c r="J9" s="187">
        <v>0</v>
      </c>
      <c r="K9" s="1368">
        <v>124</v>
      </c>
    </row>
    <row r="10" spans="1:11" ht="20.149999999999999" customHeight="1">
      <c r="A10" s="1286" t="s">
        <v>1983</v>
      </c>
      <c r="B10">
        <v>2</v>
      </c>
      <c r="C10">
        <v>91</v>
      </c>
      <c r="D10">
        <v>23</v>
      </c>
      <c r="E10">
        <v>4</v>
      </c>
      <c r="F10">
        <v>3</v>
      </c>
      <c r="G10">
        <v>4</v>
      </c>
      <c r="H10">
        <v>1</v>
      </c>
      <c r="I10">
        <v>0</v>
      </c>
      <c r="J10">
        <v>0</v>
      </c>
      <c r="K10" s="850">
        <v>128</v>
      </c>
    </row>
    <row r="11" spans="1:11" ht="20.149999999999999" customHeight="1">
      <c r="A11" s="1286" t="s">
        <v>1982</v>
      </c>
      <c r="B11" s="187">
        <v>2</v>
      </c>
      <c r="C11" s="187">
        <v>57</v>
      </c>
      <c r="D11" s="187">
        <v>16</v>
      </c>
      <c r="E11" s="187">
        <v>11</v>
      </c>
      <c r="F11" s="187">
        <v>6</v>
      </c>
      <c r="G11" s="187">
        <v>3</v>
      </c>
      <c r="H11" s="187">
        <v>1</v>
      </c>
      <c r="I11" s="187">
        <v>0</v>
      </c>
      <c r="J11" s="187">
        <v>2</v>
      </c>
      <c r="K11" s="1368">
        <v>98</v>
      </c>
    </row>
    <row r="12" spans="1:11" ht="20.149999999999999" customHeight="1">
      <c r="A12" s="1286" t="s">
        <v>1981</v>
      </c>
      <c r="B12" s="187">
        <v>1</v>
      </c>
      <c r="C12" s="187">
        <v>64</v>
      </c>
      <c r="D12" s="187">
        <v>16</v>
      </c>
      <c r="E12" s="187">
        <v>7</v>
      </c>
      <c r="F12" s="187">
        <v>3</v>
      </c>
      <c r="G12" s="187">
        <v>0</v>
      </c>
      <c r="H12" s="187">
        <v>0</v>
      </c>
      <c r="I12" s="187">
        <v>0</v>
      </c>
      <c r="J12" s="187">
        <v>0</v>
      </c>
      <c r="K12" s="1368">
        <v>91</v>
      </c>
    </row>
    <row r="13" spans="1:11" ht="20.149999999999999" customHeight="1">
      <c r="A13" s="1286" t="s">
        <v>1980</v>
      </c>
      <c r="B13" s="187">
        <v>2</v>
      </c>
      <c r="C13" s="187">
        <v>75</v>
      </c>
      <c r="D13" s="187">
        <v>14</v>
      </c>
      <c r="E13" s="187">
        <v>5</v>
      </c>
      <c r="F13" s="187">
        <v>6</v>
      </c>
      <c r="G13" s="187">
        <v>1</v>
      </c>
      <c r="H13" s="187">
        <v>1</v>
      </c>
      <c r="I13" s="187">
        <v>0</v>
      </c>
      <c r="J13" s="187">
        <v>1</v>
      </c>
      <c r="K13" s="1368">
        <v>105</v>
      </c>
    </row>
    <row r="14" spans="1:11" ht="20.149999999999999" customHeight="1">
      <c r="A14" s="1286" t="s">
        <v>1979</v>
      </c>
      <c r="B14" s="187">
        <v>0</v>
      </c>
      <c r="C14" s="187">
        <v>73</v>
      </c>
      <c r="D14" s="187">
        <v>14</v>
      </c>
      <c r="E14" s="187">
        <v>9</v>
      </c>
      <c r="F14" s="187">
        <v>6</v>
      </c>
      <c r="G14" s="187">
        <v>0</v>
      </c>
      <c r="H14" s="187">
        <v>0</v>
      </c>
      <c r="I14" s="187">
        <v>0</v>
      </c>
      <c r="J14" s="187">
        <v>3</v>
      </c>
      <c r="K14" s="1368">
        <v>105</v>
      </c>
    </row>
    <row r="15" spans="1:11" ht="20.149999999999999" customHeight="1">
      <c r="A15" s="1286" t="s">
        <v>1978</v>
      </c>
      <c r="B15" s="187">
        <v>2</v>
      </c>
      <c r="C15" s="187">
        <v>58</v>
      </c>
      <c r="D15" s="187">
        <v>14</v>
      </c>
      <c r="E15" s="187">
        <v>5</v>
      </c>
      <c r="F15" s="187">
        <v>6</v>
      </c>
      <c r="G15" s="187">
        <v>0</v>
      </c>
      <c r="H15" s="187">
        <v>3</v>
      </c>
      <c r="I15" s="187">
        <v>0</v>
      </c>
      <c r="J15" s="187">
        <v>3</v>
      </c>
      <c r="K15" s="1368">
        <v>91</v>
      </c>
    </row>
    <row r="16" spans="1:11" ht="20.149999999999999" customHeight="1">
      <c r="A16" s="1286" t="s">
        <v>1977</v>
      </c>
      <c r="B16" s="187">
        <v>0</v>
      </c>
      <c r="C16" s="187">
        <v>54</v>
      </c>
      <c r="D16" s="187">
        <v>20</v>
      </c>
      <c r="E16" s="187">
        <v>3</v>
      </c>
      <c r="F16" s="187">
        <v>1</v>
      </c>
      <c r="G16" s="187">
        <v>4</v>
      </c>
      <c r="H16" s="187">
        <v>1</v>
      </c>
      <c r="I16" s="187">
        <v>0</v>
      </c>
      <c r="J16" s="187">
        <v>1</v>
      </c>
      <c r="K16" s="1368">
        <v>84</v>
      </c>
    </row>
    <row r="17" spans="1:11" ht="20.149999999999999" customHeight="1">
      <c r="A17" s="1286" t="s">
        <v>1976</v>
      </c>
      <c r="B17" s="187">
        <v>0</v>
      </c>
      <c r="C17" s="187">
        <v>94</v>
      </c>
      <c r="D17" s="187">
        <v>24</v>
      </c>
      <c r="E17" s="187">
        <v>2</v>
      </c>
      <c r="F17" s="187">
        <v>3</v>
      </c>
      <c r="G17" s="187">
        <v>4</v>
      </c>
      <c r="H17" s="187">
        <v>2</v>
      </c>
      <c r="I17" s="187">
        <v>4</v>
      </c>
      <c r="J17" s="187">
        <v>8</v>
      </c>
      <c r="K17" s="1368">
        <v>141</v>
      </c>
    </row>
    <row r="18" spans="1:11" ht="20.149999999999999" customHeight="1">
      <c r="A18" s="1286" t="s">
        <v>1975</v>
      </c>
      <c r="B18" s="187">
        <v>0</v>
      </c>
      <c r="C18" s="187">
        <v>118</v>
      </c>
      <c r="D18" s="187">
        <v>26</v>
      </c>
      <c r="E18" s="187">
        <v>4</v>
      </c>
      <c r="F18" s="187">
        <v>6</v>
      </c>
      <c r="G18" s="187">
        <v>3</v>
      </c>
      <c r="H18" s="187">
        <v>4</v>
      </c>
      <c r="I18" s="187">
        <v>1</v>
      </c>
      <c r="J18" s="187">
        <v>12</v>
      </c>
      <c r="K18" s="1368">
        <v>174</v>
      </c>
    </row>
    <row r="19" spans="1:11" ht="20.149999999999999" customHeight="1">
      <c r="A19" s="1286" t="s">
        <v>1750</v>
      </c>
      <c r="B19" s="187">
        <v>3</v>
      </c>
      <c r="C19" s="187">
        <v>95</v>
      </c>
      <c r="D19" s="187">
        <v>27</v>
      </c>
      <c r="E19" s="187">
        <v>4</v>
      </c>
      <c r="F19" s="187">
        <v>5</v>
      </c>
      <c r="G19" s="187">
        <v>4</v>
      </c>
      <c r="H19" s="187">
        <v>3</v>
      </c>
      <c r="I19" s="187">
        <v>0</v>
      </c>
      <c r="J19" s="187">
        <v>6</v>
      </c>
      <c r="K19" s="1368">
        <v>147</v>
      </c>
    </row>
    <row r="20" spans="1:11" ht="18" customHeight="1">
      <c r="A20" s="1286" t="s">
        <v>1749</v>
      </c>
      <c r="B20">
        <v>0</v>
      </c>
      <c r="C20">
        <v>92</v>
      </c>
      <c r="D20">
        <v>25</v>
      </c>
      <c r="E20">
        <v>9</v>
      </c>
      <c r="F20">
        <v>5</v>
      </c>
      <c r="G20">
        <v>4</v>
      </c>
      <c r="H20">
        <v>0</v>
      </c>
      <c r="I20">
        <v>0</v>
      </c>
      <c r="J20">
        <v>10</v>
      </c>
      <c r="K20" s="850">
        <f>SUM(B20:J20)</f>
        <v>145</v>
      </c>
    </row>
    <row r="21" spans="1:11" ht="18" customHeight="1">
      <c r="A21" s="1286" t="s">
        <v>1748</v>
      </c>
      <c r="B21" s="187">
        <v>5</v>
      </c>
      <c r="C21" s="187">
        <v>93</v>
      </c>
      <c r="D21" s="187">
        <v>24</v>
      </c>
      <c r="E21" s="187">
        <v>2</v>
      </c>
      <c r="F21" s="187">
        <v>7</v>
      </c>
      <c r="G21" s="187">
        <v>0</v>
      </c>
      <c r="H21" s="187">
        <v>2</v>
      </c>
      <c r="I21" s="187">
        <v>0</v>
      </c>
      <c r="J21" s="187">
        <v>1</v>
      </c>
      <c r="K21" s="1368">
        <v>134</v>
      </c>
    </row>
    <row r="22" spans="1:11" ht="18" customHeight="1">
      <c r="A22" s="1286" t="s">
        <v>1747</v>
      </c>
      <c r="B22" s="187">
        <v>0</v>
      </c>
      <c r="C22" s="187">
        <v>134</v>
      </c>
      <c r="D22" s="187">
        <v>29</v>
      </c>
      <c r="E22" s="187">
        <v>1</v>
      </c>
      <c r="F22" s="187">
        <v>2</v>
      </c>
      <c r="G22" s="187">
        <v>1</v>
      </c>
      <c r="H22" s="187">
        <v>0</v>
      </c>
      <c r="I22" s="187">
        <v>0</v>
      </c>
      <c r="J22" s="187">
        <v>2</v>
      </c>
      <c r="K22" s="1368">
        <v>169</v>
      </c>
    </row>
    <row r="23" spans="1:11" ht="18" customHeight="1">
      <c r="A23" s="1286" t="s">
        <v>1974</v>
      </c>
      <c r="B23" s="187">
        <v>1</v>
      </c>
      <c r="C23" s="187">
        <v>101</v>
      </c>
      <c r="D23" s="187">
        <v>19</v>
      </c>
      <c r="E23" s="187">
        <v>0</v>
      </c>
      <c r="F23" s="187">
        <v>0</v>
      </c>
      <c r="G23" s="187">
        <v>2</v>
      </c>
      <c r="H23" s="187">
        <v>0</v>
      </c>
      <c r="I23" s="187">
        <v>0</v>
      </c>
      <c r="J23" s="187">
        <v>3</v>
      </c>
      <c r="K23" s="1368">
        <v>126</v>
      </c>
    </row>
    <row r="24" spans="1:11" ht="18" customHeight="1">
      <c r="A24" s="1286" t="s">
        <v>1973</v>
      </c>
      <c r="B24">
        <v>1</v>
      </c>
      <c r="C24">
        <v>108</v>
      </c>
      <c r="D24">
        <v>32</v>
      </c>
      <c r="E24">
        <v>2</v>
      </c>
      <c r="F24">
        <v>2</v>
      </c>
      <c r="G24">
        <v>1</v>
      </c>
      <c r="H24">
        <v>0</v>
      </c>
      <c r="I24">
        <v>0</v>
      </c>
      <c r="J24">
        <v>3</v>
      </c>
      <c r="K24" s="850">
        <v>149</v>
      </c>
    </row>
    <row r="25" spans="1:11" ht="18" customHeight="1">
      <c r="A25" s="1286" t="s">
        <v>1972</v>
      </c>
      <c r="B25">
        <v>3</v>
      </c>
      <c r="C25">
        <v>128</v>
      </c>
      <c r="D25">
        <v>47</v>
      </c>
      <c r="E25">
        <v>1</v>
      </c>
      <c r="F25">
        <v>1</v>
      </c>
      <c r="G25">
        <v>0</v>
      </c>
      <c r="H25">
        <v>0</v>
      </c>
      <c r="I25">
        <v>1</v>
      </c>
      <c r="J25">
        <v>5</v>
      </c>
      <c r="K25" s="850">
        <v>186</v>
      </c>
    </row>
    <row r="26" spans="1:11" ht="18" customHeight="1">
      <c r="A26" s="1286" t="s">
        <v>1971</v>
      </c>
      <c r="B26">
        <v>2</v>
      </c>
      <c r="C26">
        <v>152</v>
      </c>
      <c r="D26">
        <v>32</v>
      </c>
      <c r="E26">
        <v>0</v>
      </c>
      <c r="F26">
        <v>3</v>
      </c>
      <c r="G26">
        <v>0</v>
      </c>
      <c r="H26">
        <v>1</v>
      </c>
      <c r="I26">
        <v>1</v>
      </c>
      <c r="J26">
        <v>2</v>
      </c>
      <c r="K26" s="850">
        <v>193</v>
      </c>
    </row>
    <row r="27" spans="1:11" ht="18" customHeight="1">
      <c r="A27" s="1286" t="s">
        <v>1970</v>
      </c>
      <c r="B27">
        <v>1</v>
      </c>
      <c r="C27">
        <v>148</v>
      </c>
      <c r="D27">
        <v>33</v>
      </c>
      <c r="E27">
        <v>1</v>
      </c>
      <c r="F27">
        <v>0</v>
      </c>
      <c r="G27">
        <v>0</v>
      </c>
      <c r="H27">
        <v>0</v>
      </c>
      <c r="I27">
        <v>1</v>
      </c>
      <c r="J27">
        <v>1</v>
      </c>
      <c r="K27" s="850">
        <v>185</v>
      </c>
    </row>
    <row r="28" spans="1:11" ht="18" customHeight="1">
      <c r="A28" s="1286" t="s">
        <v>1969</v>
      </c>
      <c r="B28">
        <v>3</v>
      </c>
      <c r="C28">
        <v>181</v>
      </c>
      <c r="D28">
        <v>42</v>
      </c>
      <c r="E28">
        <v>3</v>
      </c>
      <c r="F28">
        <v>4</v>
      </c>
      <c r="G28">
        <v>0</v>
      </c>
      <c r="H28">
        <v>0</v>
      </c>
      <c r="I28">
        <v>0</v>
      </c>
      <c r="J28">
        <v>0</v>
      </c>
      <c r="K28" s="850">
        <v>233</v>
      </c>
    </row>
    <row r="29" spans="1:11" ht="18" customHeight="1">
      <c r="A29" s="1286" t="s">
        <v>1968</v>
      </c>
      <c r="B29">
        <v>6</v>
      </c>
      <c r="C29">
        <v>176</v>
      </c>
      <c r="D29">
        <v>60</v>
      </c>
      <c r="E29">
        <v>1</v>
      </c>
      <c r="F29">
        <v>1</v>
      </c>
      <c r="G29">
        <v>0</v>
      </c>
      <c r="H29">
        <v>0</v>
      </c>
      <c r="I29">
        <v>0</v>
      </c>
      <c r="J29">
        <v>1</v>
      </c>
      <c r="K29" s="850">
        <f>SUM(B29:J29)</f>
        <v>245</v>
      </c>
    </row>
    <row r="30" spans="1:11" ht="18" customHeight="1" thickBot="1">
      <c r="A30" s="1279" t="s">
        <v>1967</v>
      </c>
      <c r="B30" s="58">
        <v>1</v>
      </c>
      <c r="C30" s="58">
        <v>166</v>
      </c>
      <c r="D30" s="58">
        <v>36</v>
      </c>
      <c r="E30" s="58">
        <v>1</v>
      </c>
      <c r="F30" s="58">
        <v>3</v>
      </c>
      <c r="G30" s="58">
        <v>0</v>
      </c>
      <c r="H30" s="58">
        <v>0</v>
      </c>
      <c r="I30" s="58">
        <v>0</v>
      </c>
      <c r="J30" s="58">
        <v>3</v>
      </c>
      <c r="K30" s="735">
        <f>SUM(B30:J30)</f>
        <v>210</v>
      </c>
    </row>
    <row r="31" spans="1:11" ht="18" customHeight="1">
      <c r="H31" s="2166" t="s">
        <v>1966</v>
      </c>
      <c r="I31" s="2166"/>
      <c r="J31" s="2166"/>
      <c r="K31" s="2166"/>
    </row>
    <row r="32" spans="1:11" ht="18" customHeight="1"/>
    <row r="33" ht="18" customHeight="1"/>
    <row r="34" ht="18" customHeight="1"/>
    <row r="35" ht="18" customHeight="1"/>
    <row r="36" ht="18" customHeight="1"/>
  </sheetData>
  <mergeCells count="2">
    <mergeCell ref="I2:K2"/>
    <mergeCell ref="H31:K31"/>
  </mergeCells>
  <phoneticPr fontId="3"/>
  <printOptions horizontalCentered="1"/>
  <pageMargins left="0.98425196850393704" right="0.98425196850393704" top="1.1811023622047245" bottom="1.1811023622047245" header="0.51181102362204722" footer="0.51181102362204722"/>
  <pageSetup paperSize="9" scale="7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7"/>
  <sheetViews>
    <sheetView view="pageBreakPreview" zoomScale="75" zoomScaleNormal="75" zoomScaleSheetLayoutView="75" workbookViewId="0">
      <selection activeCell="A2" sqref="A2"/>
    </sheetView>
  </sheetViews>
  <sheetFormatPr defaultColWidth="10.7265625" defaultRowHeight="13"/>
  <cols>
    <col min="1" max="1" width="13.6328125" bestFit="1" customWidth="1"/>
    <col min="2" max="2" width="8.08984375" bestFit="1" customWidth="1"/>
    <col min="3" max="3" width="10.6328125" style="1372" customWidth="1"/>
    <col min="4" max="4" width="8.08984375" bestFit="1" customWidth="1"/>
    <col min="5" max="5" width="10.6328125" customWidth="1"/>
    <col min="6" max="6" width="8.08984375" bestFit="1" customWidth="1"/>
    <col min="7" max="7" width="10.6328125" customWidth="1"/>
    <col min="8" max="8" width="8.08984375" bestFit="1" customWidth="1"/>
    <col min="9" max="9" width="10.6328125" customWidth="1"/>
    <col min="10" max="10" width="8.08984375" bestFit="1" customWidth="1"/>
    <col min="11" max="11" width="10.6328125" customWidth="1"/>
    <col min="12" max="12" width="8.08984375" bestFit="1" customWidth="1"/>
    <col min="13" max="13" width="12.90625" customWidth="1"/>
  </cols>
  <sheetData>
    <row r="1" spans="1:13" ht="28">
      <c r="A1" s="1390" t="s">
        <v>2029</v>
      </c>
    </row>
    <row r="2" spans="1:13" s="219" customFormat="1" ht="16.5" customHeight="1" thickBot="1">
      <c r="C2" s="1373"/>
      <c r="M2" s="220" t="s">
        <v>2028</v>
      </c>
    </row>
    <row r="3" spans="1:13" s="219" customFormat="1" ht="30" customHeight="1">
      <c r="A3" s="2441" t="s">
        <v>2027</v>
      </c>
      <c r="B3" s="1389" t="s">
        <v>2026</v>
      </c>
      <c r="C3" s="1388"/>
      <c r="D3" s="1386" t="s">
        <v>2025</v>
      </c>
      <c r="E3" s="1387"/>
      <c r="F3" s="1386" t="s">
        <v>2024</v>
      </c>
      <c r="G3" s="1387"/>
      <c r="H3" s="1386" t="s">
        <v>2023</v>
      </c>
      <c r="I3" s="1387"/>
      <c r="J3" s="1386" t="s">
        <v>2022</v>
      </c>
      <c r="K3" s="1387"/>
      <c r="L3" s="1386" t="s">
        <v>2021</v>
      </c>
      <c r="M3" s="878"/>
    </row>
    <row r="4" spans="1:13" s="219" customFormat="1" ht="30" customHeight="1" thickBot="1">
      <c r="A4" s="2442"/>
      <c r="B4" s="1385" t="s">
        <v>2020</v>
      </c>
      <c r="C4" s="1384" t="s">
        <v>2018</v>
      </c>
      <c r="D4" s="1382" t="s">
        <v>2020</v>
      </c>
      <c r="E4" s="1383" t="s">
        <v>2018</v>
      </c>
      <c r="F4" s="1382" t="s">
        <v>2019</v>
      </c>
      <c r="G4" s="1383" t="s">
        <v>2018</v>
      </c>
      <c r="H4" s="1382" t="s">
        <v>2019</v>
      </c>
      <c r="I4" s="1383" t="s">
        <v>2018</v>
      </c>
      <c r="J4" s="1382" t="s">
        <v>2019</v>
      </c>
      <c r="K4" s="1383" t="s">
        <v>2018</v>
      </c>
      <c r="L4" s="1382" t="s">
        <v>2019</v>
      </c>
      <c r="M4" s="1381" t="s">
        <v>2018</v>
      </c>
    </row>
    <row r="5" spans="1:13" s="219" customFormat="1" ht="27.65" customHeight="1">
      <c r="A5" s="874" t="s">
        <v>2017</v>
      </c>
      <c r="B5" s="1377">
        <v>2</v>
      </c>
      <c r="C5" s="1380">
        <v>224477</v>
      </c>
      <c r="D5" s="1376">
        <v>2</v>
      </c>
      <c r="E5" s="1380">
        <v>73106</v>
      </c>
      <c r="F5" s="1376">
        <v>26</v>
      </c>
      <c r="G5" s="1380">
        <v>672510</v>
      </c>
      <c r="H5" s="1376">
        <v>53</v>
      </c>
      <c r="I5" s="1380">
        <v>226981</v>
      </c>
      <c r="J5" s="1376">
        <v>22</v>
      </c>
      <c r="K5" s="1380">
        <v>101282</v>
      </c>
      <c r="L5" s="1376">
        <f t="shared" ref="L5:L34" si="0">SUM(B5,D5,F5,H5,J5)</f>
        <v>105</v>
      </c>
      <c r="M5" s="1380">
        <f t="shared" ref="M5:M34" si="1">SUM(C5,E5,G5,I5,K5)</f>
        <v>1298356</v>
      </c>
    </row>
    <row r="6" spans="1:13" s="219" customFormat="1" ht="27.65" customHeight="1">
      <c r="A6" s="874" t="s">
        <v>2016</v>
      </c>
      <c r="B6" s="1377">
        <v>2</v>
      </c>
      <c r="C6" s="1380">
        <v>224477</v>
      </c>
      <c r="D6" s="1376">
        <v>2</v>
      </c>
      <c r="E6" s="1380">
        <v>73106</v>
      </c>
      <c r="F6" s="1376">
        <v>27</v>
      </c>
      <c r="G6" s="1380">
        <v>685010</v>
      </c>
      <c r="H6" s="1376">
        <v>56</v>
      </c>
      <c r="I6" s="1380">
        <v>231527</v>
      </c>
      <c r="J6" s="1376">
        <v>22</v>
      </c>
      <c r="K6" s="1380">
        <v>101282</v>
      </c>
      <c r="L6" s="1376">
        <f t="shared" si="0"/>
        <v>109</v>
      </c>
      <c r="M6" s="1380">
        <f t="shared" si="1"/>
        <v>1315402</v>
      </c>
    </row>
    <row r="7" spans="1:13" s="219" customFormat="1" ht="27.65" customHeight="1">
      <c r="A7" s="874" t="s">
        <v>2015</v>
      </c>
      <c r="B7" s="1377">
        <v>2</v>
      </c>
      <c r="C7" s="1376">
        <v>224477</v>
      </c>
      <c r="D7" s="1376">
        <v>2</v>
      </c>
      <c r="E7" s="1376">
        <v>73106</v>
      </c>
      <c r="F7" s="1376">
        <v>27</v>
      </c>
      <c r="G7" s="1376">
        <v>685010</v>
      </c>
      <c r="H7" s="1376">
        <v>56</v>
      </c>
      <c r="I7" s="1376">
        <v>231527</v>
      </c>
      <c r="J7" s="1376">
        <v>22</v>
      </c>
      <c r="K7" s="1376">
        <v>101282</v>
      </c>
      <c r="L7" s="1376">
        <f t="shared" si="0"/>
        <v>109</v>
      </c>
      <c r="M7" s="1376">
        <f t="shared" si="1"/>
        <v>1315402</v>
      </c>
    </row>
    <row r="8" spans="1:13" s="219" customFormat="1" ht="27.65" customHeight="1">
      <c r="A8" s="874" t="s">
        <v>2014</v>
      </c>
      <c r="B8" s="1377">
        <v>2</v>
      </c>
      <c r="C8" s="1376">
        <v>224477</v>
      </c>
      <c r="D8" s="1376">
        <v>2</v>
      </c>
      <c r="E8" s="1376">
        <v>73106</v>
      </c>
      <c r="F8" s="1376">
        <v>27</v>
      </c>
      <c r="G8" s="1376">
        <v>685010</v>
      </c>
      <c r="H8" s="1376">
        <v>56</v>
      </c>
      <c r="I8" s="1376">
        <v>231527</v>
      </c>
      <c r="J8" s="1376">
        <v>22</v>
      </c>
      <c r="K8" s="1376">
        <v>101282</v>
      </c>
      <c r="L8" s="1376">
        <f t="shared" si="0"/>
        <v>109</v>
      </c>
      <c r="M8" s="1376">
        <f t="shared" si="1"/>
        <v>1315402</v>
      </c>
    </row>
    <row r="9" spans="1:13" s="219" customFormat="1" ht="27.65" customHeight="1">
      <c r="A9" s="874" t="s">
        <v>2013</v>
      </c>
      <c r="B9" s="1377">
        <v>2</v>
      </c>
      <c r="C9" s="1376">
        <v>224477</v>
      </c>
      <c r="D9" s="1376">
        <v>3</v>
      </c>
      <c r="E9" s="1376">
        <v>123821</v>
      </c>
      <c r="F9" s="1376">
        <v>27</v>
      </c>
      <c r="G9" s="1376">
        <v>685010</v>
      </c>
      <c r="H9" s="1376">
        <v>56</v>
      </c>
      <c r="I9" s="1376">
        <v>231527</v>
      </c>
      <c r="J9" s="1376">
        <v>22</v>
      </c>
      <c r="K9" s="1376">
        <v>101282</v>
      </c>
      <c r="L9" s="1376">
        <f t="shared" si="0"/>
        <v>110</v>
      </c>
      <c r="M9" s="1376">
        <f t="shared" si="1"/>
        <v>1366117</v>
      </c>
    </row>
    <row r="10" spans="1:13" s="219" customFormat="1" ht="27.65" customHeight="1">
      <c r="A10" s="874" t="s">
        <v>2012</v>
      </c>
      <c r="B10" s="1377">
        <v>2</v>
      </c>
      <c r="C10" s="1376">
        <v>224477</v>
      </c>
      <c r="D10" s="1376">
        <v>3</v>
      </c>
      <c r="E10" s="1376">
        <v>123821</v>
      </c>
      <c r="F10" s="1376">
        <v>30</v>
      </c>
      <c r="G10" s="1376">
        <v>730176</v>
      </c>
      <c r="H10" s="1376">
        <v>68</v>
      </c>
      <c r="I10" s="1376">
        <v>263727</v>
      </c>
      <c r="J10" s="1376">
        <v>23</v>
      </c>
      <c r="K10" s="1376">
        <v>103546</v>
      </c>
      <c r="L10" s="1376">
        <f t="shared" si="0"/>
        <v>126</v>
      </c>
      <c r="M10" s="1376">
        <f t="shared" si="1"/>
        <v>1445747</v>
      </c>
    </row>
    <row r="11" spans="1:13" s="219" customFormat="1" ht="27.65" customHeight="1">
      <c r="A11" s="874" t="s">
        <v>2011</v>
      </c>
      <c r="B11" s="1377">
        <v>2</v>
      </c>
      <c r="C11" s="1376">
        <v>224477</v>
      </c>
      <c r="D11" s="1376">
        <v>3</v>
      </c>
      <c r="E11" s="1376">
        <v>123821</v>
      </c>
      <c r="F11" s="1376">
        <v>30</v>
      </c>
      <c r="G11" s="1376">
        <v>730176</v>
      </c>
      <c r="H11" s="1376">
        <v>68</v>
      </c>
      <c r="I11" s="1376">
        <v>263727</v>
      </c>
      <c r="J11" s="1376">
        <v>23</v>
      </c>
      <c r="K11" s="1376">
        <v>103546</v>
      </c>
      <c r="L11" s="1376">
        <f t="shared" si="0"/>
        <v>126</v>
      </c>
      <c r="M11" s="1376">
        <f t="shared" si="1"/>
        <v>1445747</v>
      </c>
    </row>
    <row r="12" spans="1:13" s="219" customFormat="1" ht="27.65" customHeight="1">
      <c r="A12" s="874" t="s">
        <v>2010</v>
      </c>
      <c r="B12" s="1377">
        <v>2</v>
      </c>
      <c r="C12" s="1376">
        <v>224477</v>
      </c>
      <c r="D12" s="1376">
        <v>3</v>
      </c>
      <c r="E12" s="1376">
        <v>123721</v>
      </c>
      <c r="F12" s="1376">
        <v>30</v>
      </c>
      <c r="G12" s="1376">
        <v>730176</v>
      </c>
      <c r="H12" s="1376">
        <v>68</v>
      </c>
      <c r="I12" s="1376">
        <v>263727</v>
      </c>
      <c r="J12" s="1376">
        <v>23</v>
      </c>
      <c r="K12" s="1376">
        <v>103546</v>
      </c>
      <c r="L12" s="1376">
        <f t="shared" si="0"/>
        <v>126</v>
      </c>
      <c r="M12" s="1376">
        <f t="shared" si="1"/>
        <v>1445647</v>
      </c>
    </row>
    <row r="13" spans="1:13" s="219" customFormat="1" ht="27.65" customHeight="1">
      <c r="A13" s="874" t="s">
        <v>2009</v>
      </c>
      <c r="B13" s="1377">
        <v>2</v>
      </c>
      <c r="C13" s="1376">
        <v>224477</v>
      </c>
      <c r="D13" s="1376">
        <v>3</v>
      </c>
      <c r="E13" s="1376">
        <v>123721</v>
      </c>
      <c r="F13" s="1376">
        <v>30</v>
      </c>
      <c r="G13" s="1376">
        <v>730176</v>
      </c>
      <c r="H13" s="1376">
        <v>68</v>
      </c>
      <c r="I13" s="1376">
        <v>263727</v>
      </c>
      <c r="J13" s="1376">
        <v>23</v>
      </c>
      <c r="K13" s="1376">
        <v>103546</v>
      </c>
      <c r="L13" s="1376">
        <f t="shared" si="0"/>
        <v>126</v>
      </c>
      <c r="M13" s="1376">
        <f t="shared" si="1"/>
        <v>1445647</v>
      </c>
    </row>
    <row r="14" spans="1:13" s="219" customFormat="1" ht="27.65" customHeight="1">
      <c r="A14" s="874" t="s">
        <v>1983</v>
      </c>
      <c r="B14" s="1377">
        <v>2</v>
      </c>
      <c r="C14" s="1376">
        <v>224477</v>
      </c>
      <c r="D14" s="1376">
        <v>3</v>
      </c>
      <c r="E14" s="1376">
        <v>123721</v>
      </c>
      <c r="F14" s="1376">
        <v>30</v>
      </c>
      <c r="G14" s="1376">
        <v>730176</v>
      </c>
      <c r="H14" s="1376">
        <v>68</v>
      </c>
      <c r="I14" s="1376">
        <v>263727</v>
      </c>
      <c r="J14" s="1376">
        <v>23</v>
      </c>
      <c r="K14" s="1376">
        <v>103546</v>
      </c>
      <c r="L14" s="1376">
        <f t="shared" si="0"/>
        <v>126</v>
      </c>
      <c r="M14" s="1376">
        <f t="shared" si="1"/>
        <v>1445647</v>
      </c>
    </row>
    <row r="15" spans="1:13" s="219" customFormat="1" ht="27.65" customHeight="1">
      <c r="A15" s="874" t="s">
        <v>1982</v>
      </c>
      <c r="B15" s="1377">
        <v>2</v>
      </c>
      <c r="C15" s="1376">
        <v>224477</v>
      </c>
      <c r="D15" s="1376">
        <v>3</v>
      </c>
      <c r="E15" s="1376">
        <v>123721</v>
      </c>
      <c r="F15" s="1376">
        <v>32</v>
      </c>
      <c r="G15" s="1376">
        <v>760727</v>
      </c>
      <c r="H15" s="1376">
        <v>69</v>
      </c>
      <c r="I15" s="1376">
        <v>270002</v>
      </c>
      <c r="J15" s="1376">
        <v>23</v>
      </c>
      <c r="K15" s="1376">
        <v>103546</v>
      </c>
      <c r="L15" s="1376">
        <f t="shared" si="0"/>
        <v>129</v>
      </c>
      <c r="M15" s="1376">
        <f t="shared" si="1"/>
        <v>1482473</v>
      </c>
    </row>
    <row r="16" spans="1:13" s="219" customFormat="1" ht="27.65" customHeight="1">
      <c r="A16" s="874" t="s">
        <v>1981</v>
      </c>
      <c r="B16" s="1377">
        <v>2</v>
      </c>
      <c r="C16" s="1376">
        <v>224477</v>
      </c>
      <c r="D16" s="1376">
        <v>3</v>
      </c>
      <c r="E16" s="1376">
        <v>123721</v>
      </c>
      <c r="F16" s="1376">
        <v>32</v>
      </c>
      <c r="G16" s="1376">
        <v>760727</v>
      </c>
      <c r="H16" s="1376">
        <v>70</v>
      </c>
      <c r="I16" s="1376">
        <v>272067</v>
      </c>
      <c r="J16" s="1376">
        <v>23</v>
      </c>
      <c r="K16" s="1376">
        <v>103546</v>
      </c>
      <c r="L16" s="1376">
        <f t="shared" si="0"/>
        <v>130</v>
      </c>
      <c r="M16" s="1376">
        <f t="shared" si="1"/>
        <v>1484538</v>
      </c>
    </row>
    <row r="17" spans="1:16" s="219" customFormat="1" ht="27.65" customHeight="1">
      <c r="A17" s="874" t="s">
        <v>1980</v>
      </c>
      <c r="B17" s="1377">
        <v>2</v>
      </c>
      <c r="C17" s="1376">
        <v>224477</v>
      </c>
      <c r="D17" s="1376">
        <v>3</v>
      </c>
      <c r="E17" s="1376">
        <v>123721</v>
      </c>
      <c r="F17" s="1376">
        <v>33</v>
      </c>
      <c r="G17" s="1376">
        <v>772075</v>
      </c>
      <c r="H17" s="1376">
        <v>74</v>
      </c>
      <c r="I17" s="1376">
        <v>280615</v>
      </c>
      <c r="J17" s="1376">
        <v>25</v>
      </c>
      <c r="K17" s="1376">
        <v>198650</v>
      </c>
      <c r="L17" s="1376">
        <f t="shared" si="0"/>
        <v>137</v>
      </c>
      <c r="M17" s="1376">
        <f t="shared" si="1"/>
        <v>1599538</v>
      </c>
    </row>
    <row r="18" spans="1:16" s="219" customFormat="1" ht="27.65" customHeight="1">
      <c r="A18" s="874" t="s">
        <v>1979</v>
      </c>
      <c r="B18" s="1377">
        <v>2</v>
      </c>
      <c r="C18" s="1376">
        <v>224477</v>
      </c>
      <c r="D18" s="1376">
        <v>3</v>
      </c>
      <c r="E18" s="1376">
        <v>123721</v>
      </c>
      <c r="F18" s="1376">
        <v>34</v>
      </c>
      <c r="G18" s="1376">
        <v>787766</v>
      </c>
      <c r="H18" s="1376">
        <v>74</v>
      </c>
      <c r="I18" s="1376">
        <v>280615</v>
      </c>
      <c r="J18" s="1376">
        <v>26</v>
      </c>
      <c r="K18" s="1376">
        <v>206014</v>
      </c>
      <c r="L18" s="1376">
        <f t="shared" si="0"/>
        <v>139</v>
      </c>
      <c r="M18" s="1376">
        <f t="shared" si="1"/>
        <v>1622593</v>
      </c>
    </row>
    <row r="19" spans="1:16" s="219" customFormat="1" ht="27.65" customHeight="1">
      <c r="A19" s="874" t="s">
        <v>1978</v>
      </c>
      <c r="B19" s="1377">
        <v>2</v>
      </c>
      <c r="C19" s="1376">
        <v>224477</v>
      </c>
      <c r="D19" s="1376">
        <v>3</v>
      </c>
      <c r="E19" s="1376">
        <v>123821</v>
      </c>
      <c r="F19" s="1376">
        <v>34</v>
      </c>
      <c r="G19" s="1376">
        <v>787766</v>
      </c>
      <c r="H19" s="1376">
        <v>74</v>
      </c>
      <c r="I19" s="1376">
        <v>280615</v>
      </c>
      <c r="J19" s="1376">
        <v>26</v>
      </c>
      <c r="K19" s="1376">
        <v>206014</v>
      </c>
      <c r="L19" s="1376">
        <f t="shared" si="0"/>
        <v>139</v>
      </c>
      <c r="M19" s="1376">
        <f t="shared" si="1"/>
        <v>1622693</v>
      </c>
    </row>
    <row r="20" spans="1:16" s="219" customFormat="1" ht="27.65" customHeight="1">
      <c r="A20" s="874" t="s">
        <v>1977</v>
      </c>
      <c r="B20" s="1376">
        <v>2</v>
      </c>
      <c r="C20" s="1376">
        <v>224477</v>
      </c>
      <c r="D20" s="1376">
        <v>3</v>
      </c>
      <c r="E20" s="1376">
        <v>123821</v>
      </c>
      <c r="F20" s="1376">
        <v>34</v>
      </c>
      <c r="G20" s="1376">
        <v>787766</v>
      </c>
      <c r="H20" s="1376">
        <v>74</v>
      </c>
      <c r="I20" s="1376">
        <v>280615</v>
      </c>
      <c r="J20" s="1376">
        <v>26</v>
      </c>
      <c r="K20" s="1376">
        <v>206014</v>
      </c>
      <c r="L20" s="1376">
        <f t="shared" si="0"/>
        <v>139</v>
      </c>
      <c r="M20" s="1376">
        <f t="shared" si="1"/>
        <v>1622693</v>
      </c>
    </row>
    <row r="21" spans="1:16" s="219" customFormat="1" ht="27.65" customHeight="1">
      <c r="A21" s="874" t="s">
        <v>1976</v>
      </c>
      <c r="B21" s="1376">
        <v>2</v>
      </c>
      <c r="C21" s="1376">
        <v>224477</v>
      </c>
      <c r="D21" s="1376">
        <v>3</v>
      </c>
      <c r="E21" s="1376">
        <v>123821</v>
      </c>
      <c r="F21" s="1376">
        <v>34</v>
      </c>
      <c r="G21" s="1376">
        <v>787766</v>
      </c>
      <c r="H21" s="1376">
        <v>74</v>
      </c>
      <c r="I21" s="1376">
        <v>280615</v>
      </c>
      <c r="J21" s="1376">
        <v>26</v>
      </c>
      <c r="K21" s="1376">
        <v>206014</v>
      </c>
      <c r="L21" s="1376">
        <f t="shared" si="0"/>
        <v>139</v>
      </c>
      <c r="M21" s="1376">
        <f t="shared" si="1"/>
        <v>1622693</v>
      </c>
      <c r="O21" s="1379"/>
      <c r="P21" s="1378"/>
    </row>
    <row r="22" spans="1:16" s="219" customFormat="1" ht="27.65" customHeight="1">
      <c r="A22" s="874" t="s">
        <v>1975</v>
      </c>
      <c r="B22" s="1376">
        <v>2</v>
      </c>
      <c r="C22" s="1376">
        <v>224477</v>
      </c>
      <c r="D22" s="1376">
        <v>4</v>
      </c>
      <c r="E22" s="1376">
        <v>147022</v>
      </c>
      <c r="F22" s="1376">
        <v>34</v>
      </c>
      <c r="G22" s="1376">
        <v>787794</v>
      </c>
      <c r="H22" s="1376">
        <v>76</v>
      </c>
      <c r="I22" s="1376">
        <v>284615</v>
      </c>
      <c r="J22" s="1376">
        <v>26</v>
      </c>
      <c r="K22" s="1376">
        <v>206014</v>
      </c>
      <c r="L22" s="1376">
        <f t="shared" si="0"/>
        <v>142</v>
      </c>
      <c r="M22" s="1376">
        <f t="shared" si="1"/>
        <v>1649922</v>
      </c>
      <c r="O22" s="1379"/>
      <c r="P22" s="1378"/>
    </row>
    <row r="23" spans="1:16" s="219" customFormat="1" ht="27.65" customHeight="1">
      <c r="A23" s="874" t="s">
        <v>1750</v>
      </c>
      <c r="B23" s="1377">
        <v>2</v>
      </c>
      <c r="C23" s="1376">
        <v>224477</v>
      </c>
      <c r="D23" s="1376">
        <v>4</v>
      </c>
      <c r="E23" s="1376">
        <v>162600</v>
      </c>
      <c r="F23" s="1376">
        <v>34</v>
      </c>
      <c r="G23" s="1376">
        <v>787794</v>
      </c>
      <c r="H23" s="1376">
        <v>80</v>
      </c>
      <c r="I23" s="1376">
        <v>294038</v>
      </c>
      <c r="J23" s="1376">
        <v>26</v>
      </c>
      <c r="K23" s="1376">
        <v>206014</v>
      </c>
      <c r="L23" s="1376">
        <f t="shared" si="0"/>
        <v>146</v>
      </c>
      <c r="M23" s="1376">
        <f t="shared" si="1"/>
        <v>1674923</v>
      </c>
      <c r="O23" s="1379"/>
      <c r="P23" s="1378"/>
    </row>
    <row r="24" spans="1:16" s="219" customFormat="1" ht="27.65" customHeight="1">
      <c r="A24" s="874" t="s">
        <v>1749</v>
      </c>
      <c r="B24" s="1377">
        <v>2</v>
      </c>
      <c r="C24" s="1376">
        <v>224477</v>
      </c>
      <c r="D24" s="1376">
        <v>4</v>
      </c>
      <c r="E24" s="1376">
        <v>196042</v>
      </c>
      <c r="F24" s="1376">
        <v>34</v>
      </c>
      <c r="G24" s="1376">
        <v>787794</v>
      </c>
      <c r="H24" s="1376">
        <v>81</v>
      </c>
      <c r="I24" s="1376">
        <v>296538</v>
      </c>
      <c r="J24" s="1376">
        <v>26</v>
      </c>
      <c r="K24" s="1376">
        <v>206014</v>
      </c>
      <c r="L24" s="1376">
        <f t="shared" si="0"/>
        <v>147</v>
      </c>
      <c r="M24" s="1376">
        <f t="shared" si="1"/>
        <v>1710865</v>
      </c>
      <c r="O24" s="1379"/>
      <c r="P24" s="1378"/>
    </row>
    <row r="25" spans="1:16" s="219" customFormat="1" ht="27.65" customHeight="1">
      <c r="A25" s="874" t="s">
        <v>1748</v>
      </c>
      <c r="B25" s="1377">
        <v>2</v>
      </c>
      <c r="C25" s="1376">
        <v>224477</v>
      </c>
      <c r="D25" s="1376">
        <v>4</v>
      </c>
      <c r="E25" s="1376">
        <v>196042</v>
      </c>
      <c r="F25" s="1376">
        <v>34</v>
      </c>
      <c r="G25" s="1376">
        <v>787794</v>
      </c>
      <c r="H25" s="1376">
        <v>83</v>
      </c>
      <c r="I25" s="1376">
        <v>299938</v>
      </c>
      <c r="J25" s="1376">
        <v>26</v>
      </c>
      <c r="K25" s="1376">
        <v>206014</v>
      </c>
      <c r="L25" s="1376">
        <f t="shared" si="0"/>
        <v>149</v>
      </c>
      <c r="M25" s="1376">
        <f t="shared" si="1"/>
        <v>1714265</v>
      </c>
      <c r="O25" s="1379"/>
      <c r="P25" s="1378"/>
    </row>
    <row r="26" spans="1:16" s="219" customFormat="1" ht="27.65" customHeight="1">
      <c r="A26" s="874" t="s">
        <v>1747</v>
      </c>
      <c r="B26" s="1377">
        <v>2</v>
      </c>
      <c r="C26" s="1376">
        <v>224477</v>
      </c>
      <c r="D26" s="1376">
        <v>4</v>
      </c>
      <c r="E26" s="1376">
        <v>197092</v>
      </c>
      <c r="F26" s="1376">
        <v>34</v>
      </c>
      <c r="G26" s="1376">
        <v>787794</v>
      </c>
      <c r="H26" s="1376">
        <v>85</v>
      </c>
      <c r="I26" s="1376">
        <v>304379</v>
      </c>
      <c r="J26" s="1376">
        <v>26</v>
      </c>
      <c r="K26" s="1376">
        <v>206014</v>
      </c>
      <c r="L26" s="1376">
        <f t="shared" si="0"/>
        <v>151</v>
      </c>
      <c r="M26" s="1376">
        <f t="shared" si="1"/>
        <v>1719756</v>
      </c>
      <c r="O26" s="1379"/>
      <c r="P26" s="1378"/>
    </row>
    <row r="27" spans="1:16" s="219" customFormat="1" ht="27.65" customHeight="1">
      <c r="A27" s="874" t="s">
        <v>1974</v>
      </c>
      <c r="B27" s="1377">
        <v>2</v>
      </c>
      <c r="C27" s="1376">
        <v>224477</v>
      </c>
      <c r="D27" s="1376">
        <v>4</v>
      </c>
      <c r="E27" s="1376">
        <v>197092</v>
      </c>
      <c r="F27" s="1376">
        <v>34</v>
      </c>
      <c r="G27" s="1376">
        <v>787794</v>
      </c>
      <c r="H27" s="1376">
        <v>86</v>
      </c>
      <c r="I27" s="1376">
        <v>306846</v>
      </c>
      <c r="J27" s="1376">
        <v>26</v>
      </c>
      <c r="K27" s="1376">
        <v>206014</v>
      </c>
      <c r="L27" s="1376">
        <f t="shared" si="0"/>
        <v>152</v>
      </c>
      <c r="M27" s="1376">
        <f t="shared" si="1"/>
        <v>1722223</v>
      </c>
      <c r="O27" s="1379"/>
      <c r="P27" s="1378"/>
    </row>
    <row r="28" spans="1:16" s="219" customFormat="1" ht="27.65" customHeight="1">
      <c r="A28" s="874" t="s">
        <v>1973</v>
      </c>
      <c r="B28" s="1377">
        <v>2</v>
      </c>
      <c r="C28" s="1376">
        <v>224477</v>
      </c>
      <c r="D28" s="1376">
        <v>4</v>
      </c>
      <c r="E28" s="1376">
        <v>197092</v>
      </c>
      <c r="F28" s="1376">
        <v>34</v>
      </c>
      <c r="G28" s="1376">
        <v>787794</v>
      </c>
      <c r="H28" s="1376">
        <v>92</v>
      </c>
      <c r="I28" s="1376">
        <v>321674</v>
      </c>
      <c r="J28" s="1376">
        <v>26</v>
      </c>
      <c r="K28" s="1376">
        <v>206014</v>
      </c>
      <c r="L28" s="1376">
        <f t="shared" si="0"/>
        <v>158</v>
      </c>
      <c r="M28" s="1376">
        <f t="shared" si="1"/>
        <v>1737051</v>
      </c>
      <c r="O28" s="1379"/>
      <c r="P28" s="1378"/>
    </row>
    <row r="29" spans="1:16" s="219" customFormat="1" ht="27.65" customHeight="1">
      <c r="A29" s="874" t="s">
        <v>1972</v>
      </c>
      <c r="B29" s="1377">
        <v>2</v>
      </c>
      <c r="C29" s="1376">
        <v>224477</v>
      </c>
      <c r="D29" s="1376">
        <v>4</v>
      </c>
      <c r="E29" s="1376">
        <v>197092</v>
      </c>
      <c r="F29" s="1376">
        <v>35</v>
      </c>
      <c r="G29" s="1376">
        <v>807794</v>
      </c>
      <c r="H29" s="1376">
        <v>92</v>
      </c>
      <c r="I29" s="1376">
        <v>321674</v>
      </c>
      <c r="J29" s="1376">
        <v>26</v>
      </c>
      <c r="K29" s="1376">
        <v>206014</v>
      </c>
      <c r="L29" s="1376">
        <f t="shared" si="0"/>
        <v>159</v>
      </c>
      <c r="M29" s="1376">
        <f t="shared" si="1"/>
        <v>1757051</v>
      </c>
      <c r="O29" s="1379"/>
      <c r="P29" s="1378"/>
    </row>
    <row r="30" spans="1:16" s="219" customFormat="1" ht="27.65" customHeight="1">
      <c r="A30" s="874" t="s">
        <v>2008</v>
      </c>
      <c r="B30" s="1377">
        <v>2</v>
      </c>
      <c r="C30" s="1376">
        <v>224477</v>
      </c>
      <c r="D30" s="1376">
        <v>4</v>
      </c>
      <c r="E30" s="1376">
        <v>197092</v>
      </c>
      <c r="F30" s="1376">
        <v>36</v>
      </c>
      <c r="G30" s="1376">
        <v>827794</v>
      </c>
      <c r="H30" s="1376">
        <v>101</v>
      </c>
      <c r="I30" s="1376">
        <v>340936</v>
      </c>
      <c r="J30" s="1376">
        <v>26</v>
      </c>
      <c r="K30" s="1376">
        <v>206014</v>
      </c>
      <c r="L30" s="1376">
        <f t="shared" si="0"/>
        <v>169</v>
      </c>
      <c r="M30" s="1376">
        <f t="shared" si="1"/>
        <v>1796313</v>
      </c>
      <c r="O30" s="1379"/>
      <c r="P30" s="1378"/>
    </row>
    <row r="31" spans="1:16" s="219" customFormat="1" ht="27.65" customHeight="1">
      <c r="A31" s="874" t="s">
        <v>2007</v>
      </c>
      <c r="B31" s="1377">
        <v>2</v>
      </c>
      <c r="C31" s="1376">
        <v>224477</v>
      </c>
      <c r="D31" s="1376">
        <v>4</v>
      </c>
      <c r="E31" s="1376">
        <v>197092</v>
      </c>
      <c r="F31" s="1376">
        <v>38</v>
      </c>
      <c r="G31" s="1376">
        <v>864294</v>
      </c>
      <c r="H31" s="1376">
        <v>103</v>
      </c>
      <c r="I31" s="1376">
        <v>347077</v>
      </c>
      <c r="J31" s="1376">
        <v>26</v>
      </c>
      <c r="K31" s="1376">
        <v>206014</v>
      </c>
      <c r="L31" s="1376">
        <f t="shared" si="0"/>
        <v>173</v>
      </c>
      <c r="M31" s="1376">
        <f t="shared" si="1"/>
        <v>1838954</v>
      </c>
    </row>
    <row r="32" spans="1:16" s="219" customFormat="1" ht="27.65" customHeight="1">
      <c r="A32" s="874" t="s">
        <v>2006</v>
      </c>
      <c r="B32" s="1377">
        <v>2</v>
      </c>
      <c r="C32" s="1376">
        <v>224477</v>
      </c>
      <c r="D32" s="1376">
        <v>4</v>
      </c>
      <c r="E32" s="1376">
        <v>197092</v>
      </c>
      <c r="F32" s="1376">
        <v>38</v>
      </c>
      <c r="G32" s="1376">
        <v>864294</v>
      </c>
      <c r="H32" s="1376">
        <v>110</v>
      </c>
      <c r="I32" s="1376">
        <v>362971</v>
      </c>
      <c r="J32" s="1376">
        <v>26</v>
      </c>
      <c r="K32" s="1376">
        <v>206014</v>
      </c>
      <c r="L32" s="1376">
        <f t="shared" si="0"/>
        <v>180</v>
      </c>
      <c r="M32" s="1376">
        <f t="shared" si="1"/>
        <v>1854848</v>
      </c>
    </row>
    <row r="33" spans="1:13" s="219" customFormat="1" ht="27.65" customHeight="1">
      <c r="A33" s="874" t="s">
        <v>2005</v>
      </c>
      <c r="B33" s="1377">
        <v>2</v>
      </c>
      <c r="C33" s="1376">
        <v>224477</v>
      </c>
      <c r="D33" s="1376">
        <v>4</v>
      </c>
      <c r="E33" s="1376">
        <v>197092</v>
      </c>
      <c r="F33" s="1376">
        <v>38</v>
      </c>
      <c r="G33" s="1376">
        <v>864294</v>
      </c>
      <c r="H33" s="1376">
        <v>113</v>
      </c>
      <c r="I33" s="1376">
        <v>374712</v>
      </c>
      <c r="J33" s="1376">
        <v>26</v>
      </c>
      <c r="K33" s="1376">
        <v>206014</v>
      </c>
      <c r="L33" s="1376">
        <f t="shared" si="0"/>
        <v>183</v>
      </c>
      <c r="M33" s="1376">
        <f t="shared" si="1"/>
        <v>1866589</v>
      </c>
    </row>
    <row r="34" spans="1:13" s="219" customFormat="1" ht="27.65" customHeight="1" thickBot="1">
      <c r="A34" s="915" t="s">
        <v>2004</v>
      </c>
      <c r="B34" s="1375">
        <v>2</v>
      </c>
      <c r="C34" s="1374">
        <v>224477</v>
      </c>
      <c r="D34" s="1374">
        <v>4</v>
      </c>
      <c r="E34" s="1374">
        <v>197092</v>
      </c>
      <c r="F34" s="1374">
        <v>39</v>
      </c>
      <c r="G34" s="1374">
        <v>884294</v>
      </c>
      <c r="H34" s="1374">
        <v>115</v>
      </c>
      <c r="I34" s="1374">
        <v>379674</v>
      </c>
      <c r="J34" s="1374">
        <v>26</v>
      </c>
      <c r="K34" s="1374">
        <v>206014</v>
      </c>
      <c r="L34" s="1374">
        <f t="shared" si="0"/>
        <v>186</v>
      </c>
      <c r="M34" s="1374">
        <f t="shared" si="1"/>
        <v>1891551</v>
      </c>
    </row>
    <row r="35" spans="1:13" s="219" customFormat="1" ht="19" customHeight="1">
      <c r="C35" s="1373"/>
      <c r="J35" s="1233"/>
      <c r="K35" s="2282" t="s">
        <v>2003</v>
      </c>
      <c r="L35" s="2443"/>
      <c r="M35" s="2443"/>
    </row>
    <row r="36" spans="1:13" s="219" customFormat="1" ht="19" customHeight="1">
      <c r="A36" s="219" t="s">
        <v>2002</v>
      </c>
      <c r="C36" s="1373"/>
    </row>
    <row r="37" spans="1:13" ht="19" customHeight="1">
      <c r="A37" s="219"/>
      <c r="B37" s="219"/>
      <c r="C37" s="1373"/>
      <c r="D37" s="219"/>
      <c r="E37" s="219"/>
      <c r="F37" s="219"/>
      <c r="G37" s="219"/>
      <c r="H37" s="219"/>
      <c r="I37" s="219"/>
      <c r="J37" s="219"/>
      <c r="K37" s="219"/>
      <c r="L37" s="219"/>
      <c r="M37" s="219"/>
    </row>
  </sheetData>
  <mergeCells count="2">
    <mergeCell ref="A3:A4"/>
    <mergeCell ref="K35:M35"/>
  </mergeCells>
  <phoneticPr fontId="3"/>
  <pageMargins left="0.98425196850393704" right="0.59055118110236227" top="0.59055118110236227" bottom="0.55118110236220474" header="0.51181102362204722" footer="0.51181102362204722"/>
  <pageSetup paperSize="9" scale="6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45"/>
  <sheetViews>
    <sheetView view="pageBreakPreview" zoomScaleNormal="100" zoomScaleSheetLayoutView="100" workbookViewId="0">
      <selection activeCell="D1" sqref="D1"/>
    </sheetView>
  </sheetViews>
  <sheetFormatPr defaultColWidth="10.7265625" defaultRowHeight="13"/>
  <cols>
    <col min="1" max="1" width="18.6328125" style="161" customWidth="1"/>
    <col min="2" max="3" width="25.6328125" style="161" customWidth="1"/>
    <col min="4" max="4" width="20.6328125" style="161" customWidth="1"/>
    <col min="5" max="16384" width="10.7265625" style="161"/>
  </cols>
  <sheetData>
    <row r="1" spans="1:4" ht="19">
      <c r="A1" s="182" t="s">
        <v>2062</v>
      </c>
    </row>
    <row r="2" spans="1:4" ht="24" customHeight="1" thickBot="1">
      <c r="C2" s="217" t="s">
        <v>2061</v>
      </c>
    </row>
    <row r="3" spans="1:4" ht="18" customHeight="1" thickBot="1">
      <c r="A3" s="1402" t="s">
        <v>2060</v>
      </c>
      <c r="B3" s="1401" t="s">
        <v>2059</v>
      </c>
      <c r="C3" s="1400" t="s">
        <v>2058</v>
      </c>
      <c r="D3" s="1399"/>
    </row>
    <row r="4" spans="1:4" ht="18" customHeight="1">
      <c r="A4" s="1396" t="s">
        <v>2057</v>
      </c>
      <c r="B4" s="1398">
        <v>1298356</v>
      </c>
      <c r="C4" s="1397">
        <f>B4/160729</f>
        <v>8.0779199771043189</v>
      </c>
      <c r="D4" s="675"/>
    </row>
    <row r="5" spans="1:4" ht="18" customHeight="1">
      <c r="A5" s="1396" t="s">
        <v>2056</v>
      </c>
      <c r="B5" s="1398">
        <v>1315402</v>
      </c>
      <c r="C5" s="1397">
        <f>B5/164450</f>
        <v>7.9987959866220733</v>
      </c>
      <c r="D5" s="675"/>
    </row>
    <row r="6" spans="1:4" ht="18" customHeight="1">
      <c r="A6" s="1396" t="s">
        <v>2015</v>
      </c>
      <c r="B6" s="1398">
        <v>1315402</v>
      </c>
      <c r="C6" s="1397">
        <f>B6/167795</f>
        <v>7.8393396704311806</v>
      </c>
      <c r="D6" s="675"/>
    </row>
    <row r="7" spans="1:4" ht="18" customHeight="1">
      <c r="A7" s="1396" t="s">
        <v>2014</v>
      </c>
      <c r="B7" s="1398">
        <v>1315402</v>
      </c>
      <c r="C7" s="1397">
        <f>B7/171547</f>
        <v>7.6678811054696379</v>
      </c>
      <c r="D7" s="675"/>
    </row>
    <row r="8" spans="1:4" ht="18" customHeight="1">
      <c r="A8" s="1396" t="s">
        <v>2013</v>
      </c>
      <c r="B8" s="1398">
        <v>1366117</v>
      </c>
      <c r="C8" s="1397">
        <f>B8/174905</f>
        <v>7.8106229095794859</v>
      </c>
      <c r="D8" s="675"/>
    </row>
    <row r="9" spans="1:4" ht="18" customHeight="1">
      <c r="A9" s="1396" t="s">
        <v>2055</v>
      </c>
      <c r="B9" s="1398">
        <v>1445747</v>
      </c>
      <c r="C9" s="1397">
        <f>B9/176668</f>
        <v>8.1834118233069937</v>
      </c>
      <c r="D9" s="675"/>
    </row>
    <row r="10" spans="1:4" ht="18" customHeight="1">
      <c r="A10" s="1396" t="s">
        <v>2054</v>
      </c>
      <c r="B10" s="1398">
        <v>1445747</v>
      </c>
      <c r="C10" s="1397">
        <f>B10/178862</f>
        <v>8.0830304927821448</v>
      </c>
      <c r="D10" s="675"/>
    </row>
    <row r="11" spans="1:4" ht="18" customHeight="1">
      <c r="A11" s="1396" t="s">
        <v>2053</v>
      </c>
      <c r="B11" s="1398">
        <v>1445647</v>
      </c>
      <c r="C11" s="1397">
        <f>B11/181250</f>
        <v>7.975983448275862</v>
      </c>
      <c r="D11" s="675"/>
    </row>
    <row r="12" spans="1:4" ht="18" customHeight="1">
      <c r="A12" s="1396" t="s">
        <v>2052</v>
      </c>
      <c r="B12" s="1398">
        <v>1445647</v>
      </c>
      <c r="C12" s="1397">
        <f>B12/183393</f>
        <v>7.882781785564335</v>
      </c>
      <c r="D12" s="675"/>
    </row>
    <row r="13" spans="1:4" ht="18" customHeight="1">
      <c r="A13" s="1396" t="s">
        <v>2051</v>
      </c>
      <c r="B13" s="1398">
        <v>1445647</v>
      </c>
      <c r="C13" s="1397">
        <f>B13/185747</f>
        <v>7.7828820923083546</v>
      </c>
      <c r="D13" s="675"/>
    </row>
    <row r="14" spans="1:4" ht="18" customHeight="1">
      <c r="A14" s="1396" t="s">
        <v>2050</v>
      </c>
      <c r="B14" s="1398">
        <v>1482473</v>
      </c>
      <c r="C14" s="1397">
        <f>B14/187277</f>
        <v>7.9159373548273413</v>
      </c>
      <c r="D14" s="675"/>
    </row>
    <row r="15" spans="1:4" ht="18" customHeight="1">
      <c r="A15" s="1396" t="s">
        <v>2049</v>
      </c>
      <c r="B15" s="1398">
        <v>1484538</v>
      </c>
      <c r="C15" s="1397">
        <f>B15/188465</f>
        <v>7.8769957286498817</v>
      </c>
      <c r="D15" s="675"/>
    </row>
    <row r="16" spans="1:4" ht="18" customHeight="1">
      <c r="A16" s="1396" t="s">
        <v>2048</v>
      </c>
      <c r="B16" s="758">
        <v>1599538</v>
      </c>
      <c r="C16" s="1397">
        <f>B16/190576</f>
        <v>8.3931764755268237</v>
      </c>
      <c r="D16" s="675"/>
    </row>
    <row r="17" spans="1:4" ht="18" customHeight="1">
      <c r="A17" s="1396" t="s">
        <v>2047</v>
      </c>
      <c r="B17" s="758">
        <v>1622593</v>
      </c>
      <c r="C17" s="1397">
        <f>B17/192262</f>
        <v>8.4394888225442362</v>
      </c>
      <c r="D17" s="675"/>
    </row>
    <row r="18" spans="1:4" ht="18" customHeight="1">
      <c r="A18" s="1396" t="s">
        <v>2046</v>
      </c>
      <c r="B18" s="757">
        <v>1622693</v>
      </c>
      <c r="C18" s="1394">
        <v>8.3000000000000007</v>
      </c>
      <c r="D18" s="675"/>
    </row>
    <row r="19" spans="1:4" ht="18" customHeight="1">
      <c r="A19" s="1396" t="s">
        <v>2045</v>
      </c>
      <c r="B19" s="757">
        <v>1622693</v>
      </c>
      <c r="C19" s="1397">
        <f>B19/198176</f>
        <v>8.1881408445018575</v>
      </c>
      <c r="D19" s="675"/>
    </row>
    <row r="20" spans="1:4" ht="18" customHeight="1">
      <c r="A20" s="1396" t="s">
        <v>2044</v>
      </c>
      <c r="B20" s="757">
        <v>1622693</v>
      </c>
      <c r="C20" s="1397">
        <f>B20/199969</f>
        <v>8.1147227820312153</v>
      </c>
      <c r="D20" s="675"/>
    </row>
    <row r="21" spans="1:4" ht="18" customHeight="1">
      <c r="A21" s="1396" t="s">
        <v>2043</v>
      </c>
      <c r="B21" s="757">
        <v>1649922</v>
      </c>
      <c r="C21" s="1397">
        <f>B21/203435</f>
        <v>8.1103153341362102</v>
      </c>
      <c r="D21" s="675"/>
    </row>
    <row r="22" spans="1:4" ht="18" customHeight="1">
      <c r="A22" s="1396" t="s">
        <v>1750</v>
      </c>
      <c r="B22" s="757">
        <v>1674923</v>
      </c>
      <c r="C22" s="1397">
        <v>8.1</v>
      </c>
      <c r="D22" s="675"/>
    </row>
    <row r="23" spans="1:4" ht="18" customHeight="1">
      <c r="A23" s="1396" t="s">
        <v>1749</v>
      </c>
      <c r="B23" s="757">
        <v>1710865</v>
      </c>
      <c r="C23" s="1394">
        <v>8.17</v>
      </c>
      <c r="D23" s="675"/>
    </row>
    <row r="24" spans="1:4" ht="18" customHeight="1">
      <c r="A24" s="1396" t="s">
        <v>1748</v>
      </c>
      <c r="B24" s="757">
        <v>1714265</v>
      </c>
      <c r="C24" s="1394">
        <v>8.07</v>
      </c>
      <c r="D24" s="675"/>
    </row>
    <row r="25" spans="1:4" ht="18" customHeight="1">
      <c r="A25" s="1396" t="s">
        <v>1747</v>
      </c>
      <c r="B25" s="757">
        <v>1719756</v>
      </c>
      <c r="C25" s="1394">
        <v>8.1</v>
      </c>
      <c r="D25" s="675"/>
    </row>
    <row r="26" spans="1:4" ht="18" customHeight="1">
      <c r="A26" s="1396" t="s">
        <v>1974</v>
      </c>
      <c r="B26" s="757">
        <v>1722223</v>
      </c>
      <c r="C26" s="1394">
        <v>7.97</v>
      </c>
      <c r="D26" s="675"/>
    </row>
    <row r="27" spans="1:4" ht="18" customHeight="1">
      <c r="A27" s="1396" t="s">
        <v>1973</v>
      </c>
      <c r="B27" s="1395">
        <v>1737051</v>
      </c>
      <c r="C27" s="1394">
        <v>8</v>
      </c>
      <c r="D27" s="675"/>
    </row>
    <row r="28" spans="1:4" ht="18" customHeight="1">
      <c r="A28" s="1396" t="s">
        <v>1972</v>
      </c>
      <c r="B28" s="1395">
        <v>1757051</v>
      </c>
      <c r="C28" s="1394">
        <v>7.99</v>
      </c>
      <c r="D28" s="675"/>
    </row>
    <row r="29" spans="1:4" ht="18" customHeight="1">
      <c r="A29" s="1396" t="s">
        <v>2008</v>
      </c>
      <c r="B29" s="1395">
        <v>1796313</v>
      </c>
      <c r="C29" s="1394">
        <v>8.1</v>
      </c>
      <c r="D29" s="675"/>
    </row>
    <row r="30" spans="1:4" ht="18" customHeight="1">
      <c r="A30" s="1396" t="s">
        <v>1970</v>
      </c>
      <c r="B30" s="1395">
        <v>1838954</v>
      </c>
      <c r="C30" s="1394">
        <v>8.0500000000000007</v>
      </c>
    </row>
    <row r="31" spans="1:4" ht="18" customHeight="1">
      <c r="A31" s="1396" t="s">
        <v>1969</v>
      </c>
      <c r="B31" s="1395">
        <v>1854848</v>
      </c>
      <c r="C31" s="1394">
        <v>8.01</v>
      </c>
    </row>
    <row r="32" spans="1:4" ht="18" customHeight="1">
      <c r="A32" s="1396" t="s">
        <v>1968</v>
      </c>
      <c r="B32" s="1395">
        <v>1866589</v>
      </c>
      <c r="C32" s="1394">
        <v>7.95</v>
      </c>
    </row>
    <row r="33" spans="1:3" ht="18" customHeight="1" thickBot="1">
      <c r="A33" s="1393" t="s">
        <v>1967</v>
      </c>
      <c r="B33" s="1392">
        <v>1891551</v>
      </c>
      <c r="C33" s="1391">
        <v>7.94</v>
      </c>
    </row>
    <row r="34" spans="1:3" ht="18" customHeight="1">
      <c r="C34" s="187" t="s">
        <v>2003</v>
      </c>
    </row>
    <row r="35" spans="1:3" ht="18" customHeight="1">
      <c r="A35" t="s">
        <v>2042</v>
      </c>
    </row>
    <row r="36" spans="1:3" ht="18" customHeight="1">
      <c r="A36" t="s">
        <v>2041</v>
      </c>
    </row>
    <row r="37" spans="1:3" ht="14.25" customHeight="1"/>
    <row r="38" spans="1:3" ht="18" customHeight="1">
      <c r="A38" s="161" t="s">
        <v>1668</v>
      </c>
    </row>
    <row r="39" spans="1:3" ht="18" customHeight="1">
      <c r="A39" s="161" t="s">
        <v>2040</v>
      </c>
    </row>
    <row r="40" spans="1:3" ht="18" customHeight="1">
      <c r="A40" s="161" t="s">
        <v>2039</v>
      </c>
      <c r="C40" s="217" t="s">
        <v>2038</v>
      </c>
    </row>
    <row r="41" spans="1:3" ht="18" customHeight="1">
      <c r="A41" s="161" t="s">
        <v>2037</v>
      </c>
      <c r="C41" s="217" t="s">
        <v>2036</v>
      </c>
    </row>
    <row r="42" spans="1:3" ht="18" customHeight="1">
      <c r="A42" t="s">
        <v>2035</v>
      </c>
      <c r="C42" s="187" t="s">
        <v>2034</v>
      </c>
    </row>
    <row r="43" spans="1:3" ht="18" customHeight="1">
      <c r="A43" s="161" t="s">
        <v>2033</v>
      </c>
      <c r="C43" s="217" t="s">
        <v>2032</v>
      </c>
    </row>
    <row r="44" spans="1:3" ht="18" customHeight="1">
      <c r="A44" s="161" t="s">
        <v>2031</v>
      </c>
      <c r="C44" s="217" t="s">
        <v>2030</v>
      </c>
    </row>
    <row r="45" spans="1:3" ht="10.5" customHeight="1">
      <c r="C45" s="217"/>
    </row>
  </sheetData>
  <phoneticPr fontId="3"/>
  <printOptions horizontalCentered="1"/>
  <pageMargins left="0.98425196850393704" right="0.98425196850393704" top="1.1811023622047245" bottom="1.1811023622047245" header="0.51181102362204722" footer="0.51181102362204722"/>
  <pageSetup paperSize="9" scale="9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68"/>
  <sheetViews>
    <sheetView view="pageBreakPreview" zoomScaleNormal="100" zoomScaleSheetLayoutView="100" workbookViewId="0"/>
  </sheetViews>
  <sheetFormatPr defaultRowHeight="13"/>
  <cols>
    <col min="1" max="1" width="11.7265625" customWidth="1"/>
    <col min="2" max="2" width="10.6328125" customWidth="1"/>
    <col min="3" max="3" width="8.7265625" customWidth="1"/>
    <col min="4" max="5" width="9.08984375" bestFit="1" customWidth="1"/>
    <col min="6" max="6" width="7.26953125" bestFit="1" customWidth="1"/>
    <col min="7" max="8" width="9.08984375" bestFit="1" customWidth="1"/>
    <col min="9" max="9" width="7.26953125" bestFit="1" customWidth="1"/>
    <col min="10" max="11" width="9.08984375" bestFit="1" customWidth="1"/>
    <col min="12" max="12" width="7.26953125" bestFit="1" customWidth="1"/>
    <col min="13" max="18" width="9.08984375" bestFit="1" customWidth="1"/>
  </cols>
  <sheetData>
    <row r="1" spans="1:11" ht="19">
      <c r="A1" s="182" t="s">
        <v>2091</v>
      </c>
    </row>
    <row r="2" spans="1:11" ht="18" customHeight="1" thickBot="1">
      <c r="E2" s="400"/>
      <c r="H2" s="400"/>
      <c r="K2" s="187" t="s">
        <v>2090</v>
      </c>
    </row>
    <row r="3" spans="1:11" ht="18" customHeight="1">
      <c r="A3" s="736" t="s">
        <v>2083</v>
      </c>
      <c r="B3" s="2446" t="s">
        <v>2089</v>
      </c>
      <c r="C3" s="1420" t="s">
        <v>2088</v>
      </c>
      <c r="D3" s="1420"/>
      <c r="E3" s="1420"/>
      <c r="F3" s="1420" t="s">
        <v>2087</v>
      </c>
      <c r="G3" s="1420"/>
      <c r="H3" s="1420"/>
      <c r="I3" s="1420" t="s">
        <v>2086</v>
      </c>
      <c r="J3" s="1420"/>
      <c r="K3" s="1419"/>
    </row>
    <row r="4" spans="1:11" ht="41.5" customHeight="1" thickBot="1">
      <c r="A4" s="783" t="s">
        <v>2079</v>
      </c>
      <c r="B4" s="2447"/>
      <c r="C4" s="1417" t="s">
        <v>2076</v>
      </c>
      <c r="D4" s="1417" t="s">
        <v>2075</v>
      </c>
      <c r="E4" s="1417" t="s">
        <v>2085</v>
      </c>
      <c r="F4" s="1417" t="s">
        <v>2076</v>
      </c>
      <c r="G4" s="1417" t="s">
        <v>2075</v>
      </c>
      <c r="H4" s="1417" t="s">
        <v>2085</v>
      </c>
      <c r="I4" s="1417" t="s">
        <v>2076</v>
      </c>
      <c r="J4" s="1417" t="s">
        <v>2075</v>
      </c>
      <c r="K4" s="1416" t="s">
        <v>2084</v>
      </c>
    </row>
    <row r="5" spans="1:11">
      <c r="A5" s="530" t="s">
        <v>2015</v>
      </c>
      <c r="B5" s="1423">
        <v>171547</v>
      </c>
      <c r="C5" s="435">
        <f t="shared" ref="C5:C19" si="0">SUM(F5,I5,B37)</f>
        <v>130</v>
      </c>
      <c r="D5" s="435">
        <v>211003</v>
      </c>
      <c r="E5" s="435">
        <v>128200</v>
      </c>
      <c r="F5" s="435">
        <v>4</v>
      </c>
      <c r="G5" s="435">
        <v>159600</v>
      </c>
      <c r="H5" s="435">
        <v>93527</v>
      </c>
      <c r="I5" s="435">
        <v>107</v>
      </c>
      <c r="J5" s="435">
        <v>35726</v>
      </c>
      <c r="K5" s="435">
        <v>27263</v>
      </c>
    </row>
    <row r="6" spans="1:11">
      <c r="A6" s="530" t="s">
        <v>2073</v>
      </c>
      <c r="B6" s="464">
        <v>174905</v>
      </c>
      <c r="C6" s="133">
        <f t="shared" si="0"/>
        <v>126</v>
      </c>
      <c r="D6" s="133">
        <v>208725</v>
      </c>
      <c r="E6" s="133">
        <v>133442</v>
      </c>
      <c r="F6" s="133">
        <v>4</v>
      </c>
      <c r="G6" s="133">
        <v>159600</v>
      </c>
      <c r="H6" s="133">
        <v>100169</v>
      </c>
      <c r="I6" s="133">
        <v>106</v>
      </c>
      <c r="J6" s="133">
        <v>35476</v>
      </c>
      <c r="K6" s="133">
        <v>26736</v>
      </c>
    </row>
    <row r="7" spans="1:11">
      <c r="A7" s="530" t="s">
        <v>2072</v>
      </c>
      <c r="B7" s="464">
        <v>176668</v>
      </c>
      <c r="C7" s="133">
        <f t="shared" si="0"/>
        <v>123</v>
      </c>
      <c r="D7" s="133">
        <v>207358</v>
      </c>
      <c r="E7" s="133">
        <v>135766</v>
      </c>
      <c r="F7" s="133">
        <v>4</v>
      </c>
      <c r="G7" s="133">
        <v>159600</v>
      </c>
      <c r="H7" s="133">
        <v>103320</v>
      </c>
      <c r="I7" s="133">
        <v>106</v>
      </c>
      <c r="J7" s="133">
        <v>35476</v>
      </c>
      <c r="K7" s="133">
        <v>26591</v>
      </c>
    </row>
    <row r="8" spans="1:11">
      <c r="A8" s="530" t="s">
        <v>2071</v>
      </c>
      <c r="B8" s="464">
        <v>178862</v>
      </c>
      <c r="C8" s="133">
        <f t="shared" si="0"/>
        <v>123</v>
      </c>
      <c r="D8" s="133">
        <v>207376</v>
      </c>
      <c r="E8" s="133">
        <v>138308</v>
      </c>
      <c r="F8" s="133">
        <v>4</v>
      </c>
      <c r="G8" s="133">
        <v>159600</v>
      </c>
      <c r="H8" s="133">
        <v>105730</v>
      </c>
      <c r="I8" s="133">
        <v>106</v>
      </c>
      <c r="J8" s="133">
        <v>35454</v>
      </c>
      <c r="K8" s="133">
        <v>26440</v>
      </c>
    </row>
    <row r="9" spans="1:11">
      <c r="A9" s="530" t="s">
        <v>2070</v>
      </c>
      <c r="B9" s="464">
        <v>181248</v>
      </c>
      <c r="C9" s="133">
        <f t="shared" si="0"/>
        <v>122</v>
      </c>
      <c r="D9" s="133">
        <v>207772</v>
      </c>
      <c r="E9" s="133">
        <v>140740</v>
      </c>
      <c r="F9" s="133">
        <v>4</v>
      </c>
      <c r="G9" s="133">
        <v>159600</v>
      </c>
      <c r="H9" s="133">
        <v>109010</v>
      </c>
      <c r="I9" s="133">
        <v>106</v>
      </c>
      <c r="J9" s="133">
        <v>35126</v>
      </c>
      <c r="K9" s="133">
        <v>25843</v>
      </c>
    </row>
    <row r="10" spans="1:11">
      <c r="A10" s="530" t="s">
        <v>2069</v>
      </c>
      <c r="B10" s="464">
        <v>183393</v>
      </c>
      <c r="C10" s="133">
        <f t="shared" si="0"/>
        <v>121</v>
      </c>
      <c r="D10" s="133">
        <v>230054</v>
      </c>
      <c r="E10" s="133">
        <v>144411</v>
      </c>
      <c r="F10" s="133">
        <v>4</v>
      </c>
      <c r="G10" s="133">
        <v>185550</v>
      </c>
      <c r="H10" s="133">
        <v>114102</v>
      </c>
      <c r="I10" s="133">
        <v>105</v>
      </c>
      <c r="J10" s="133">
        <v>35836</v>
      </c>
      <c r="K10" s="133">
        <v>25990</v>
      </c>
    </row>
    <row r="11" spans="1:11">
      <c r="A11" s="530" t="s">
        <v>2068</v>
      </c>
      <c r="B11" s="464">
        <v>185747</v>
      </c>
      <c r="C11" s="133">
        <f t="shared" si="0"/>
        <v>120</v>
      </c>
      <c r="D11" s="133">
        <v>229615</v>
      </c>
      <c r="E11" s="133">
        <v>147474</v>
      </c>
      <c r="F11" s="133">
        <v>4</v>
      </c>
      <c r="G11" s="133">
        <v>175470</v>
      </c>
      <c r="H11" s="133">
        <v>117128</v>
      </c>
      <c r="I11" s="133">
        <v>104</v>
      </c>
      <c r="J11" s="133">
        <v>35536</v>
      </c>
      <c r="K11" s="133">
        <v>26194</v>
      </c>
    </row>
    <row r="12" spans="1:11">
      <c r="A12" s="530" t="s">
        <v>1983</v>
      </c>
      <c r="B12" s="464">
        <v>187277</v>
      </c>
      <c r="C12" s="133">
        <f t="shared" si="0"/>
        <v>113</v>
      </c>
      <c r="D12" s="133">
        <v>227123</v>
      </c>
      <c r="E12" s="133">
        <v>144609</v>
      </c>
      <c r="F12" s="133">
        <v>2</v>
      </c>
      <c r="G12" s="133">
        <v>178456</v>
      </c>
      <c r="H12" s="133">
        <v>116243</v>
      </c>
      <c r="I12" s="133">
        <v>102</v>
      </c>
      <c r="J12" s="133">
        <v>33326</v>
      </c>
      <c r="K12" s="133">
        <v>24575</v>
      </c>
    </row>
    <row r="13" spans="1:11">
      <c r="A13" s="530" t="s">
        <v>2067</v>
      </c>
      <c r="B13" s="464">
        <v>188465</v>
      </c>
      <c r="C13" s="133">
        <f t="shared" si="0"/>
        <v>113</v>
      </c>
      <c r="D13" s="133">
        <v>227123</v>
      </c>
      <c r="E13" s="133">
        <v>146613</v>
      </c>
      <c r="F13" s="133">
        <v>2</v>
      </c>
      <c r="G13" s="133">
        <v>178695</v>
      </c>
      <c r="H13" s="133">
        <v>119259</v>
      </c>
      <c r="I13" s="133">
        <v>102</v>
      </c>
      <c r="J13" s="133">
        <v>33326</v>
      </c>
      <c r="K13" s="133">
        <v>23493</v>
      </c>
    </row>
    <row r="14" spans="1:11">
      <c r="A14" s="530" t="s">
        <v>2066</v>
      </c>
      <c r="B14" s="464">
        <v>190578</v>
      </c>
      <c r="C14" s="133">
        <f t="shared" si="0"/>
        <v>113</v>
      </c>
      <c r="D14" s="133">
        <v>227123</v>
      </c>
      <c r="E14" s="133">
        <v>148493</v>
      </c>
      <c r="F14" s="133">
        <v>2</v>
      </c>
      <c r="G14" s="133">
        <v>178929</v>
      </c>
      <c r="H14" s="133">
        <v>121098</v>
      </c>
      <c r="I14" s="133">
        <v>102</v>
      </c>
      <c r="J14" s="133">
        <v>33326</v>
      </c>
      <c r="K14" s="133">
        <v>23626</v>
      </c>
    </row>
    <row r="15" spans="1:11">
      <c r="A15" s="530" t="s">
        <v>1980</v>
      </c>
      <c r="B15" s="464">
        <v>192262</v>
      </c>
      <c r="C15" s="133">
        <f t="shared" si="0"/>
        <v>111</v>
      </c>
      <c r="D15" s="133">
        <v>226495</v>
      </c>
      <c r="E15" s="133">
        <v>149041</v>
      </c>
      <c r="F15" s="133">
        <v>1</v>
      </c>
      <c r="G15" s="133">
        <v>186000</v>
      </c>
      <c r="H15" s="133">
        <v>122626</v>
      </c>
      <c r="I15" s="133">
        <v>102</v>
      </c>
      <c r="J15" s="133">
        <v>33326</v>
      </c>
      <c r="K15" s="133">
        <v>23083</v>
      </c>
    </row>
    <row r="16" spans="1:11">
      <c r="A16" s="530" t="s">
        <v>1979</v>
      </c>
      <c r="B16" s="464">
        <v>193368</v>
      </c>
      <c r="C16" s="133">
        <f t="shared" si="0"/>
        <v>133</v>
      </c>
      <c r="D16" s="133">
        <v>229530</v>
      </c>
      <c r="E16" s="133">
        <v>158805</v>
      </c>
      <c r="F16" s="133">
        <v>1</v>
      </c>
      <c r="G16" s="133">
        <v>182300</v>
      </c>
      <c r="H16" s="133">
        <v>126528</v>
      </c>
      <c r="I16" s="133">
        <v>102</v>
      </c>
      <c r="J16" s="133">
        <v>33326</v>
      </c>
      <c r="K16" s="133">
        <v>23035</v>
      </c>
    </row>
    <row r="17" spans="1:11">
      <c r="A17" s="530" t="s">
        <v>1978</v>
      </c>
      <c r="B17" s="440">
        <v>195302</v>
      </c>
      <c r="C17" s="133">
        <f t="shared" si="0"/>
        <v>137</v>
      </c>
      <c r="D17" s="440">
        <v>225042</v>
      </c>
      <c r="E17" s="440">
        <v>158748</v>
      </c>
      <c r="F17" s="440">
        <v>1</v>
      </c>
      <c r="G17" s="440">
        <v>182300</v>
      </c>
      <c r="H17" s="440">
        <v>131318</v>
      </c>
      <c r="I17" s="440">
        <v>102</v>
      </c>
      <c r="J17" s="440">
        <v>33326</v>
      </c>
      <c r="K17" s="440">
        <v>23075</v>
      </c>
    </row>
    <row r="18" spans="1:11">
      <c r="A18" s="530" t="s">
        <v>1977</v>
      </c>
      <c r="B18" s="440">
        <v>197061</v>
      </c>
      <c r="C18" s="133">
        <f t="shared" si="0"/>
        <v>135</v>
      </c>
      <c r="D18" s="440">
        <v>225042</v>
      </c>
      <c r="E18" s="440">
        <v>162876</v>
      </c>
      <c r="F18" s="440">
        <v>1</v>
      </c>
      <c r="G18" s="440">
        <v>182300</v>
      </c>
      <c r="H18" s="440">
        <v>135272</v>
      </c>
      <c r="I18" s="440">
        <v>102</v>
      </c>
      <c r="J18" s="440">
        <v>33326</v>
      </c>
      <c r="K18" s="440">
        <v>23286</v>
      </c>
    </row>
    <row r="19" spans="1:11">
      <c r="A19" s="530" t="s">
        <v>1976</v>
      </c>
      <c r="B19" s="440">
        <v>199969</v>
      </c>
      <c r="C19" s="133">
        <f t="shared" si="0"/>
        <v>141</v>
      </c>
      <c r="D19" s="440">
        <v>224492</v>
      </c>
      <c r="E19" s="440">
        <v>165673</v>
      </c>
      <c r="F19" s="440">
        <v>1</v>
      </c>
      <c r="G19" s="440">
        <v>182300</v>
      </c>
      <c r="H19" s="440">
        <v>138707</v>
      </c>
      <c r="I19" s="440">
        <v>100</v>
      </c>
      <c r="J19" s="440">
        <v>32776</v>
      </c>
      <c r="K19" s="440">
        <v>22614</v>
      </c>
    </row>
    <row r="20" spans="1:11">
      <c r="A20" s="530" t="s">
        <v>1975</v>
      </c>
      <c r="B20" s="1413">
        <v>203435</v>
      </c>
      <c r="C20" s="458">
        <f>F20+I20+B52</f>
        <v>140</v>
      </c>
      <c r="D20" s="1413">
        <f>G20+J20+C52</f>
        <v>224047</v>
      </c>
      <c r="E20" s="1413">
        <f>H20+K20+D52</f>
        <v>170479</v>
      </c>
      <c r="F20" s="1413">
        <v>1</v>
      </c>
      <c r="G20" s="1413">
        <v>182300</v>
      </c>
      <c r="H20" s="1413">
        <v>144407</v>
      </c>
      <c r="I20" s="1413">
        <v>100</v>
      </c>
      <c r="J20" s="1413">
        <v>32776</v>
      </c>
      <c r="K20" s="1413">
        <v>22303</v>
      </c>
    </row>
    <row r="21" spans="1:11">
      <c r="A21" s="530" t="s">
        <v>1750</v>
      </c>
      <c r="B21" s="1422">
        <v>206679</v>
      </c>
      <c r="C21" s="458">
        <v>140</v>
      </c>
      <c r="D21" s="1413">
        <v>224047</v>
      </c>
      <c r="E21" s="1413">
        <v>177510</v>
      </c>
      <c r="F21" s="1413">
        <v>1</v>
      </c>
      <c r="G21" s="1413">
        <v>182300</v>
      </c>
      <c r="H21" s="1413">
        <v>151646</v>
      </c>
      <c r="I21" s="1413">
        <v>100</v>
      </c>
      <c r="J21" s="1413">
        <v>32776</v>
      </c>
      <c r="K21" s="1413">
        <v>22122</v>
      </c>
    </row>
    <row r="22" spans="1:11">
      <c r="A22" s="530" t="s">
        <v>1749</v>
      </c>
      <c r="B22" s="1422">
        <v>209388</v>
      </c>
      <c r="C22" s="458">
        <v>136</v>
      </c>
      <c r="D22" s="1413">
        <v>223850</v>
      </c>
      <c r="E22" s="1413">
        <v>181962</v>
      </c>
      <c r="F22" s="1413">
        <v>1</v>
      </c>
      <c r="G22" s="1413">
        <v>182300</v>
      </c>
      <c r="H22" s="1413">
        <v>156806</v>
      </c>
      <c r="I22" s="1413">
        <v>99</v>
      </c>
      <c r="J22" s="1413">
        <v>32366</v>
      </c>
      <c r="K22" s="1413">
        <v>21459</v>
      </c>
    </row>
    <row r="23" spans="1:11">
      <c r="A23" s="530" t="s">
        <v>1748</v>
      </c>
      <c r="B23" s="1422">
        <v>212369</v>
      </c>
      <c r="C23" s="1413">
        <v>134</v>
      </c>
      <c r="D23" s="1413">
        <v>223650</v>
      </c>
      <c r="E23" s="1413">
        <v>186920</v>
      </c>
      <c r="F23" s="1413">
        <v>1</v>
      </c>
      <c r="G23" s="1413">
        <v>182300</v>
      </c>
      <c r="H23" s="1413">
        <v>162136</v>
      </c>
      <c r="I23" s="1413">
        <v>99</v>
      </c>
      <c r="J23" s="1413">
        <v>32366</v>
      </c>
      <c r="K23" s="1413">
        <v>20848</v>
      </c>
    </row>
    <row r="24" spans="1:11">
      <c r="A24" s="530" t="s">
        <v>1747</v>
      </c>
      <c r="B24" s="1422">
        <v>214471</v>
      </c>
      <c r="C24" s="1413">
        <v>135</v>
      </c>
      <c r="D24" s="1413">
        <v>223650</v>
      </c>
      <c r="E24" s="1413">
        <v>192326</v>
      </c>
      <c r="F24" s="1413">
        <v>1</v>
      </c>
      <c r="G24" s="1413">
        <v>182300</v>
      </c>
      <c r="H24" s="1413">
        <v>168303</v>
      </c>
      <c r="I24" s="1413">
        <v>99</v>
      </c>
      <c r="J24" s="1413">
        <v>32366</v>
      </c>
      <c r="K24" s="1413">
        <v>20485</v>
      </c>
    </row>
    <row r="25" spans="1:11">
      <c r="A25" s="530" t="s">
        <v>1974</v>
      </c>
      <c r="B25" s="1422">
        <v>215214</v>
      </c>
      <c r="C25" s="1413">
        <v>134</v>
      </c>
      <c r="D25" s="1413">
        <v>222460</v>
      </c>
      <c r="E25" s="1413">
        <v>196527</v>
      </c>
      <c r="F25" s="1413">
        <v>1</v>
      </c>
      <c r="G25" s="1413">
        <v>182300</v>
      </c>
      <c r="H25" s="1413">
        <v>173678</v>
      </c>
      <c r="I25" s="1413">
        <v>95</v>
      </c>
      <c r="J25" s="1413">
        <v>30876</v>
      </c>
      <c r="K25" s="1413">
        <v>19400</v>
      </c>
    </row>
    <row r="26" spans="1:11">
      <c r="A26" s="530" t="s">
        <v>1973</v>
      </c>
      <c r="B26" s="1422">
        <v>217048</v>
      </c>
      <c r="C26" s="1413">
        <v>134</v>
      </c>
      <c r="D26" s="1413">
        <v>217915</v>
      </c>
      <c r="E26" s="1413">
        <v>198954</v>
      </c>
      <c r="F26" s="1413">
        <v>1</v>
      </c>
      <c r="G26" s="1413">
        <v>182300</v>
      </c>
      <c r="H26" s="1413">
        <v>177460</v>
      </c>
      <c r="I26" s="1413">
        <v>95</v>
      </c>
      <c r="J26" s="1413">
        <v>30876</v>
      </c>
      <c r="K26" s="1413">
        <v>19263</v>
      </c>
    </row>
    <row r="27" spans="1:11">
      <c r="A27" s="530" t="s">
        <v>1972</v>
      </c>
      <c r="B27" s="1412">
        <v>219093</v>
      </c>
      <c r="C27" s="1403">
        <v>133</v>
      </c>
      <c r="D27" s="1403">
        <v>217715</v>
      </c>
      <c r="E27" s="1403">
        <v>203119</v>
      </c>
      <c r="F27" s="1403">
        <v>1</v>
      </c>
      <c r="G27" s="1403">
        <v>182300</v>
      </c>
      <c r="H27" s="1403">
        <v>182429</v>
      </c>
      <c r="I27" s="1403">
        <v>94</v>
      </c>
      <c r="J27" s="1403">
        <v>30676</v>
      </c>
      <c r="K27" s="1403">
        <v>18459</v>
      </c>
    </row>
    <row r="28" spans="1:11">
      <c r="A28" s="530" t="s">
        <v>1971</v>
      </c>
      <c r="B28" s="1412">
        <v>221150</v>
      </c>
      <c r="C28" s="1403">
        <v>135</v>
      </c>
      <c r="D28" s="1403">
        <v>217715</v>
      </c>
      <c r="E28" s="1403">
        <v>207210</v>
      </c>
      <c r="F28" s="1403">
        <v>1</v>
      </c>
      <c r="G28" s="1403">
        <v>182300</v>
      </c>
      <c r="H28" s="1403">
        <v>187218</v>
      </c>
      <c r="I28" s="1403">
        <v>94</v>
      </c>
      <c r="J28" s="1403">
        <v>30676</v>
      </c>
      <c r="K28" s="1403">
        <v>17761</v>
      </c>
    </row>
    <row r="29" spans="1:11">
      <c r="A29" s="530" t="s">
        <v>2007</v>
      </c>
      <c r="B29" s="1412">
        <v>227982</v>
      </c>
      <c r="C29" s="1403">
        <v>133</v>
      </c>
      <c r="D29" s="1403">
        <v>217115</v>
      </c>
      <c r="E29" s="1403">
        <v>210663</v>
      </c>
      <c r="F29" s="1403">
        <v>1</v>
      </c>
      <c r="G29" s="1403">
        <v>182300</v>
      </c>
      <c r="H29" s="1403">
        <v>192281</v>
      </c>
      <c r="I29" s="1403">
        <v>91</v>
      </c>
      <c r="J29" s="1403">
        <v>30076</v>
      </c>
      <c r="K29" s="1403">
        <v>17712</v>
      </c>
    </row>
    <row r="30" spans="1:11">
      <c r="A30" s="1411" t="s">
        <v>2006</v>
      </c>
      <c r="B30" s="1412">
        <v>230926</v>
      </c>
      <c r="C30" s="1403">
        <v>129</v>
      </c>
      <c r="D30" s="1403">
        <v>215415</v>
      </c>
      <c r="E30" s="1403">
        <v>213471</v>
      </c>
      <c r="F30" s="1403">
        <v>1</v>
      </c>
      <c r="G30" s="1403">
        <v>182300</v>
      </c>
      <c r="H30" s="1403">
        <v>196107</v>
      </c>
      <c r="I30" s="1403">
        <v>87</v>
      </c>
      <c r="J30" s="1403">
        <v>28376</v>
      </c>
      <c r="K30" s="1403">
        <v>16694</v>
      </c>
    </row>
    <row r="31" spans="1:11">
      <c r="A31" s="1411" t="s">
        <v>2005</v>
      </c>
      <c r="B31" s="1412">
        <v>234455</v>
      </c>
      <c r="C31" s="1403">
        <v>124</v>
      </c>
      <c r="D31" s="1403">
        <v>215755</v>
      </c>
      <c r="E31" s="1403">
        <v>217630</v>
      </c>
      <c r="F31" s="1403">
        <v>1</v>
      </c>
      <c r="G31" s="1403">
        <v>182300</v>
      </c>
      <c r="H31" s="1403">
        <v>201275</v>
      </c>
      <c r="I31" s="1403">
        <v>85</v>
      </c>
      <c r="J31" s="1403">
        <v>29876</v>
      </c>
      <c r="K31" s="1403">
        <v>15685</v>
      </c>
    </row>
    <row r="32" spans="1:11" ht="13.5" thickBot="1">
      <c r="A32" s="1408" t="s">
        <v>2004</v>
      </c>
      <c r="B32" s="1421">
        <v>238013</v>
      </c>
      <c r="C32" s="1405">
        <v>124</v>
      </c>
      <c r="D32" s="1405">
        <v>215595</v>
      </c>
      <c r="E32" s="1405">
        <v>222147</v>
      </c>
      <c r="F32" s="1405">
        <v>1</v>
      </c>
      <c r="G32" s="1405">
        <v>182300</v>
      </c>
      <c r="H32" s="1405">
        <v>206220</v>
      </c>
      <c r="I32" s="1405">
        <v>84</v>
      </c>
      <c r="J32" s="1405">
        <v>29716</v>
      </c>
      <c r="K32" s="1405">
        <v>15257</v>
      </c>
    </row>
    <row r="33" spans="1:11">
      <c r="A33" s="489"/>
      <c r="B33" s="1403"/>
      <c r="C33" s="1403"/>
      <c r="D33" s="1403"/>
      <c r="E33" s="1403"/>
      <c r="F33" s="1403"/>
      <c r="G33" s="1403"/>
      <c r="H33" s="1403"/>
      <c r="I33" s="1403"/>
      <c r="J33" s="1403"/>
      <c r="K33" s="1403"/>
    </row>
    <row r="34" spans="1:11" ht="13.5" thickBot="1"/>
    <row r="35" spans="1:11">
      <c r="A35" s="736" t="s">
        <v>2083</v>
      </c>
      <c r="B35" s="683" t="s">
        <v>2082</v>
      </c>
      <c r="C35" s="1420"/>
      <c r="D35" s="1420"/>
      <c r="E35" s="2444" t="s">
        <v>2081</v>
      </c>
      <c r="F35" s="1420" t="s">
        <v>2080</v>
      </c>
      <c r="G35" s="1420"/>
      <c r="H35" s="1419"/>
    </row>
    <row r="36" spans="1:11" ht="26.5" thickBot="1">
      <c r="A36" s="783" t="s">
        <v>2079</v>
      </c>
      <c r="B36" s="1418" t="s">
        <v>2076</v>
      </c>
      <c r="C36" s="1417" t="s">
        <v>2078</v>
      </c>
      <c r="D36" s="1417" t="s">
        <v>2077</v>
      </c>
      <c r="E36" s="2445"/>
      <c r="F36" s="1417" t="s">
        <v>2076</v>
      </c>
      <c r="G36" s="1417" t="s">
        <v>2075</v>
      </c>
      <c r="H36" s="1416" t="s">
        <v>2074</v>
      </c>
    </row>
    <row r="37" spans="1:11">
      <c r="A37" s="530" t="s">
        <v>2015</v>
      </c>
      <c r="B37" s="435">
        <v>19</v>
      </c>
      <c r="C37" s="435">
        <v>15677</v>
      </c>
      <c r="D37" s="435">
        <v>7410</v>
      </c>
      <c r="E37" s="1415">
        <f t="shared" ref="E37:E52" si="1">E5/B5*100</f>
        <v>74.73170617964756</v>
      </c>
      <c r="F37" s="489">
        <v>50</v>
      </c>
      <c r="G37" s="435">
        <v>4842</v>
      </c>
      <c r="H37" s="435">
        <v>3827</v>
      </c>
    </row>
    <row r="38" spans="1:11">
      <c r="A38" s="530" t="s">
        <v>2073</v>
      </c>
      <c r="B38" s="133">
        <v>16</v>
      </c>
      <c r="C38" s="133">
        <v>13649</v>
      </c>
      <c r="D38" s="133">
        <v>6537</v>
      </c>
      <c r="E38" s="1414">
        <f t="shared" si="1"/>
        <v>76.293988165003853</v>
      </c>
      <c r="F38">
        <v>49</v>
      </c>
      <c r="G38" s="133">
        <v>4697</v>
      </c>
      <c r="H38" s="133">
        <v>3931</v>
      </c>
    </row>
    <row r="39" spans="1:11">
      <c r="A39" s="530" t="s">
        <v>2072</v>
      </c>
      <c r="B39" s="133">
        <v>13</v>
      </c>
      <c r="C39" s="133">
        <v>12282</v>
      </c>
      <c r="D39" s="133">
        <v>5855</v>
      </c>
      <c r="E39" s="1414">
        <f t="shared" si="1"/>
        <v>76.848099259628228</v>
      </c>
      <c r="F39">
        <v>47</v>
      </c>
      <c r="G39" s="133">
        <v>4461</v>
      </c>
      <c r="H39" s="133">
        <v>3586</v>
      </c>
    </row>
    <row r="40" spans="1:11">
      <c r="A40" s="530" t="s">
        <v>2071</v>
      </c>
      <c r="B40" s="133">
        <v>13</v>
      </c>
      <c r="C40" s="133">
        <v>12322</v>
      </c>
      <c r="D40" s="133">
        <v>6089</v>
      </c>
      <c r="E40" s="1414">
        <f t="shared" si="1"/>
        <v>77.326654068499735</v>
      </c>
      <c r="F40">
        <v>46</v>
      </c>
      <c r="G40" s="133">
        <v>4316</v>
      </c>
      <c r="H40" s="133">
        <v>3622</v>
      </c>
    </row>
    <row r="41" spans="1:11">
      <c r="A41" s="530" t="s">
        <v>2070</v>
      </c>
      <c r="B41" s="133">
        <v>12</v>
      </c>
      <c r="C41" s="133">
        <v>13146</v>
      </c>
      <c r="D41" s="133">
        <v>5887</v>
      </c>
      <c r="E41" s="1414">
        <f t="shared" si="1"/>
        <v>77.650512005649716</v>
      </c>
      <c r="F41">
        <v>40</v>
      </c>
      <c r="G41" s="133">
        <v>3809</v>
      </c>
      <c r="H41" s="133">
        <v>3127</v>
      </c>
    </row>
    <row r="42" spans="1:11">
      <c r="A42" s="530" t="s">
        <v>2069</v>
      </c>
      <c r="B42" s="133">
        <v>12</v>
      </c>
      <c r="C42" s="133">
        <v>8668</v>
      </c>
      <c r="D42" s="133">
        <v>4319</v>
      </c>
      <c r="E42" s="1414">
        <f t="shared" si="1"/>
        <v>78.74400876805548</v>
      </c>
      <c r="F42">
        <v>39</v>
      </c>
      <c r="G42" s="133">
        <v>3746</v>
      </c>
      <c r="H42" s="133">
        <v>3080</v>
      </c>
    </row>
    <row r="43" spans="1:11">
      <c r="A43" s="530" t="s">
        <v>2068</v>
      </c>
      <c r="B43" s="133">
        <v>12</v>
      </c>
      <c r="C43" s="133">
        <v>8529</v>
      </c>
      <c r="D43" s="133">
        <v>4152</v>
      </c>
      <c r="E43" s="1414">
        <f t="shared" si="1"/>
        <v>79.395091172401166</v>
      </c>
      <c r="F43">
        <v>39</v>
      </c>
      <c r="G43" s="133">
        <v>3757</v>
      </c>
      <c r="H43" s="133">
        <v>3122</v>
      </c>
    </row>
    <row r="44" spans="1:11">
      <c r="A44" s="530" t="s">
        <v>1983</v>
      </c>
      <c r="B44" s="133">
        <v>9</v>
      </c>
      <c r="C44" s="133">
        <v>7617</v>
      </c>
      <c r="D44" s="133">
        <v>3791</v>
      </c>
      <c r="E44" s="1414">
        <f t="shared" si="1"/>
        <v>77.216636319462623</v>
      </c>
      <c r="F44">
        <v>39</v>
      </c>
      <c r="G44" s="133">
        <v>3460</v>
      </c>
      <c r="H44" s="133">
        <v>3124</v>
      </c>
    </row>
    <row r="45" spans="1:11">
      <c r="A45" s="530" t="s">
        <v>2067</v>
      </c>
      <c r="B45" s="133">
        <v>9</v>
      </c>
      <c r="C45" s="133">
        <v>7617</v>
      </c>
      <c r="D45" s="133">
        <v>3861</v>
      </c>
      <c r="E45" s="1414">
        <f t="shared" si="1"/>
        <v>77.793224206086009</v>
      </c>
      <c r="F45">
        <v>39</v>
      </c>
      <c r="G45" s="133">
        <v>3757</v>
      </c>
      <c r="H45" s="133">
        <v>3087</v>
      </c>
    </row>
    <row r="46" spans="1:11">
      <c r="A46" s="530" t="s">
        <v>2066</v>
      </c>
      <c r="B46" s="133">
        <v>9</v>
      </c>
      <c r="C46" s="133">
        <v>7617</v>
      </c>
      <c r="D46" s="133">
        <v>3769</v>
      </c>
      <c r="E46" s="1414">
        <f t="shared" si="1"/>
        <v>77.917178268215636</v>
      </c>
      <c r="F46">
        <v>39</v>
      </c>
      <c r="G46" s="133">
        <v>3786</v>
      </c>
      <c r="H46" s="133">
        <v>3006</v>
      </c>
    </row>
    <row r="47" spans="1:11">
      <c r="A47" s="530" t="s">
        <v>1980</v>
      </c>
      <c r="B47" s="133">
        <v>8</v>
      </c>
      <c r="C47" s="133">
        <v>7169</v>
      </c>
      <c r="D47" s="133">
        <v>3332</v>
      </c>
      <c r="E47" s="1414">
        <f t="shared" si="1"/>
        <v>77.519738689912714</v>
      </c>
      <c r="F47">
        <v>35</v>
      </c>
      <c r="G47" s="133">
        <v>3467</v>
      </c>
      <c r="H47" s="133">
        <v>3072</v>
      </c>
    </row>
    <row r="48" spans="1:11">
      <c r="A48" s="530" t="s">
        <v>1979</v>
      </c>
      <c r="B48" s="133">
        <v>30</v>
      </c>
      <c r="C48" s="133">
        <v>8427</v>
      </c>
      <c r="D48" s="133">
        <v>3974</v>
      </c>
      <c r="E48" s="1414">
        <f t="shared" si="1"/>
        <v>82.12579123743329</v>
      </c>
      <c r="F48">
        <v>32</v>
      </c>
      <c r="G48" s="133">
        <v>3247</v>
      </c>
      <c r="H48" s="133">
        <v>2415</v>
      </c>
    </row>
    <row r="49" spans="1:11">
      <c r="A49" s="530" t="s">
        <v>1978</v>
      </c>
      <c r="B49" s="440">
        <v>34</v>
      </c>
      <c r="C49" s="440">
        <v>9416</v>
      </c>
      <c r="D49" s="440">
        <v>4355</v>
      </c>
      <c r="E49" s="1414">
        <f t="shared" si="1"/>
        <v>81.28334579266982</v>
      </c>
      <c r="F49">
        <v>31</v>
      </c>
      <c r="G49" s="440">
        <v>3047</v>
      </c>
      <c r="H49" s="440">
        <v>2498</v>
      </c>
    </row>
    <row r="50" spans="1:11">
      <c r="A50" s="530" t="s">
        <v>1977</v>
      </c>
      <c r="B50" s="440">
        <v>32</v>
      </c>
      <c r="C50" s="440">
        <v>9416</v>
      </c>
      <c r="D50" s="440">
        <v>4318</v>
      </c>
      <c r="E50" s="1414">
        <f t="shared" si="1"/>
        <v>82.652579658075425</v>
      </c>
      <c r="F50" s="440">
        <v>33</v>
      </c>
      <c r="G50" s="440">
        <v>3247</v>
      </c>
      <c r="H50" s="440">
        <v>2607</v>
      </c>
    </row>
    <row r="51" spans="1:11">
      <c r="A51" s="530" t="s">
        <v>1976</v>
      </c>
      <c r="B51" s="440">
        <v>40</v>
      </c>
      <c r="C51" s="440">
        <v>9416</v>
      </c>
      <c r="D51" s="440">
        <v>4352</v>
      </c>
      <c r="E51" s="1414">
        <f t="shared" si="1"/>
        <v>82.849341647955427</v>
      </c>
      <c r="F51">
        <v>49</v>
      </c>
      <c r="G51" s="440">
        <v>4316</v>
      </c>
      <c r="H51" s="440">
        <v>3097</v>
      </c>
    </row>
    <row r="52" spans="1:11">
      <c r="A52" s="530" t="s">
        <v>1975</v>
      </c>
      <c r="B52" s="1413">
        <v>39</v>
      </c>
      <c r="C52" s="1413">
        <v>8971</v>
      </c>
      <c r="D52" s="1413">
        <v>3769</v>
      </c>
      <c r="E52" s="1414">
        <f t="shared" si="1"/>
        <v>83.800231032024968</v>
      </c>
      <c r="F52" s="161">
        <v>32</v>
      </c>
      <c r="G52" s="1413">
        <v>3093</v>
      </c>
      <c r="H52" s="1413">
        <v>2584</v>
      </c>
    </row>
    <row r="53" spans="1:11">
      <c r="A53" s="530" t="s">
        <v>1750</v>
      </c>
      <c r="B53" s="1413">
        <v>39</v>
      </c>
      <c r="C53" s="1413">
        <v>8971</v>
      </c>
      <c r="D53" s="1413">
        <v>3742</v>
      </c>
      <c r="E53" s="1414">
        <v>86</v>
      </c>
      <c r="F53" s="161">
        <v>31</v>
      </c>
      <c r="G53" s="1413">
        <v>3033</v>
      </c>
      <c r="H53" s="1413">
        <v>2537</v>
      </c>
      <c r="I53" s="18"/>
      <c r="J53" s="18"/>
      <c r="K53" s="18"/>
    </row>
    <row r="54" spans="1:11">
      <c r="A54" s="530" t="s">
        <v>1749</v>
      </c>
      <c r="B54" s="1413">
        <v>31</v>
      </c>
      <c r="C54" s="1413">
        <v>9184</v>
      </c>
      <c r="D54" s="1413">
        <v>3697</v>
      </c>
      <c r="E54" s="1414">
        <f>E22/B22*100</f>
        <v>86.901828184996276</v>
      </c>
      <c r="F54" s="161">
        <v>40</v>
      </c>
      <c r="G54" s="1413">
        <v>3210</v>
      </c>
      <c r="H54" s="1413">
        <v>2668</v>
      </c>
      <c r="I54" s="18"/>
      <c r="J54" s="18"/>
      <c r="K54" s="18"/>
    </row>
    <row r="55" spans="1:11">
      <c r="A55" s="530" t="s">
        <v>1748</v>
      </c>
      <c r="B55" s="1413">
        <v>30</v>
      </c>
      <c r="C55" s="1413">
        <v>8984</v>
      </c>
      <c r="D55" s="1413">
        <v>3936</v>
      </c>
      <c r="E55" s="1414">
        <v>88</v>
      </c>
      <c r="F55" s="161">
        <v>32</v>
      </c>
      <c r="G55" s="1413">
        <v>3093</v>
      </c>
      <c r="H55" s="1413">
        <v>2355</v>
      </c>
      <c r="I55" s="18"/>
      <c r="J55" s="18"/>
      <c r="K55" s="18"/>
    </row>
    <row r="56" spans="1:11">
      <c r="A56" s="530" t="s">
        <v>1747</v>
      </c>
      <c r="B56" s="1413">
        <v>28</v>
      </c>
      <c r="C56" s="1413">
        <v>8984</v>
      </c>
      <c r="D56" s="1413">
        <v>3538</v>
      </c>
      <c r="E56" s="1414">
        <v>89.7</v>
      </c>
      <c r="F56" s="1413">
        <v>35</v>
      </c>
      <c r="G56" s="1413">
        <v>3598</v>
      </c>
      <c r="H56" s="1413">
        <v>2550</v>
      </c>
      <c r="I56" s="18"/>
      <c r="J56" s="18"/>
      <c r="K56" s="18"/>
    </row>
    <row r="57" spans="1:11">
      <c r="A57" s="530" t="s">
        <v>1974</v>
      </c>
      <c r="B57" s="1413">
        <v>28</v>
      </c>
      <c r="C57" s="1413">
        <v>9284</v>
      </c>
      <c r="D57" s="1413">
        <v>3449</v>
      </c>
      <c r="E57" s="1414">
        <v>91.3</v>
      </c>
      <c r="F57" s="1413">
        <v>32</v>
      </c>
      <c r="G57" s="1413">
        <v>3093</v>
      </c>
      <c r="H57" s="1413">
        <v>2438</v>
      </c>
      <c r="I57" s="18"/>
      <c r="J57" s="18"/>
      <c r="K57" s="18"/>
    </row>
    <row r="58" spans="1:11">
      <c r="A58" s="530" t="s">
        <v>1973</v>
      </c>
      <c r="B58" s="1413">
        <v>23</v>
      </c>
      <c r="C58" s="1413">
        <v>4739</v>
      </c>
      <c r="D58" s="1413">
        <v>2231</v>
      </c>
      <c r="E58" s="1414">
        <v>91.7</v>
      </c>
      <c r="F58" s="1413">
        <v>32</v>
      </c>
      <c r="G58" s="1413">
        <v>3093</v>
      </c>
      <c r="H58" s="1413">
        <v>2362</v>
      </c>
      <c r="I58" s="18"/>
      <c r="J58" s="18"/>
      <c r="K58" s="18"/>
    </row>
    <row r="59" spans="1:11">
      <c r="A59" s="530" t="s">
        <v>1972</v>
      </c>
      <c r="B59" s="1412">
        <v>23</v>
      </c>
      <c r="C59" s="1403">
        <v>4739</v>
      </c>
      <c r="D59" s="1403">
        <v>2231</v>
      </c>
      <c r="E59" s="1410">
        <v>92.7</v>
      </c>
      <c r="F59" s="1409">
        <v>29</v>
      </c>
      <c r="G59" s="1403">
        <v>2788</v>
      </c>
      <c r="H59" s="1403">
        <v>2323</v>
      </c>
      <c r="I59" s="18"/>
      <c r="J59" s="18"/>
      <c r="K59" s="18"/>
    </row>
    <row r="60" spans="1:11">
      <c r="A60" s="530" t="s">
        <v>1971</v>
      </c>
      <c r="B60" s="1403">
        <v>23</v>
      </c>
      <c r="C60" s="1403">
        <v>4739</v>
      </c>
      <c r="D60" s="1403">
        <v>2231</v>
      </c>
      <c r="E60" s="1410">
        <v>93.7</v>
      </c>
      <c r="F60" s="1409">
        <v>29</v>
      </c>
      <c r="G60" s="1403">
        <v>2788</v>
      </c>
      <c r="H60" s="1403">
        <v>2288</v>
      </c>
      <c r="I60" s="18"/>
      <c r="J60" s="18"/>
      <c r="K60" s="18"/>
    </row>
    <row r="61" spans="1:11">
      <c r="A61" s="530" t="s">
        <v>2007</v>
      </c>
      <c r="B61" s="1403">
        <v>23</v>
      </c>
      <c r="C61" s="1403">
        <v>4739</v>
      </c>
      <c r="D61" s="1403">
        <v>670</v>
      </c>
      <c r="E61" s="1410">
        <v>92.4</v>
      </c>
      <c r="F61" s="1409">
        <v>29</v>
      </c>
      <c r="G61" s="1403">
        <v>2892</v>
      </c>
      <c r="H61" s="1403">
        <v>2235</v>
      </c>
      <c r="I61" s="18"/>
      <c r="J61" s="18"/>
      <c r="K61" s="18"/>
    </row>
    <row r="62" spans="1:11">
      <c r="A62" s="1411" t="s">
        <v>2006</v>
      </c>
      <c r="B62" s="1403">
        <v>21</v>
      </c>
      <c r="C62" s="1403">
        <v>4739</v>
      </c>
      <c r="D62" s="1403">
        <v>670</v>
      </c>
      <c r="E62" s="1410">
        <v>92.4</v>
      </c>
      <c r="F62" s="1409">
        <v>28</v>
      </c>
      <c r="G62" s="1403">
        <v>2792</v>
      </c>
      <c r="H62" s="1403">
        <v>2154</v>
      </c>
      <c r="I62" s="18"/>
      <c r="J62" s="18"/>
      <c r="K62" s="18"/>
    </row>
    <row r="63" spans="1:11">
      <c r="A63" s="1411" t="s">
        <v>2005</v>
      </c>
      <c r="B63" s="1403">
        <v>20</v>
      </c>
      <c r="C63" s="1403">
        <v>3579</v>
      </c>
      <c r="D63" s="1403">
        <v>670</v>
      </c>
      <c r="E63" s="1410">
        <v>92.8</v>
      </c>
      <c r="F63" s="1409">
        <v>28</v>
      </c>
      <c r="G63" s="1403">
        <v>2792</v>
      </c>
      <c r="H63" s="1403">
        <v>2087</v>
      </c>
      <c r="I63" s="18"/>
      <c r="J63" s="18"/>
      <c r="K63" s="18"/>
    </row>
    <row r="64" spans="1:11" ht="13.5" thickBot="1">
      <c r="A64" s="1408" t="s">
        <v>2004</v>
      </c>
      <c r="B64" s="1405">
        <v>20</v>
      </c>
      <c r="C64" s="1405">
        <v>3579</v>
      </c>
      <c r="D64" s="1405">
        <v>670</v>
      </c>
      <c r="E64" s="1407">
        <v>93.3</v>
      </c>
      <c r="F64" s="1406">
        <v>28</v>
      </c>
      <c r="G64" s="1405">
        <v>2792</v>
      </c>
      <c r="H64" s="1405">
        <v>2018</v>
      </c>
      <c r="I64" s="18"/>
      <c r="J64" s="18"/>
      <c r="K64" s="18"/>
    </row>
    <row r="65" spans="1:8">
      <c r="A65" s="2184" t="s">
        <v>2065</v>
      </c>
      <c r="B65" s="2184"/>
      <c r="C65" s="2184"/>
      <c r="D65" s="2184"/>
      <c r="E65" s="2184"/>
      <c r="F65" s="2184"/>
      <c r="G65" s="2184"/>
      <c r="H65" s="2184"/>
    </row>
    <row r="66" spans="1:8">
      <c r="A66" s="187"/>
      <c r="B66" s="187"/>
      <c r="C66" s="187"/>
      <c r="D66" s="187"/>
      <c r="E66" s="187"/>
      <c r="F66" s="187"/>
      <c r="G66" s="187"/>
      <c r="H66" s="187"/>
    </row>
    <row r="67" spans="1:8">
      <c r="A67" s="701" t="s">
        <v>2064</v>
      </c>
      <c r="B67" s="1403"/>
      <c r="C67" s="1403"/>
      <c r="D67" s="1403"/>
      <c r="E67" s="1404"/>
      <c r="F67" s="35"/>
      <c r="G67" s="1403"/>
      <c r="H67" s="1403"/>
    </row>
    <row r="68" spans="1:8">
      <c r="A68" t="s">
        <v>2063</v>
      </c>
      <c r="B68" s="428"/>
      <c r="C68" s="428"/>
      <c r="D68" s="428"/>
      <c r="E68" s="428"/>
      <c r="F68" s="428"/>
      <c r="G68" s="428"/>
      <c r="H68" s="428"/>
    </row>
  </sheetData>
  <mergeCells count="3">
    <mergeCell ref="E35:E36"/>
    <mergeCell ref="B3:B4"/>
    <mergeCell ref="A65:H65"/>
  </mergeCells>
  <phoneticPr fontId="3"/>
  <pageMargins left="0.78740157480314965" right="0.23622047244094491" top="0.98425196850393704" bottom="0.98425196850393704" header="0.51181102362204722" footer="0.51181102362204722"/>
  <pageSetup paperSize="9" scale="7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I33"/>
  <sheetViews>
    <sheetView view="pageBreakPreview" zoomScaleNormal="100" zoomScaleSheetLayoutView="100" workbookViewId="0">
      <selection sqref="A1:F1"/>
    </sheetView>
  </sheetViews>
  <sheetFormatPr defaultRowHeight="13"/>
  <cols>
    <col min="1" max="1" width="11.6328125" customWidth="1"/>
    <col min="2" max="2" width="5.6328125" customWidth="1"/>
    <col min="3" max="3" width="8.08984375" customWidth="1"/>
    <col min="4" max="4" width="13.08984375" customWidth="1"/>
    <col min="5" max="5" width="5.6328125" customWidth="1"/>
    <col min="6" max="6" width="8.08984375" customWidth="1"/>
    <col min="7" max="7" width="13.08984375" customWidth="1"/>
    <col min="8" max="8" width="5.6328125" customWidth="1"/>
    <col min="9" max="9" width="8.08984375" customWidth="1"/>
  </cols>
  <sheetData>
    <row r="1" spans="1:9" ht="18" customHeight="1">
      <c r="A1" s="2275" t="s">
        <v>2104</v>
      </c>
      <c r="B1" s="2275"/>
      <c r="C1" s="2275"/>
      <c r="D1" s="2275"/>
      <c r="E1" s="2275"/>
      <c r="F1" s="2275"/>
    </row>
    <row r="2" spans="1:9" ht="18" customHeight="1" thickBot="1">
      <c r="I2" s="187" t="s">
        <v>2103</v>
      </c>
    </row>
    <row r="3" spans="1:9" ht="18" customHeight="1">
      <c r="A3" s="1431" t="s">
        <v>2102</v>
      </c>
      <c r="B3" s="2246" t="s">
        <v>2101</v>
      </c>
      <c r="C3" s="2247"/>
      <c r="D3" s="2458"/>
      <c r="E3" s="2246" t="s">
        <v>2100</v>
      </c>
      <c r="F3" s="2247"/>
      <c r="G3" s="2458"/>
      <c r="H3" s="2259" t="s">
        <v>2099</v>
      </c>
      <c r="I3" s="2250"/>
    </row>
    <row r="4" spans="1:9" ht="18" customHeight="1" thickBot="1">
      <c r="A4" s="783" t="s">
        <v>2079</v>
      </c>
      <c r="B4" s="2455" t="s">
        <v>2098</v>
      </c>
      <c r="C4" s="2459"/>
      <c r="D4" s="1430" t="s">
        <v>2097</v>
      </c>
      <c r="E4" s="2456" t="s">
        <v>2098</v>
      </c>
      <c r="F4" s="2457"/>
      <c r="G4" s="1429" t="s">
        <v>2097</v>
      </c>
      <c r="H4" s="2455"/>
      <c r="I4" s="2251"/>
    </row>
    <row r="5" spans="1:9" ht="19" customHeight="1">
      <c r="A5" s="530" t="s">
        <v>2015</v>
      </c>
      <c r="B5" s="2461">
        <v>28401</v>
      </c>
      <c r="C5" s="2462"/>
      <c r="D5" s="1428">
        <v>167224</v>
      </c>
      <c r="E5" s="2460">
        <v>3757.5</v>
      </c>
      <c r="F5" s="2460"/>
      <c r="G5" s="1428">
        <v>83655</v>
      </c>
      <c r="H5" s="2460">
        <f t="shared" ref="H5:H20" si="0">G5/D5*100</f>
        <v>50.025714012342725</v>
      </c>
      <c r="I5" s="2460"/>
    </row>
    <row r="6" spans="1:9" ht="19" customHeight="1">
      <c r="A6" s="530" t="s">
        <v>2014</v>
      </c>
      <c r="B6" s="2453">
        <v>28401</v>
      </c>
      <c r="C6" s="2454"/>
      <c r="D6" s="777">
        <v>170310</v>
      </c>
      <c r="E6" s="2452">
        <v>4001.8</v>
      </c>
      <c r="F6" s="2452"/>
      <c r="G6" s="777">
        <v>91073</v>
      </c>
      <c r="H6" s="2452">
        <f t="shared" si="0"/>
        <v>53.474839997651344</v>
      </c>
      <c r="I6" s="2452"/>
    </row>
    <row r="7" spans="1:9" ht="19" customHeight="1">
      <c r="A7" s="530" t="s">
        <v>2013</v>
      </c>
      <c r="B7" s="2453">
        <v>28401</v>
      </c>
      <c r="C7" s="2454"/>
      <c r="D7" s="777">
        <v>171833</v>
      </c>
      <c r="E7" s="2452">
        <v>4203</v>
      </c>
      <c r="F7" s="2452"/>
      <c r="G7" s="777">
        <v>96884</v>
      </c>
      <c r="H7" s="2452">
        <f t="shared" si="0"/>
        <v>56.382650596800374</v>
      </c>
      <c r="I7" s="2452"/>
    </row>
    <row r="8" spans="1:9" ht="19" customHeight="1">
      <c r="A8" s="530" t="s">
        <v>2012</v>
      </c>
      <c r="B8" s="2453">
        <v>28401</v>
      </c>
      <c r="C8" s="2454"/>
      <c r="D8" s="777">
        <v>173423</v>
      </c>
      <c r="E8" s="2452">
        <v>4575</v>
      </c>
      <c r="F8" s="2452"/>
      <c r="G8" s="777">
        <v>104640</v>
      </c>
      <c r="H8" s="2452">
        <f t="shared" si="0"/>
        <v>60.33801744866598</v>
      </c>
      <c r="I8" s="2452"/>
    </row>
    <row r="9" spans="1:9" ht="19" customHeight="1">
      <c r="A9" s="530" t="s">
        <v>2011</v>
      </c>
      <c r="B9" s="2453">
        <v>28401</v>
      </c>
      <c r="C9" s="2454"/>
      <c r="D9" s="777">
        <v>175160</v>
      </c>
      <c r="E9" s="2452">
        <v>4733.6000000000004</v>
      </c>
      <c r="F9" s="2452"/>
      <c r="G9" s="777">
        <v>108128</v>
      </c>
      <c r="H9" s="2452">
        <f t="shared" si="0"/>
        <v>61.730988810230649</v>
      </c>
      <c r="I9" s="2452"/>
    </row>
    <row r="10" spans="1:9" ht="19" customHeight="1">
      <c r="A10" s="530" t="s">
        <v>2096</v>
      </c>
      <c r="B10" s="2453">
        <v>28407</v>
      </c>
      <c r="C10" s="2454"/>
      <c r="D10" s="777">
        <v>177019</v>
      </c>
      <c r="E10" s="2452">
        <v>4932.1000000000004</v>
      </c>
      <c r="F10" s="2452"/>
      <c r="G10" s="777">
        <v>109428</v>
      </c>
      <c r="H10" s="2452">
        <f t="shared" si="0"/>
        <v>61.817093080403794</v>
      </c>
      <c r="I10" s="2452"/>
    </row>
    <row r="11" spans="1:9" ht="19" customHeight="1">
      <c r="A11" s="530" t="s">
        <v>2095</v>
      </c>
      <c r="B11" s="2453">
        <v>28407</v>
      </c>
      <c r="C11" s="2454"/>
      <c r="D11" s="777">
        <v>179019</v>
      </c>
      <c r="E11" s="2452">
        <v>5027.3</v>
      </c>
      <c r="F11" s="2452"/>
      <c r="G11" s="777">
        <v>114787</v>
      </c>
      <c r="H11" s="2452">
        <f t="shared" si="0"/>
        <v>64.120009607918718</v>
      </c>
      <c r="I11" s="2452"/>
    </row>
    <row r="12" spans="1:9" ht="19" customHeight="1">
      <c r="A12" s="530" t="s">
        <v>1983</v>
      </c>
      <c r="B12" s="2453">
        <v>28407</v>
      </c>
      <c r="C12" s="2454"/>
      <c r="D12" s="777">
        <v>180476</v>
      </c>
      <c r="E12" s="2452">
        <v>5164.3</v>
      </c>
      <c r="F12" s="2452"/>
      <c r="G12" s="777">
        <v>117588</v>
      </c>
      <c r="H12" s="2452">
        <f t="shared" si="0"/>
        <v>65.154369556062846</v>
      </c>
      <c r="I12" s="2452"/>
    </row>
    <row r="13" spans="1:9" ht="19" customHeight="1">
      <c r="A13" s="530" t="s">
        <v>1982</v>
      </c>
      <c r="B13" s="2453">
        <v>28407</v>
      </c>
      <c r="C13" s="2454"/>
      <c r="D13" s="777">
        <v>181548</v>
      </c>
      <c r="E13" s="2452">
        <v>5320.1</v>
      </c>
      <c r="F13" s="2452"/>
      <c r="G13" s="777">
        <v>121769</v>
      </c>
      <c r="H13" s="2452">
        <f t="shared" si="0"/>
        <v>67.072619913191005</v>
      </c>
      <c r="I13" s="2452"/>
    </row>
    <row r="14" spans="1:9" ht="19" customHeight="1">
      <c r="A14" s="530" t="s">
        <v>2094</v>
      </c>
      <c r="B14" s="2453">
        <v>28407</v>
      </c>
      <c r="C14" s="2454"/>
      <c r="D14" s="777">
        <v>182788</v>
      </c>
      <c r="E14" s="2452">
        <v>5465.5</v>
      </c>
      <c r="F14" s="2452"/>
      <c r="G14" s="777">
        <v>127854</v>
      </c>
      <c r="H14" s="2452">
        <f t="shared" si="0"/>
        <v>69.946604809943764</v>
      </c>
      <c r="I14" s="2452"/>
    </row>
    <row r="15" spans="1:9" ht="19" customHeight="1">
      <c r="A15" s="530" t="s">
        <v>1980</v>
      </c>
      <c r="B15" s="2453">
        <v>28407</v>
      </c>
      <c r="C15" s="2454"/>
      <c r="D15" s="777">
        <v>183696</v>
      </c>
      <c r="E15" s="2452">
        <v>5759.7</v>
      </c>
      <c r="F15" s="2452"/>
      <c r="G15" s="777">
        <v>132160</v>
      </c>
      <c r="H15" s="2452">
        <f t="shared" si="0"/>
        <v>71.9449525302674</v>
      </c>
      <c r="I15" s="2452"/>
    </row>
    <row r="16" spans="1:9" ht="19" customHeight="1">
      <c r="A16" s="530" t="s">
        <v>1979</v>
      </c>
      <c r="B16" s="2453">
        <v>28407</v>
      </c>
      <c r="C16" s="2454"/>
      <c r="D16" s="777">
        <v>184876</v>
      </c>
      <c r="E16" s="2452">
        <v>5906.2</v>
      </c>
      <c r="F16" s="2452"/>
      <c r="G16" s="777">
        <v>136389</v>
      </c>
      <c r="H16" s="2452">
        <f t="shared" si="0"/>
        <v>73.773231787792909</v>
      </c>
      <c r="I16" s="2452"/>
    </row>
    <row r="17" spans="1:9" ht="19" customHeight="1">
      <c r="A17" s="530" t="s">
        <v>1978</v>
      </c>
      <c r="B17" s="2448">
        <v>28407</v>
      </c>
      <c r="C17" s="2449"/>
      <c r="D17" s="1425">
        <v>186674</v>
      </c>
      <c r="E17" s="2450">
        <v>6006.4</v>
      </c>
      <c r="F17" s="2450"/>
      <c r="G17" s="1425">
        <v>138066</v>
      </c>
      <c r="H17" s="2452">
        <f t="shared" si="0"/>
        <v>73.961022959812297</v>
      </c>
      <c r="I17" s="2452"/>
    </row>
    <row r="18" spans="1:9" ht="19" customHeight="1">
      <c r="A18" s="530" t="s">
        <v>1977</v>
      </c>
      <c r="B18" s="2448">
        <v>28407</v>
      </c>
      <c r="C18" s="2449"/>
      <c r="D18" s="1425">
        <v>188391</v>
      </c>
      <c r="E18" s="2450">
        <v>6090.8</v>
      </c>
      <c r="F18" s="2450"/>
      <c r="G18" s="1425">
        <v>140592</v>
      </c>
      <c r="H18" s="2452">
        <f t="shared" si="0"/>
        <v>74.627768842460625</v>
      </c>
      <c r="I18" s="2452"/>
    </row>
    <row r="19" spans="1:9" ht="19" customHeight="1">
      <c r="A19" s="530" t="s">
        <v>1976</v>
      </c>
      <c r="B19" s="2448">
        <v>28407</v>
      </c>
      <c r="C19" s="2449"/>
      <c r="D19" s="1427">
        <v>191100</v>
      </c>
      <c r="E19" s="2450">
        <v>6288.8</v>
      </c>
      <c r="F19" s="2450"/>
      <c r="G19" s="1427">
        <v>145097</v>
      </c>
      <c r="H19" s="2452">
        <f t="shared" si="0"/>
        <v>75.927263212977508</v>
      </c>
      <c r="I19" s="2452"/>
    </row>
    <row r="20" spans="1:9" ht="19" customHeight="1">
      <c r="A20" s="49" t="s">
        <v>1975</v>
      </c>
      <c r="B20" s="2448">
        <v>28407</v>
      </c>
      <c r="C20" s="2449"/>
      <c r="D20" s="225">
        <v>194740</v>
      </c>
      <c r="E20" s="2450">
        <v>6463.8</v>
      </c>
      <c r="F20" s="2450"/>
      <c r="G20" s="44">
        <v>148798</v>
      </c>
      <c r="H20" s="2452">
        <f t="shared" si="0"/>
        <v>76.408544726301727</v>
      </c>
      <c r="I20" s="2452"/>
    </row>
    <row r="21" spans="1:9" ht="19" customHeight="1">
      <c r="A21" s="530" t="s">
        <v>1750</v>
      </c>
      <c r="B21" s="2448">
        <v>28407</v>
      </c>
      <c r="C21" s="2449"/>
      <c r="D21" s="225">
        <v>197837</v>
      </c>
      <c r="E21" s="2450">
        <v>6646.6</v>
      </c>
      <c r="F21" s="2450"/>
      <c r="G21" s="44">
        <v>153989</v>
      </c>
      <c r="H21" s="2452">
        <v>77.8</v>
      </c>
      <c r="I21" s="2452"/>
    </row>
    <row r="22" spans="1:9" ht="19" customHeight="1">
      <c r="A22" s="530" t="s">
        <v>1749</v>
      </c>
      <c r="B22" s="2448">
        <v>28407</v>
      </c>
      <c r="C22" s="2449"/>
      <c r="D22" s="1425">
        <v>200555</v>
      </c>
      <c r="E22" s="2450">
        <v>6858.4</v>
      </c>
      <c r="F22" s="2450"/>
      <c r="G22" s="1424">
        <v>157436</v>
      </c>
      <c r="H22" s="2450">
        <v>78.5</v>
      </c>
      <c r="I22" s="2450"/>
    </row>
    <row r="23" spans="1:9" ht="19" customHeight="1">
      <c r="A23" s="530" t="s">
        <v>2093</v>
      </c>
      <c r="B23" s="2448">
        <v>28407</v>
      </c>
      <c r="C23" s="2449"/>
      <c r="D23" s="1425">
        <v>203116</v>
      </c>
      <c r="E23" s="2451">
        <v>6986.4</v>
      </c>
      <c r="F23" s="2451"/>
      <c r="G23" s="1424">
        <v>160613</v>
      </c>
      <c r="H23" s="2451">
        <v>79.099999999999994</v>
      </c>
      <c r="I23" s="2451"/>
    </row>
    <row r="24" spans="1:9" ht="19" customHeight="1">
      <c r="A24" s="530" t="s">
        <v>1747</v>
      </c>
      <c r="B24" s="2448">
        <v>28407</v>
      </c>
      <c r="C24" s="2449"/>
      <c r="D24" s="1425">
        <v>205993</v>
      </c>
      <c r="E24" s="1426"/>
      <c r="F24" s="1426">
        <v>7175.2</v>
      </c>
      <c r="G24" s="1424">
        <v>165269</v>
      </c>
      <c r="H24" s="2451">
        <v>80.2</v>
      </c>
      <c r="I24" s="2451"/>
    </row>
    <row r="25" spans="1:9" ht="19" customHeight="1">
      <c r="A25" s="530" t="s">
        <v>1974</v>
      </c>
      <c r="B25" s="2448">
        <v>28407</v>
      </c>
      <c r="C25" s="2449"/>
      <c r="D25" s="1425">
        <v>207147</v>
      </c>
      <c r="E25" s="2450">
        <v>7565.8</v>
      </c>
      <c r="F25" s="2450"/>
      <c r="G25" s="1424">
        <v>166995</v>
      </c>
      <c r="H25" s="2450">
        <v>80.599999999999994</v>
      </c>
      <c r="I25" s="2450"/>
    </row>
    <row r="26" spans="1:9" ht="19" customHeight="1">
      <c r="A26" s="530" t="s">
        <v>1973</v>
      </c>
      <c r="B26" s="2448">
        <v>28407</v>
      </c>
      <c r="C26" s="2449"/>
      <c r="D26" s="1425">
        <v>216064</v>
      </c>
      <c r="E26" s="2450">
        <v>7709.4</v>
      </c>
      <c r="F26" s="2450"/>
      <c r="G26" s="1424">
        <v>175618</v>
      </c>
      <c r="H26" s="2450">
        <v>81.3</v>
      </c>
      <c r="I26" s="2450"/>
    </row>
    <row r="27" spans="1:9" ht="19" customHeight="1">
      <c r="A27" s="530" t="s">
        <v>1972</v>
      </c>
      <c r="B27" s="2448">
        <v>28407</v>
      </c>
      <c r="C27" s="2449"/>
      <c r="D27" s="1425">
        <v>218109</v>
      </c>
      <c r="E27" s="2450">
        <v>7819</v>
      </c>
      <c r="F27" s="2450"/>
      <c r="G27" s="1424">
        <v>176215</v>
      </c>
      <c r="H27" s="2450">
        <v>80.8</v>
      </c>
      <c r="I27" s="2450"/>
    </row>
    <row r="28" spans="1:9" ht="19" customHeight="1">
      <c r="A28" s="530" t="s">
        <v>1971</v>
      </c>
      <c r="B28" s="2448">
        <v>28372</v>
      </c>
      <c r="C28" s="2449"/>
      <c r="D28" s="1425">
        <v>220166</v>
      </c>
      <c r="E28" s="2450">
        <v>7848.8</v>
      </c>
      <c r="F28" s="2450"/>
      <c r="G28" s="1424">
        <v>181282</v>
      </c>
      <c r="H28" s="2450">
        <v>82.3</v>
      </c>
      <c r="I28" s="2450"/>
    </row>
    <row r="29" spans="1:9" ht="19" customHeight="1">
      <c r="A29" s="530" t="s">
        <v>2007</v>
      </c>
      <c r="B29" s="2448">
        <v>28372</v>
      </c>
      <c r="C29" s="2449"/>
      <c r="D29" s="1425">
        <v>223771</v>
      </c>
      <c r="E29" s="2450">
        <v>7921.5</v>
      </c>
      <c r="F29" s="2450"/>
      <c r="G29" s="1424">
        <v>185348</v>
      </c>
      <c r="H29" s="2450">
        <v>82.8</v>
      </c>
      <c r="I29" s="2450"/>
    </row>
    <row r="30" spans="1:9" ht="19" customHeight="1">
      <c r="A30" s="530" t="s">
        <v>2006</v>
      </c>
      <c r="B30" s="2448">
        <v>28372</v>
      </c>
      <c r="C30" s="2449"/>
      <c r="D30" s="1425">
        <v>226781</v>
      </c>
      <c r="E30" s="2450">
        <v>8024.1</v>
      </c>
      <c r="F30" s="2450"/>
      <c r="G30" s="1424">
        <v>189744</v>
      </c>
      <c r="H30" s="2450">
        <v>83.7</v>
      </c>
      <c r="I30" s="2450"/>
    </row>
    <row r="31" spans="1:9" ht="19" customHeight="1">
      <c r="A31" s="530" t="s">
        <v>2005</v>
      </c>
      <c r="B31" s="2448">
        <v>28372</v>
      </c>
      <c r="C31" s="2449"/>
      <c r="D31" s="1425">
        <v>230310</v>
      </c>
      <c r="E31" s="2450">
        <v>8075.5</v>
      </c>
      <c r="F31" s="2450"/>
      <c r="G31" s="1424">
        <v>193985</v>
      </c>
      <c r="H31" s="2450">
        <v>84.2</v>
      </c>
      <c r="I31" s="2450"/>
    </row>
    <row r="32" spans="1:9" ht="19" customHeight="1" thickBot="1">
      <c r="A32" s="530" t="s">
        <v>2004</v>
      </c>
      <c r="B32" s="2448">
        <v>28372</v>
      </c>
      <c r="C32" s="2449"/>
      <c r="D32" s="1425">
        <v>233868</v>
      </c>
      <c r="E32" s="2450">
        <v>8147.3</v>
      </c>
      <c r="F32" s="2450"/>
      <c r="G32" s="1424">
        <v>197974</v>
      </c>
      <c r="H32" s="2450">
        <v>84.7</v>
      </c>
      <c r="I32" s="2450"/>
    </row>
    <row r="33" spans="1:9">
      <c r="A33" s="489"/>
      <c r="B33" s="489"/>
      <c r="C33" s="489"/>
      <c r="D33" s="489"/>
      <c r="E33" s="489"/>
      <c r="F33" s="489"/>
      <c r="G33" s="489"/>
      <c r="H33" s="489"/>
      <c r="I33" s="291" t="s">
        <v>2092</v>
      </c>
    </row>
  </sheetData>
  <mergeCells count="89">
    <mergeCell ref="B31:C31"/>
    <mergeCell ref="E31:F31"/>
    <mergeCell ref="H31:I31"/>
    <mergeCell ref="B32:C32"/>
    <mergeCell ref="E32:F32"/>
    <mergeCell ref="H32:I32"/>
    <mergeCell ref="H9:I9"/>
    <mergeCell ref="E12:F12"/>
    <mergeCell ref="E27:F27"/>
    <mergeCell ref="H27:I27"/>
    <mergeCell ref="E28:F28"/>
    <mergeCell ref="H28:I28"/>
    <mergeCell ref="E11:F11"/>
    <mergeCell ref="H14:I14"/>
    <mergeCell ref="H15:I15"/>
    <mergeCell ref="H16:I16"/>
    <mergeCell ref="H17:I17"/>
    <mergeCell ref="H20:I20"/>
    <mergeCell ref="H19:I19"/>
    <mergeCell ref="E14:F14"/>
    <mergeCell ref="E15:F15"/>
    <mergeCell ref="E16:F16"/>
    <mergeCell ref="B18:C18"/>
    <mergeCell ref="B19:C19"/>
    <mergeCell ref="B17:C17"/>
    <mergeCell ref="A1:F1"/>
    <mergeCell ref="B10:C10"/>
    <mergeCell ref="B11:C11"/>
    <mergeCell ref="E7:F7"/>
    <mergeCell ref="E8:F8"/>
    <mergeCell ref="E9:F9"/>
    <mergeCell ref="E10:F10"/>
    <mergeCell ref="E6:F6"/>
    <mergeCell ref="B6:C6"/>
    <mergeCell ref="B7:C7"/>
    <mergeCell ref="H5:I5"/>
    <mergeCell ref="B5:C5"/>
    <mergeCell ref="E5:F5"/>
    <mergeCell ref="H6:I6"/>
    <mergeCell ref="B28:C28"/>
    <mergeCell ref="E17:F17"/>
    <mergeCell ref="E13:F13"/>
    <mergeCell ref="H13:I13"/>
    <mergeCell ref="B27:C27"/>
    <mergeCell ref="B12:C12"/>
    <mergeCell ref="H18:I18"/>
    <mergeCell ref="B13:C13"/>
    <mergeCell ref="B14:C14"/>
    <mergeCell ref="B15:C15"/>
    <mergeCell ref="B8:C8"/>
    <mergeCell ref="B9:C9"/>
    <mergeCell ref="H3:I4"/>
    <mergeCell ref="E4:F4"/>
    <mergeCell ref="B3:D3"/>
    <mergeCell ref="E3:G3"/>
    <mergeCell ref="B4:C4"/>
    <mergeCell ref="H7:I7"/>
    <mergeCell ref="H8:I8"/>
    <mergeCell ref="E20:F20"/>
    <mergeCell ref="E18:F18"/>
    <mergeCell ref="B23:C23"/>
    <mergeCell ref="B21:C21"/>
    <mergeCell ref="E21:F21"/>
    <mergeCell ref="H21:I21"/>
    <mergeCell ref="E23:F23"/>
    <mergeCell ref="H23:I23"/>
    <mergeCell ref="B20:C20"/>
    <mergeCell ref="E19:F19"/>
    <mergeCell ref="H10:I10"/>
    <mergeCell ref="H11:I11"/>
    <mergeCell ref="H12:I12"/>
    <mergeCell ref="B16:C16"/>
    <mergeCell ref="B22:C22"/>
    <mergeCell ref="E22:F22"/>
    <mergeCell ref="H22:I22"/>
    <mergeCell ref="B26:C26"/>
    <mergeCell ref="E26:F26"/>
    <mergeCell ref="H26:I26"/>
    <mergeCell ref="H24:I24"/>
    <mergeCell ref="B25:C25"/>
    <mergeCell ref="E25:F25"/>
    <mergeCell ref="H25:I25"/>
    <mergeCell ref="B24:C24"/>
    <mergeCell ref="B30:C30"/>
    <mergeCell ref="E30:F30"/>
    <mergeCell ref="H30:I30"/>
    <mergeCell ref="B29:C29"/>
    <mergeCell ref="E29:F29"/>
    <mergeCell ref="H29:I29"/>
  </mergeCells>
  <phoneticPr fontId="3"/>
  <printOptions horizontalCentered="1"/>
  <pageMargins left="0.98425196850393704" right="0.98425196850393704" top="1.1811023622047245" bottom="1.1811023622047245" header="0.51181102362204722" footer="0.51181102362204722"/>
  <pageSetup paperSize="9" scale="73"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0"/>
  <sheetViews>
    <sheetView view="pageBreakPreview" zoomScale="110" zoomScaleNormal="85" zoomScaleSheetLayoutView="110" workbookViewId="0"/>
  </sheetViews>
  <sheetFormatPr defaultColWidth="10.7265625" defaultRowHeight="13"/>
  <cols>
    <col min="1" max="5" width="16.6328125" style="18" customWidth="1"/>
    <col min="6" max="16384" width="10.7265625" style="18"/>
  </cols>
  <sheetData>
    <row r="1" spans="1:7" ht="18" customHeight="1">
      <c r="A1" s="1457" t="s">
        <v>2119</v>
      </c>
    </row>
    <row r="2" spans="1:7" ht="18" customHeight="1" thickBot="1">
      <c r="E2" s="433" t="s">
        <v>2118</v>
      </c>
    </row>
    <row r="3" spans="1:7" ht="24.75" customHeight="1" thickBot="1">
      <c r="A3" s="1456" t="s">
        <v>2117</v>
      </c>
      <c r="B3" s="2465" t="s">
        <v>2116</v>
      </c>
      <c r="C3" s="2466"/>
      <c r="D3" s="2467"/>
      <c r="E3" s="2463" t="s">
        <v>2115</v>
      </c>
    </row>
    <row r="4" spans="1:7" ht="24" customHeight="1" thickBot="1">
      <c r="A4" s="1455" t="s">
        <v>2114</v>
      </c>
      <c r="B4" s="1454" t="s">
        <v>2113</v>
      </c>
      <c r="C4" s="1453" t="s">
        <v>2112</v>
      </c>
      <c r="D4" s="1452" t="s">
        <v>2111</v>
      </c>
      <c r="E4" s="2464"/>
    </row>
    <row r="5" spans="1:7" ht="18" customHeight="1">
      <c r="A5" s="1444" t="s">
        <v>1448</v>
      </c>
      <c r="B5" s="1451">
        <v>1821</v>
      </c>
      <c r="C5" s="1450">
        <v>22</v>
      </c>
      <c r="D5" s="1449">
        <v>2295</v>
      </c>
      <c r="E5" s="1445">
        <v>5692</v>
      </c>
      <c r="F5" s="433"/>
      <c r="G5" s="433"/>
    </row>
    <row r="6" spans="1:7" ht="18" customHeight="1">
      <c r="A6" s="1444" t="s">
        <v>1447</v>
      </c>
      <c r="B6" s="1451">
        <v>1821</v>
      </c>
      <c r="C6" s="1450">
        <v>21</v>
      </c>
      <c r="D6" s="1449">
        <v>2328</v>
      </c>
      <c r="E6" s="1445">
        <v>5924</v>
      </c>
      <c r="F6" s="433"/>
      <c r="G6" s="433"/>
    </row>
    <row r="7" spans="1:7" ht="18" customHeight="1">
      <c r="A7" s="1444" t="s">
        <v>1957</v>
      </c>
      <c r="B7" s="1451">
        <v>1943</v>
      </c>
      <c r="C7" s="1450">
        <v>18</v>
      </c>
      <c r="D7" s="1449">
        <v>2523</v>
      </c>
      <c r="E7" s="1445">
        <v>5967</v>
      </c>
      <c r="F7" s="433"/>
      <c r="G7" s="433"/>
    </row>
    <row r="8" spans="1:7" ht="18" customHeight="1">
      <c r="A8" s="1444" t="s">
        <v>2110</v>
      </c>
      <c r="B8" s="1451">
        <v>1877</v>
      </c>
      <c r="C8" s="1450">
        <v>25</v>
      </c>
      <c r="D8" s="1449">
        <v>2424</v>
      </c>
      <c r="E8" s="1445">
        <v>6311</v>
      </c>
      <c r="F8" s="433"/>
      <c r="G8" s="433"/>
    </row>
    <row r="9" spans="1:7" ht="18" customHeight="1">
      <c r="A9" s="1444" t="s">
        <v>2109</v>
      </c>
      <c r="B9" s="1451">
        <v>2152</v>
      </c>
      <c r="C9" s="1450">
        <v>19</v>
      </c>
      <c r="D9" s="1449">
        <v>2795</v>
      </c>
      <c r="E9" s="1445">
        <v>6510</v>
      </c>
      <c r="F9" s="433"/>
      <c r="G9" s="433"/>
    </row>
    <row r="10" spans="1:7" ht="18" customHeight="1">
      <c r="A10" s="1444" t="s">
        <v>2108</v>
      </c>
      <c r="B10" s="1451">
        <v>2148</v>
      </c>
      <c r="C10" s="1450">
        <v>29</v>
      </c>
      <c r="D10" s="1449">
        <v>2747</v>
      </c>
      <c r="E10" s="1445">
        <v>6715</v>
      </c>
      <c r="F10" s="433"/>
      <c r="G10" s="433"/>
    </row>
    <row r="11" spans="1:7" ht="18" customHeight="1">
      <c r="A11" s="1444" t="s">
        <v>1443</v>
      </c>
      <c r="B11" s="1448">
        <v>1966</v>
      </c>
      <c r="C11" s="1447">
        <v>18</v>
      </c>
      <c r="D11" s="1446">
        <v>2516</v>
      </c>
      <c r="E11" s="1445">
        <v>7174</v>
      </c>
      <c r="F11" s="433"/>
      <c r="G11" s="433"/>
    </row>
    <row r="12" spans="1:7" ht="18" customHeight="1">
      <c r="A12" s="1444" t="s">
        <v>2107</v>
      </c>
      <c r="B12" s="1448">
        <v>1897</v>
      </c>
      <c r="C12" s="1447">
        <v>22</v>
      </c>
      <c r="D12" s="1446">
        <v>2411</v>
      </c>
      <c r="E12" s="1445">
        <v>7317</v>
      </c>
      <c r="F12" s="433"/>
      <c r="G12" s="433"/>
    </row>
    <row r="13" spans="1:7" ht="18" customHeight="1">
      <c r="A13" s="1444" t="s">
        <v>1441</v>
      </c>
      <c r="B13" s="1448">
        <v>1806</v>
      </c>
      <c r="C13" s="1447">
        <v>15</v>
      </c>
      <c r="D13" s="1446">
        <v>2387</v>
      </c>
      <c r="E13" s="1445">
        <v>7107</v>
      </c>
      <c r="F13" s="433"/>
      <c r="G13" s="433"/>
    </row>
    <row r="14" spans="1:7" ht="18" customHeight="1">
      <c r="A14" s="1444" t="s">
        <v>1440</v>
      </c>
      <c r="B14" s="1448">
        <v>1489</v>
      </c>
      <c r="C14" s="1447">
        <v>15</v>
      </c>
      <c r="D14" s="1446">
        <v>1955</v>
      </c>
      <c r="E14" s="1445">
        <v>6505</v>
      </c>
      <c r="F14" s="433"/>
      <c r="G14" s="433"/>
    </row>
    <row r="15" spans="1:7" ht="18" customHeight="1">
      <c r="A15" s="1444" t="s">
        <v>404</v>
      </c>
      <c r="B15" s="1448">
        <v>1766</v>
      </c>
      <c r="C15" s="1447">
        <v>12</v>
      </c>
      <c r="D15" s="1446">
        <v>1859</v>
      </c>
      <c r="E15" s="1445">
        <v>6536</v>
      </c>
      <c r="F15" s="433"/>
      <c r="G15" s="433"/>
    </row>
    <row r="16" spans="1:7" ht="18" customHeight="1">
      <c r="A16" s="1444" t="s">
        <v>403</v>
      </c>
      <c r="B16" s="1448">
        <v>1316</v>
      </c>
      <c r="C16" s="1447">
        <v>8</v>
      </c>
      <c r="D16" s="1446">
        <v>1739</v>
      </c>
      <c r="E16" s="1445">
        <v>6557</v>
      </c>
      <c r="F16" s="433"/>
      <c r="G16" s="433"/>
    </row>
    <row r="17" spans="1:7" ht="18" customHeight="1">
      <c r="A17" s="1444" t="s">
        <v>402</v>
      </c>
      <c r="B17" s="1448">
        <v>1229</v>
      </c>
      <c r="C17" s="1447">
        <v>12</v>
      </c>
      <c r="D17" s="1446">
        <v>1656</v>
      </c>
      <c r="E17" s="1445">
        <v>6882</v>
      </c>
      <c r="F17" s="433"/>
      <c r="G17" s="433"/>
    </row>
    <row r="18" spans="1:7" ht="18" customHeight="1">
      <c r="A18" s="1444" t="s">
        <v>401</v>
      </c>
      <c r="B18" s="1448">
        <v>1054</v>
      </c>
      <c r="C18" s="1447">
        <v>14</v>
      </c>
      <c r="D18" s="1446">
        <v>1391</v>
      </c>
      <c r="E18" s="1445">
        <v>6885</v>
      </c>
      <c r="F18" s="433"/>
      <c r="G18" s="433"/>
    </row>
    <row r="19" spans="1:7" ht="18" customHeight="1">
      <c r="A19" s="1444" t="s">
        <v>400</v>
      </c>
      <c r="B19" s="1448">
        <v>1110</v>
      </c>
      <c r="C19" s="1447">
        <v>8</v>
      </c>
      <c r="D19" s="1446">
        <v>1532</v>
      </c>
      <c r="E19" s="1445">
        <v>6956</v>
      </c>
      <c r="F19" s="433"/>
      <c r="G19" s="433"/>
    </row>
    <row r="20" spans="1:7" ht="18" customHeight="1">
      <c r="A20" s="1444" t="s">
        <v>399</v>
      </c>
      <c r="B20" s="1440">
        <v>1027</v>
      </c>
      <c r="C20" s="1439">
        <v>14</v>
      </c>
      <c r="D20" s="1443">
        <v>1321</v>
      </c>
      <c r="E20" s="1445">
        <v>7289</v>
      </c>
      <c r="F20" s="433"/>
      <c r="G20" s="433"/>
    </row>
    <row r="21" spans="1:7" ht="18" customHeight="1">
      <c r="A21" s="1444" t="s">
        <v>398</v>
      </c>
      <c r="B21" s="1440">
        <v>954</v>
      </c>
      <c r="C21" s="1439">
        <v>8</v>
      </c>
      <c r="D21" s="1443">
        <v>1197</v>
      </c>
      <c r="E21" s="1442">
        <v>7574</v>
      </c>
      <c r="F21" s="433"/>
      <c r="G21" s="433"/>
    </row>
    <row r="22" spans="1:7" ht="18" customHeight="1">
      <c r="A22" s="1444" t="s">
        <v>397</v>
      </c>
      <c r="B22" s="1440">
        <v>943</v>
      </c>
      <c r="C22" s="1439">
        <v>9</v>
      </c>
      <c r="D22" s="1443">
        <v>1254</v>
      </c>
      <c r="E22" s="1442">
        <v>7788</v>
      </c>
      <c r="F22" s="433"/>
      <c r="G22" s="433"/>
    </row>
    <row r="23" spans="1:7" ht="18" customHeight="1">
      <c r="A23" s="1444" t="s">
        <v>396</v>
      </c>
      <c r="B23" s="1440">
        <v>879</v>
      </c>
      <c r="C23" s="1439">
        <v>8</v>
      </c>
      <c r="D23" s="1443">
        <v>1129</v>
      </c>
      <c r="E23" s="1442">
        <v>7989</v>
      </c>
      <c r="F23" s="433"/>
      <c r="G23" s="433"/>
    </row>
    <row r="24" spans="1:7" ht="18" customHeight="1">
      <c r="A24" s="1441" t="s">
        <v>395</v>
      </c>
      <c r="B24" s="1440">
        <v>784</v>
      </c>
      <c r="C24" s="1439">
        <v>11</v>
      </c>
      <c r="D24" s="1438">
        <v>994</v>
      </c>
      <c r="E24" s="1437">
        <v>7945</v>
      </c>
      <c r="F24" s="433"/>
      <c r="G24" s="433"/>
    </row>
    <row r="25" spans="1:7" ht="18" customHeight="1">
      <c r="A25" s="1441" t="s">
        <v>394</v>
      </c>
      <c r="B25" s="1440">
        <v>758</v>
      </c>
      <c r="C25" s="1439">
        <v>8</v>
      </c>
      <c r="D25" s="1438">
        <v>967</v>
      </c>
      <c r="E25" s="1437">
        <v>8005</v>
      </c>
      <c r="F25" s="433"/>
      <c r="G25" s="433"/>
    </row>
    <row r="26" spans="1:7" ht="18" customHeight="1" thickBot="1">
      <c r="A26" s="1436" t="s">
        <v>2106</v>
      </c>
      <c r="B26" s="1435">
        <v>635</v>
      </c>
      <c r="C26" s="1434">
        <v>10</v>
      </c>
      <c r="D26" s="1433">
        <v>783</v>
      </c>
      <c r="E26" s="1432">
        <v>8168</v>
      </c>
      <c r="F26" s="433"/>
      <c r="G26" s="433"/>
    </row>
    <row r="27" spans="1:7" ht="18" customHeight="1">
      <c r="A27" s="61"/>
      <c r="E27" s="433" t="s">
        <v>2105</v>
      </c>
      <c r="F27" s="433"/>
      <c r="G27" s="433"/>
    </row>
    <row r="28" spans="1:7" ht="18" customHeight="1">
      <c r="A28" s="433"/>
    </row>
    <row r="29" spans="1:7" ht="18" customHeight="1"/>
    <row r="30" spans="1:7" ht="18" customHeight="1"/>
  </sheetData>
  <mergeCells count="2">
    <mergeCell ref="E3:E4"/>
    <mergeCell ref="B3:D3"/>
  </mergeCells>
  <phoneticPr fontId="3"/>
  <printOptions horizontalCentered="1"/>
  <pageMargins left="0.78740157480314965" right="0.78740157480314965" top="0.78740157480314965" bottom="0.78740157480314965" header="0.51181102362204722" footer="0.51181102362204722"/>
  <pageSetup paperSize="9" scale="94"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37"/>
  <sheetViews>
    <sheetView view="pageBreakPreview" topLeftCell="A43" zoomScaleNormal="100" zoomScaleSheetLayoutView="100" workbookViewId="0"/>
  </sheetViews>
  <sheetFormatPr defaultColWidth="10.7265625" defaultRowHeight="13"/>
  <cols>
    <col min="1" max="1" width="11" customWidth="1"/>
    <col min="2" max="12" width="8.26953125" customWidth="1"/>
    <col min="13" max="13" width="12.08984375" customWidth="1"/>
    <col min="14" max="14" width="11.6328125" customWidth="1"/>
    <col min="15" max="15" width="14.6328125" customWidth="1"/>
  </cols>
  <sheetData>
    <row r="1" spans="1:15" ht="19">
      <c r="A1" s="182" t="s">
        <v>2145</v>
      </c>
    </row>
    <row r="2" spans="1:15" ht="14.25" customHeight="1" thickBot="1">
      <c r="N2" s="2185" t="s">
        <v>2144</v>
      </c>
      <c r="O2" s="2185"/>
    </row>
    <row r="3" spans="1:15" ht="18" customHeight="1">
      <c r="A3" s="736" t="s">
        <v>2143</v>
      </c>
      <c r="B3" s="1267" t="s">
        <v>2142</v>
      </c>
      <c r="C3" s="1266"/>
      <c r="D3" s="1266"/>
      <c r="E3" s="1266"/>
      <c r="F3" s="1266"/>
      <c r="G3" s="1266"/>
      <c r="H3" s="1474" t="s">
        <v>2141</v>
      </c>
      <c r="I3" s="1473"/>
      <c r="J3" s="1472"/>
      <c r="K3" s="1266" t="s">
        <v>2140</v>
      </c>
      <c r="L3" s="1266"/>
      <c r="M3" s="1419" t="s">
        <v>2139</v>
      </c>
      <c r="N3" s="1266"/>
      <c r="O3" s="1471" t="s">
        <v>2138</v>
      </c>
    </row>
    <row r="4" spans="1:15" ht="18" customHeight="1" thickBot="1">
      <c r="A4" s="735" t="s">
        <v>2137</v>
      </c>
      <c r="B4" s="1470" t="s">
        <v>554</v>
      </c>
      <c r="C4" s="1467" t="s">
        <v>2136</v>
      </c>
      <c r="D4" s="1467" t="s">
        <v>2135</v>
      </c>
      <c r="E4" s="733" t="s">
        <v>2134</v>
      </c>
      <c r="F4" s="1469" t="s">
        <v>2133</v>
      </c>
      <c r="G4" s="1467" t="s">
        <v>1856</v>
      </c>
      <c r="H4" s="1467" t="s">
        <v>554</v>
      </c>
      <c r="I4" s="1467" t="s">
        <v>2132</v>
      </c>
      <c r="J4" s="1468" t="s">
        <v>2131</v>
      </c>
      <c r="K4" s="782" t="s">
        <v>2130</v>
      </c>
      <c r="L4" s="1467" t="s">
        <v>2129</v>
      </c>
      <c r="M4" s="1467" t="s">
        <v>2128</v>
      </c>
      <c r="N4" s="1467" t="s">
        <v>2127</v>
      </c>
      <c r="O4" s="861" t="s">
        <v>2126</v>
      </c>
    </row>
    <row r="5" spans="1:15" ht="18" customHeight="1">
      <c r="A5" s="779" t="s">
        <v>2125</v>
      </c>
      <c r="B5" s="1464">
        <f t="shared" ref="B5:B17" si="0">SUM(C5:G5)</f>
        <v>166</v>
      </c>
      <c r="C5" s="225">
        <v>44</v>
      </c>
      <c r="D5" s="225">
        <v>23</v>
      </c>
      <c r="E5" s="225">
        <v>18</v>
      </c>
      <c r="F5" s="675">
        <v>0</v>
      </c>
      <c r="G5" s="1466">
        <v>81</v>
      </c>
      <c r="H5" s="851">
        <f t="shared" ref="H5:H20" si="1">SUM(I5:J5)</f>
        <v>37</v>
      </c>
      <c r="I5" s="225">
        <v>31</v>
      </c>
      <c r="J5" s="225">
        <v>6</v>
      </c>
      <c r="K5" s="225">
        <v>2</v>
      </c>
      <c r="L5" s="1466">
        <v>5</v>
      </c>
      <c r="M5" s="225">
        <v>3575</v>
      </c>
      <c r="N5" s="1466">
        <v>636</v>
      </c>
      <c r="O5" s="225">
        <v>455612</v>
      </c>
    </row>
    <row r="6" spans="1:15" ht="18" customHeight="1">
      <c r="A6" s="779" t="s">
        <v>2124</v>
      </c>
      <c r="B6" s="1464">
        <f t="shared" si="0"/>
        <v>174</v>
      </c>
      <c r="C6" s="225">
        <v>39</v>
      </c>
      <c r="D6" s="225">
        <v>28</v>
      </c>
      <c r="E6" s="225">
        <v>18</v>
      </c>
      <c r="F6" s="675">
        <v>0</v>
      </c>
      <c r="G6" s="1465">
        <v>89</v>
      </c>
      <c r="H6" s="851">
        <f t="shared" si="1"/>
        <v>19</v>
      </c>
      <c r="I6" s="225">
        <v>17</v>
      </c>
      <c r="J6" s="225">
        <v>2</v>
      </c>
      <c r="K6" s="225">
        <v>2</v>
      </c>
      <c r="L6" s="1465">
        <v>10</v>
      </c>
      <c r="M6" s="225">
        <v>2531</v>
      </c>
      <c r="N6" s="1465">
        <v>498.7</v>
      </c>
      <c r="O6" s="225">
        <v>215789</v>
      </c>
    </row>
    <row r="7" spans="1:15" ht="18" customHeight="1">
      <c r="A7" s="779" t="s">
        <v>2123</v>
      </c>
      <c r="B7" s="1464">
        <f t="shared" si="0"/>
        <v>191</v>
      </c>
      <c r="C7" s="225">
        <v>75</v>
      </c>
      <c r="D7" s="225">
        <v>33</v>
      </c>
      <c r="E7" s="225">
        <v>18</v>
      </c>
      <c r="F7" s="675">
        <v>0</v>
      </c>
      <c r="G7" s="1465">
        <v>65</v>
      </c>
      <c r="H7" s="851">
        <f t="shared" si="1"/>
        <v>48</v>
      </c>
      <c r="I7" s="225">
        <v>39</v>
      </c>
      <c r="J7" s="225">
        <v>9</v>
      </c>
      <c r="K7" s="225">
        <v>7</v>
      </c>
      <c r="L7" s="1465">
        <v>2</v>
      </c>
      <c r="M7" s="225">
        <v>6623</v>
      </c>
      <c r="N7" s="1465">
        <v>338</v>
      </c>
      <c r="O7" s="225">
        <v>459030</v>
      </c>
    </row>
    <row r="8" spans="1:15" ht="18" customHeight="1">
      <c r="A8" s="779" t="s">
        <v>1448</v>
      </c>
      <c r="B8" s="1464">
        <f t="shared" si="0"/>
        <v>107</v>
      </c>
      <c r="C8" s="225">
        <v>33</v>
      </c>
      <c r="D8" s="225">
        <v>14</v>
      </c>
      <c r="E8" s="225">
        <v>15</v>
      </c>
      <c r="F8" s="675">
        <v>0</v>
      </c>
      <c r="G8" s="1465">
        <v>45</v>
      </c>
      <c r="H8" s="851">
        <f t="shared" si="1"/>
        <v>18</v>
      </c>
      <c r="I8" s="225">
        <v>15</v>
      </c>
      <c r="J8" s="225">
        <v>3</v>
      </c>
      <c r="K8" s="225">
        <v>2</v>
      </c>
      <c r="L8" s="1465">
        <v>9</v>
      </c>
      <c r="M8" s="225">
        <v>1377</v>
      </c>
      <c r="N8" s="1465">
        <v>236.02</v>
      </c>
      <c r="O8" s="225">
        <v>108536</v>
      </c>
    </row>
    <row r="9" spans="1:15" ht="18" customHeight="1">
      <c r="A9" s="779" t="s">
        <v>1447</v>
      </c>
      <c r="B9" s="1464">
        <f t="shared" si="0"/>
        <v>137</v>
      </c>
      <c r="C9" s="225">
        <v>49</v>
      </c>
      <c r="D9" s="225">
        <v>13</v>
      </c>
      <c r="E9" s="225">
        <v>15</v>
      </c>
      <c r="F9" s="675">
        <v>0</v>
      </c>
      <c r="G9" s="1465">
        <v>60</v>
      </c>
      <c r="H9" s="851">
        <f t="shared" si="1"/>
        <v>30</v>
      </c>
      <c r="I9" s="225">
        <v>22</v>
      </c>
      <c r="J9" s="225">
        <v>8</v>
      </c>
      <c r="K9" s="225">
        <v>5</v>
      </c>
      <c r="L9" s="1465">
        <v>9</v>
      </c>
      <c r="M9" s="225">
        <v>3712</v>
      </c>
      <c r="N9" s="1465">
        <v>36</v>
      </c>
      <c r="O9" s="225">
        <v>339842</v>
      </c>
    </row>
    <row r="10" spans="1:15" ht="18" customHeight="1">
      <c r="A10" s="779" t="s">
        <v>1957</v>
      </c>
      <c r="B10" s="1464">
        <f t="shared" si="0"/>
        <v>164</v>
      </c>
      <c r="C10" s="225">
        <v>56</v>
      </c>
      <c r="D10" s="225">
        <v>16</v>
      </c>
      <c r="E10" s="225">
        <v>26</v>
      </c>
      <c r="F10" s="675">
        <v>0</v>
      </c>
      <c r="G10" s="1465">
        <v>66</v>
      </c>
      <c r="H10" s="851">
        <f t="shared" si="1"/>
        <v>33</v>
      </c>
      <c r="I10" s="225">
        <v>29</v>
      </c>
      <c r="J10" s="225">
        <v>4</v>
      </c>
      <c r="K10" s="225">
        <v>3</v>
      </c>
      <c r="L10" s="1465">
        <v>8</v>
      </c>
      <c r="M10" s="225">
        <v>2940</v>
      </c>
      <c r="N10" s="1465">
        <v>140</v>
      </c>
      <c r="O10" s="225">
        <v>387442</v>
      </c>
    </row>
    <row r="11" spans="1:15" ht="18" customHeight="1">
      <c r="A11" s="779" t="s">
        <v>2122</v>
      </c>
      <c r="B11" s="1464">
        <f t="shared" si="0"/>
        <v>127</v>
      </c>
      <c r="C11" s="225">
        <v>52</v>
      </c>
      <c r="D11" s="225">
        <v>9</v>
      </c>
      <c r="E11" s="225">
        <v>27</v>
      </c>
      <c r="F11" s="675">
        <v>0</v>
      </c>
      <c r="G11" s="1465">
        <v>39</v>
      </c>
      <c r="H11" s="851">
        <f t="shared" si="1"/>
        <v>28</v>
      </c>
      <c r="I11" s="225">
        <v>21</v>
      </c>
      <c r="J11" s="225">
        <v>7</v>
      </c>
      <c r="K11" s="225">
        <v>3</v>
      </c>
      <c r="L11" s="1465">
        <v>12</v>
      </c>
      <c r="M11" s="225">
        <v>3450</v>
      </c>
      <c r="N11" s="1465">
        <v>65</v>
      </c>
      <c r="O11" s="225">
        <v>354348</v>
      </c>
    </row>
    <row r="12" spans="1:15" ht="18" customHeight="1">
      <c r="A12" s="779" t="s">
        <v>1445</v>
      </c>
      <c r="B12" s="1464">
        <f t="shared" si="0"/>
        <v>139</v>
      </c>
      <c r="C12" s="225">
        <v>72</v>
      </c>
      <c r="D12" s="225">
        <v>14</v>
      </c>
      <c r="E12" s="225">
        <v>21</v>
      </c>
      <c r="F12" s="675">
        <v>0</v>
      </c>
      <c r="G12" s="1465">
        <v>32</v>
      </c>
      <c r="H12" s="851">
        <f t="shared" si="1"/>
        <v>32</v>
      </c>
      <c r="I12" s="225">
        <v>23</v>
      </c>
      <c r="J12" s="225">
        <v>9</v>
      </c>
      <c r="K12" s="225">
        <v>3</v>
      </c>
      <c r="L12" s="1465">
        <v>19</v>
      </c>
      <c r="M12" s="225">
        <v>2725</v>
      </c>
      <c r="N12" s="1465">
        <v>66</v>
      </c>
      <c r="O12" s="225">
        <v>300574</v>
      </c>
    </row>
    <row r="13" spans="1:15" ht="18" customHeight="1">
      <c r="A13" s="779" t="s">
        <v>1444</v>
      </c>
      <c r="B13" s="1464">
        <f t="shared" si="0"/>
        <v>100</v>
      </c>
      <c r="C13" s="225">
        <v>55</v>
      </c>
      <c r="D13" s="225">
        <v>1</v>
      </c>
      <c r="E13" s="225">
        <v>24</v>
      </c>
      <c r="F13" s="675">
        <v>0</v>
      </c>
      <c r="G13" s="1465">
        <v>20</v>
      </c>
      <c r="H13" s="851">
        <f t="shared" si="1"/>
        <v>26</v>
      </c>
      <c r="I13" s="225">
        <v>20</v>
      </c>
      <c r="J13" s="225">
        <v>6</v>
      </c>
      <c r="K13" s="225">
        <v>4</v>
      </c>
      <c r="L13" s="1465">
        <v>11</v>
      </c>
      <c r="M13" s="225">
        <v>3824</v>
      </c>
      <c r="N13" s="1465">
        <v>1</v>
      </c>
      <c r="O13" s="225">
        <v>609319</v>
      </c>
    </row>
    <row r="14" spans="1:15" ht="18" customHeight="1">
      <c r="A14" s="779" t="s">
        <v>408</v>
      </c>
      <c r="B14" s="1464">
        <f t="shared" si="0"/>
        <v>129</v>
      </c>
      <c r="C14" s="851">
        <v>68</v>
      </c>
      <c r="D14" s="851">
        <v>6</v>
      </c>
      <c r="E14" s="851">
        <v>26</v>
      </c>
      <c r="F14" s="675">
        <v>0</v>
      </c>
      <c r="G14" s="1462">
        <v>29</v>
      </c>
      <c r="H14" s="851">
        <f t="shared" si="1"/>
        <v>31</v>
      </c>
      <c r="I14" s="851">
        <v>27</v>
      </c>
      <c r="J14" s="851">
        <v>4</v>
      </c>
      <c r="K14" s="851">
        <v>4</v>
      </c>
      <c r="L14" s="1462">
        <v>22</v>
      </c>
      <c r="M14" s="851">
        <v>5428</v>
      </c>
      <c r="N14" s="1462">
        <v>206</v>
      </c>
      <c r="O14" s="851">
        <v>427030</v>
      </c>
    </row>
    <row r="15" spans="1:15" ht="18" customHeight="1">
      <c r="A15" s="779" t="s">
        <v>407</v>
      </c>
      <c r="B15" s="1464">
        <f t="shared" si="0"/>
        <v>108</v>
      </c>
      <c r="C15" s="851">
        <v>58</v>
      </c>
      <c r="D15" s="851">
        <v>8</v>
      </c>
      <c r="E15" s="851">
        <v>15</v>
      </c>
      <c r="F15" s="675">
        <v>0</v>
      </c>
      <c r="G15" s="1462">
        <v>27</v>
      </c>
      <c r="H15" s="851">
        <f t="shared" si="1"/>
        <v>30</v>
      </c>
      <c r="I15" s="851">
        <v>21</v>
      </c>
      <c r="J15" s="851">
        <v>9</v>
      </c>
      <c r="K15" s="851">
        <v>4</v>
      </c>
      <c r="L15" s="1462">
        <v>16</v>
      </c>
      <c r="M15" s="851">
        <v>3138</v>
      </c>
      <c r="N15" s="1462">
        <v>78</v>
      </c>
      <c r="O15" s="851">
        <v>297621</v>
      </c>
    </row>
    <row r="16" spans="1:15" ht="18" customHeight="1">
      <c r="A16" s="779" t="s">
        <v>406</v>
      </c>
      <c r="B16" s="1464">
        <f t="shared" si="0"/>
        <v>83</v>
      </c>
      <c r="C16" s="851">
        <v>43</v>
      </c>
      <c r="D16" s="851">
        <v>1</v>
      </c>
      <c r="E16" s="851">
        <v>11</v>
      </c>
      <c r="F16" s="675">
        <v>0</v>
      </c>
      <c r="G16" s="1462">
        <v>28</v>
      </c>
      <c r="H16" s="851">
        <f t="shared" si="1"/>
        <v>35</v>
      </c>
      <c r="I16" s="851">
        <v>28</v>
      </c>
      <c r="J16" s="851">
        <v>7</v>
      </c>
      <c r="K16" s="851">
        <v>4</v>
      </c>
      <c r="L16" s="1462">
        <v>4</v>
      </c>
      <c r="M16" s="851">
        <v>3753</v>
      </c>
      <c r="N16" s="1462">
        <v>16</v>
      </c>
      <c r="O16" s="851">
        <v>404051</v>
      </c>
    </row>
    <row r="17" spans="1:15" ht="18" customHeight="1">
      <c r="A17" s="779" t="s">
        <v>405</v>
      </c>
      <c r="B17" s="1464">
        <f t="shared" si="0"/>
        <v>104</v>
      </c>
      <c r="C17" s="851">
        <v>54</v>
      </c>
      <c r="D17" s="851">
        <v>4</v>
      </c>
      <c r="E17" s="851">
        <v>24</v>
      </c>
      <c r="F17" s="675">
        <v>0</v>
      </c>
      <c r="G17" s="1462">
        <v>22</v>
      </c>
      <c r="H17" s="851">
        <f t="shared" si="1"/>
        <v>27</v>
      </c>
      <c r="I17" s="851">
        <v>24</v>
      </c>
      <c r="J17" s="851">
        <v>3</v>
      </c>
      <c r="K17" s="851">
        <v>5</v>
      </c>
      <c r="L17" s="1462">
        <v>18</v>
      </c>
      <c r="M17" s="851">
        <v>4342</v>
      </c>
      <c r="N17" s="1462">
        <v>17</v>
      </c>
      <c r="O17" s="851">
        <v>518847</v>
      </c>
    </row>
    <row r="18" spans="1:15" ht="18" customHeight="1">
      <c r="A18" s="779" t="s">
        <v>404</v>
      </c>
      <c r="B18" s="400">
        <v>86</v>
      </c>
      <c r="C18" s="851">
        <v>44</v>
      </c>
      <c r="D18" s="851">
        <v>5</v>
      </c>
      <c r="E18" s="851">
        <v>16</v>
      </c>
      <c r="F18" s="675">
        <v>0</v>
      </c>
      <c r="G18" s="1462">
        <v>21</v>
      </c>
      <c r="H18" s="851">
        <f t="shared" si="1"/>
        <v>21</v>
      </c>
      <c r="I18" s="851">
        <v>18</v>
      </c>
      <c r="J18" s="851">
        <v>3</v>
      </c>
      <c r="K18" s="851">
        <v>2</v>
      </c>
      <c r="L18" s="1462">
        <v>11</v>
      </c>
      <c r="M18" s="851">
        <v>2512</v>
      </c>
      <c r="N18" s="1462">
        <v>53</v>
      </c>
      <c r="O18" s="851">
        <v>147088</v>
      </c>
    </row>
    <row r="19" spans="1:15" ht="18.75" customHeight="1">
      <c r="A19" s="779" t="s">
        <v>403</v>
      </c>
      <c r="B19" s="400">
        <v>133</v>
      </c>
      <c r="C19" s="851">
        <v>57</v>
      </c>
      <c r="D19" s="851">
        <v>15</v>
      </c>
      <c r="E19" s="851">
        <v>23</v>
      </c>
      <c r="F19" s="1282">
        <v>1</v>
      </c>
      <c r="G19" s="1462">
        <v>37</v>
      </c>
      <c r="H19" s="851">
        <f t="shared" si="1"/>
        <v>38</v>
      </c>
      <c r="I19" s="851">
        <v>33</v>
      </c>
      <c r="J19" s="851">
        <v>5</v>
      </c>
      <c r="K19" s="851">
        <v>0</v>
      </c>
      <c r="L19" s="1462">
        <v>9</v>
      </c>
      <c r="M19" s="851">
        <v>3384</v>
      </c>
      <c r="N19" s="1462">
        <v>20</v>
      </c>
      <c r="O19" s="851">
        <v>225150</v>
      </c>
    </row>
    <row r="20" spans="1:15" ht="18.75" customHeight="1">
      <c r="A20" s="779" t="s">
        <v>402</v>
      </c>
      <c r="B20" s="400">
        <v>67</v>
      </c>
      <c r="C20" s="1282">
        <v>39</v>
      </c>
      <c r="D20" s="1282">
        <v>1</v>
      </c>
      <c r="E20" s="1282">
        <v>14</v>
      </c>
      <c r="F20" s="1282">
        <v>0</v>
      </c>
      <c r="G20" s="1463">
        <v>13</v>
      </c>
      <c r="H20" s="1282">
        <f t="shared" si="1"/>
        <v>20</v>
      </c>
      <c r="I20" s="1282">
        <v>16</v>
      </c>
      <c r="J20" s="1282">
        <v>4</v>
      </c>
      <c r="K20" s="1282">
        <v>2</v>
      </c>
      <c r="L20" s="1463">
        <v>7</v>
      </c>
      <c r="M20" s="1282">
        <v>1626</v>
      </c>
      <c r="N20" s="1463">
        <v>2</v>
      </c>
      <c r="O20" s="1282">
        <v>96582</v>
      </c>
    </row>
    <row r="21" spans="1:15" ht="18.75" customHeight="1">
      <c r="A21" s="779" t="s">
        <v>401</v>
      </c>
      <c r="B21" s="400">
        <v>79</v>
      </c>
      <c r="C21" s="1282">
        <v>49</v>
      </c>
      <c r="D21" s="1282">
        <v>3</v>
      </c>
      <c r="E21" s="1282">
        <v>14</v>
      </c>
      <c r="F21" s="1282">
        <v>0</v>
      </c>
      <c r="G21" s="1463">
        <v>13</v>
      </c>
      <c r="H21" s="1282">
        <v>26</v>
      </c>
      <c r="I21" s="1282">
        <v>21</v>
      </c>
      <c r="J21" s="1282">
        <v>5</v>
      </c>
      <c r="K21" s="1282">
        <v>3</v>
      </c>
      <c r="L21" s="1463">
        <v>9</v>
      </c>
      <c r="M21" s="1282">
        <v>2030</v>
      </c>
      <c r="N21" s="1463">
        <v>86</v>
      </c>
      <c r="O21" s="1282">
        <v>308464</v>
      </c>
    </row>
    <row r="22" spans="1:15" ht="18.75" customHeight="1">
      <c r="A22" s="779" t="s">
        <v>2121</v>
      </c>
      <c r="B22" s="400">
        <v>100</v>
      </c>
      <c r="C22" s="1282">
        <v>67</v>
      </c>
      <c r="D22" s="1282">
        <v>2</v>
      </c>
      <c r="E22" s="1282">
        <v>7</v>
      </c>
      <c r="F22" s="1282">
        <v>0</v>
      </c>
      <c r="G22" s="1463">
        <v>24</v>
      </c>
      <c r="H22" s="1282">
        <v>34</v>
      </c>
      <c r="I22" s="1282">
        <v>28</v>
      </c>
      <c r="J22" s="1282">
        <v>6</v>
      </c>
      <c r="K22" s="1282">
        <v>1</v>
      </c>
      <c r="L22" s="1463">
        <v>16</v>
      </c>
      <c r="M22" s="1282">
        <v>3366</v>
      </c>
      <c r="N22" s="1463">
        <v>10</v>
      </c>
      <c r="O22" s="1282">
        <v>340932</v>
      </c>
    </row>
    <row r="23" spans="1:15" ht="18.75" customHeight="1">
      <c r="A23" s="779" t="s">
        <v>399</v>
      </c>
      <c r="B23" s="1464">
        <f>C23+D23+E23+F23+G23</f>
        <v>82</v>
      </c>
      <c r="C23" s="1282">
        <v>43</v>
      </c>
      <c r="D23" s="1282">
        <v>4</v>
      </c>
      <c r="E23" s="1282">
        <v>11</v>
      </c>
      <c r="F23" s="1282">
        <v>0</v>
      </c>
      <c r="G23" s="1463">
        <v>24</v>
      </c>
      <c r="H23" s="1282">
        <v>34</v>
      </c>
      <c r="I23" s="1282">
        <v>31</v>
      </c>
      <c r="J23" s="1282">
        <v>3</v>
      </c>
      <c r="K23" s="1282">
        <v>4</v>
      </c>
      <c r="L23" s="1463">
        <v>8</v>
      </c>
      <c r="M23" s="1282">
        <v>3415</v>
      </c>
      <c r="N23" s="1463">
        <v>83</v>
      </c>
      <c r="O23" s="1282">
        <v>311558</v>
      </c>
    </row>
    <row r="24" spans="1:15" ht="18.75" customHeight="1">
      <c r="A24" s="779" t="s">
        <v>398</v>
      </c>
      <c r="B24" s="1464">
        <f>C24+D24+E24+F24+G24</f>
        <v>114</v>
      </c>
      <c r="C24" s="1282">
        <v>41</v>
      </c>
      <c r="D24" s="1282">
        <v>6</v>
      </c>
      <c r="E24" s="1282">
        <v>18</v>
      </c>
      <c r="F24" s="1282">
        <v>0</v>
      </c>
      <c r="G24" s="1463">
        <v>49</v>
      </c>
      <c r="H24" s="1282">
        <v>22</v>
      </c>
      <c r="I24" s="1282">
        <v>18</v>
      </c>
      <c r="J24" s="1282">
        <v>4</v>
      </c>
      <c r="K24" s="1282">
        <v>4</v>
      </c>
      <c r="L24" s="1463">
        <v>10</v>
      </c>
      <c r="M24" s="1282">
        <v>2384</v>
      </c>
      <c r="N24" s="1463">
        <v>34</v>
      </c>
      <c r="O24" s="1282">
        <v>155218</v>
      </c>
    </row>
    <row r="25" spans="1:15" ht="18.75" customHeight="1">
      <c r="A25" s="779" t="s">
        <v>397</v>
      </c>
      <c r="B25" s="400">
        <f>C25+D25+E25+F25+G25</f>
        <v>78</v>
      </c>
      <c r="C25" s="1282">
        <v>37</v>
      </c>
      <c r="D25" s="1282">
        <v>2</v>
      </c>
      <c r="E25" s="1282">
        <v>15</v>
      </c>
      <c r="F25" s="1282">
        <v>0</v>
      </c>
      <c r="G25" s="1463">
        <v>24</v>
      </c>
      <c r="H25" s="1282">
        <v>11</v>
      </c>
      <c r="I25" s="1282">
        <v>10</v>
      </c>
      <c r="J25" s="1282">
        <v>1</v>
      </c>
      <c r="K25" s="1282">
        <v>1</v>
      </c>
      <c r="L25" s="1463">
        <v>5</v>
      </c>
      <c r="M25" s="1282">
        <v>1417</v>
      </c>
      <c r="N25" s="1463">
        <v>46</v>
      </c>
      <c r="O25" s="1282">
        <v>432812</v>
      </c>
    </row>
    <row r="26" spans="1:15" ht="18" customHeight="1">
      <c r="A26" s="779" t="s">
        <v>396</v>
      </c>
      <c r="B26" s="400">
        <v>65</v>
      </c>
      <c r="C26" s="1282">
        <v>32</v>
      </c>
      <c r="D26" s="1282">
        <v>3</v>
      </c>
      <c r="E26" s="1282">
        <v>7</v>
      </c>
      <c r="F26" s="1282">
        <v>0</v>
      </c>
      <c r="G26" s="1463">
        <v>23</v>
      </c>
      <c r="H26" s="1282">
        <v>5</v>
      </c>
      <c r="I26" s="1282">
        <v>2</v>
      </c>
      <c r="J26" s="1282">
        <v>3</v>
      </c>
      <c r="K26" s="1282">
        <v>0</v>
      </c>
      <c r="L26" s="1463">
        <v>15</v>
      </c>
      <c r="M26" s="1282">
        <v>287</v>
      </c>
      <c r="N26" s="1463">
        <v>4</v>
      </c>
      <c r="O26" s="1282">
        <v>64277</v>
      </c>
    </row>
    <row r="27" spans="1:15" ht="18" customHeight="1">
      <c r="A27" s="779" t="s">
        <v>395</v>
      </c>
      <c r="B27" s="400">
        <v>74</v>
      </c>
      <c r="C27" s="851">
        <v>40</v>
      </c>
      <c r="D27" s="851">
        <v>4</v>
      </c>
      <c r="E27" s="851">
        <v>8</v>
      </c>
      <c r="F27" s="851">
        <v>0</v>
      </c>
      <c r="G27" s="1462">
        <v>22</v>
      </c>
      <c r="H27" s="851">
        <v>15</v>
      </c>
      <c r="I27" s="851">
        <v>13</v>
      </c>
      <c r="J27" s="851">
        <v>2</v>
      </c>
      <c r="K27" s="851">
        <v>4</v>
      </c>
      <c r="L27" s="1462">
        <v>6</v>
      </c>
      <c r="M27" s="851">
        <v>3709.44</v>
      </c>
      <c r="N27" s="1462">
        <v>15.55</v>
      </c>
      <c r="O27" s="851">
        <v>422793</v>
      </c>
    </row>
    <row r="28" spans="1:15" ht="18" customHeight="1">
      <c r="A28" s="779" t="s">
        <v>394</v>
      </c>
      <c r="B28" s="400">
        <v>76</v>
      </c>
      <c r="C28" s="851">
        <v>35</v>
      </c>
      <c r="D28" s="851">
        <v>3</v>
      </c>
      <c r="E28" s="851">
        <v>11</v>
      </c>
      <c r="F28" s="851">
        <v>0</v>
      </c>
      <c r="G28" s="1462">
        <v>27</v>
      </c>
      <c r="H28" s="851">
        <v>12</v>
      </c>
      <c r="I28" s="851">
        <v>9</v>
      </c>
      <c r="J28" s="851">
        <v>3</v>
      </c>
      <c r="K28" s="851">
        <v>0</v>
      </c>
      <c r="L28" s="1462">
        <v>11</v>
      </c>
      <c r="M28" s="851">
        <v>1610</v>
      </c>
      <c r="N28" s="1462">
        <v>12</v>
      </c>
      <c r="O28" s="851">
        <v>140457</v>
      </c>
    </row>
    <row r="29" spans="1:15" ht="18" customHeight="1">
      <c r="A29" s="1461" t="s">
        <v>839</v>
      </c>
      <c r="B29" s="1460">
        <v>66</v>
      </c>
      <c r="C29" s="1458">
        <v>29</v>
      </c>
      <c r="D29" s="1458">
        <v>2</v>
      </c>
      <c r="E29" s="1458">
        <v>8</v>
      </c>
      <c r="F29" s="1458">
        <v>0</v>
      </c>
      <c r="G29" s="1459">
        <v>27</v>
      </c>
      <c r="H29" s="1458">
        <v>11</v>
      </c>
      <c r="I29" s="1458">
        <v>10</v>
      </c>
      <c r="J29" s="1458">
        <v>1</v>
      </c>
      <c r="K29" s="1458">
        <v>0</v>
      </c>
      <c r="L29" s="1459">
        <v>4</v>
      </c>
      <c r="M29" s="1458">
        <v>1036</v>
      </c>
      <c r="N29" s="1459">
        <v>1</v>
      </c>
      <c r="O29" s="1458">
        <v>586314</v>
      </c>
    </row>
    <row r="30" spans="1:15" ht="18" customHeight="1">
      <c r="A30" s="786"/>
      <c r="B30" s="400"/>
      <c r="C30" s="1282"/>
      <c r="D30" s="1282"/>
      <c r="E30" s="1282"/>
      <c r="F30" s="1282"/>
      <c r="G30" s="1282"/>
      <c r="H30" s="1282"/>
      <c r="I30" s="1282"/>
      <c r="J30" s="1282"/>
      <c r="K30" s="1282"/>
      <c r="L30" s="1282"/>
      <c r="M30" s="1282"/>
      <c r="O30" s="187" t="s">
        <v>2120</v>
      </c>
    </row>
    <row r="31" spans="1:15" ht="18" customHeight="1">
      <c r="A31" s="786"/>
      <c r="B31" s="400"/>
      <c r="C31" s="1282"/>
      <c r="D31" s="1282"/>
      <c r="E31" s="1282"/>
      <c r="F31" s="1282"/>
      <c r="G31" s="1282"/>
      <c r="H31" s="1282"/>
      <c r="I31" s="1282"/>
      <c r="J31" s="1282"/>
      <c r="K31" s="1282"/>
      <c r="L31" s="1282"/>
      <c r="M31" s="1282"/>
      <c r="N31" s="1282"/>
      <c r="O31" s="1282"/>
    </row>
    <row r="32" spans="1:15" ht="18" customHeight="1">
      <c r="A32" s="786"/>
      <c r="B32" s="225"/>
      <c r="C32" s="225"/>
      <c r="D32" s="225"/>
      <c r="E32" s="225"/>
      <c r="F32" s="225"/>
      <c r="G32" s="225"/>
      <c r="H32" s="225"/>
      <c r="I32" s="225"/>
      <c r="J32" s="225"/>
      <c r="K32" s="225"/>
      <c r="L32" s="225"/>
    </row>
    <row r="33" spans="2:10" ht="18" customHeight="1">
      <c r="B33" s="400"/>
      <c r="C33" s="400"/>
      <c r="D33" s="400"/>
      <c r="H33" s="400"/>
      <c r="I33" s="400"/>
      <c r="J33" s="400"/>
    </row>
    <row r="34" spans="2:10" ht="18" customHeight="1"/>
    <row r="35" spans="2:10" ht="18" customHeight="1"/>
    <row r="36" spans="2:10" ht="18" customHeight="1"/>
    <row r="37" spans="2:10" ht="18" customHeight="1"/>
  </sheetData>
  <mergeCells count="1">
    <mergeCell ref="N2:O2"/>
  </mergeCells>
  <phoneticPr fontId="3"/>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28"/>
  <sheetViews>
    <sheetView view="pageBreakPreview" zoomScaleNormal="100" zoomScaleSheetLayoutView="100" workbookViewId="0">
      <selection activeCell="G6" sqref="G6"/>
    </sheetView>
  </sheetViews>
  <sheetFormatPr defaultRowHeight="13"/>
  <cols>
    <col min="1" max="1" width="12.6328125" customWidth="1"/>
    <col min="2" max="5" width="20.6328125" customWidth="1"/>
  </cols>
  <sheetData>
    <row r="1" spans="1:13" s="215" customFormat="1" ht="28.5" customHeight="1">
      <c r="A1" s="216" t="s">
        <v>421</v>
      </c>
    </row>
    <row r="3" spans="1:13" ht="13.5" thickBot="1">
      <c r="E3" s="187" t="s">
        <v>420</v>
      </c>
    </row>
    <row r="4" spans="1:13" ht="25" customHeight="1" thickBot="1">
      <c r="A4" s="213" t="s">
        <v>419</v>
      </c>
      <c r="B4" s="213" t="s">
        <v>418</v>
      </c>
      <c r="C4" s="213" t="s">
        <v>417</v>
      </c>
      <c r="D4" s="214" t="s">
        <v>416</v>
      </c>
      <c r="E4" s="213" t="s">
        <v>415</v>
      </c>
    </row>
    <row r="5" spans="1:13" ht="20.149999999999999" customHeight="1">
      <c r="A5" s="212" t="s">
        <v>414</v>
      </c>
      <c r="B5" s="211">
        <v>93406</v>
      </c>
      <c r="C5" s="210">
        <v>87964</v>
      </c>
      <c r="D5" s="210">
        <v>181370</v>
      </c>
      <c r="E5" s="209">
        <v>66114</v>
      </c>
      <c r="F5" s="44"/>
      <c r="G5" s="44"/>
      <c r="H5" s="44"/>
      <c r="I5" s="44"/>
      <c r="J5" s="44"/>
      <c r="K5" s="44"/>
      <c r="L5" s="44"/>
      <c r="M5" s="44"/>
    </row>
    <row r="6" spans="1:13" ht="25" customHeight="1">
      <c r="A6" s="204" t="s">
        <v>413</v>
      </c>
      <c r="B6" s="208">
        <v>94157</v>
      </c>
      <c r="C6" s="207">
        <v>88647</v>
      </c>
      <c r="D6" s="207">
        <v>182804</v>
      </c>
      <c r="E6" s="206">
        <v>67304</v>
      </c>
      <c r="F6" s="44"/>
      <c r="G6" s="44"/>
      <c r="H6" s="44"/>
      <c r="I6" s="44"/>
      <c r="J6" s="44"/>
      <c r="K6" s="44"/>
      <c r="L6" s="44"/>
      <c r="M6" s="44"/>
    </row>
    <row r="7" spans="1:13" ht="25" customHeight="1">
      <c r="A7" s="204" t="s">
        <v>412</v>
      </c>
      <c r="B7" s="208">
        <v>94705</v>
      </c>
      <c r="C7" s="207">
        <v>89193</v>
      </c>
      <c r="D7" s="207">
        <v>183898</v>
      </c>
      <c r="E7" s="206">
        <v>68438</v>
      </c>
      <c r="F7" s="44"/>
      <c r="G7" s="44"/>
      <c r="H7" s="44"/>
      <c r="I7" s="44"/>
      <c r="J7" s="44"/>
      <c r="K7" s="44"/>
      <c r="L7" s="44"/>
      <c r="M7" s="44"/>
    </row>
    <row r="8" spans="1:13" ht="25" customHeight="1">
      <c r="A8" s="204" t="s">
        <v>411</v>
      </c>
      <c r="B8" s="208">
        <v>95130</v>
      </c>
      <c r="C8" s="207">
        <v>89844</v>
      </c>
      <c r="D8" s="207">
        <v>184974</v>
      </c>
      <c r="E8" s="206">
        <v>69291</v>
      </c>
      <c r="F8" s="44"/>
      <c r="G8" s="44"/>
      <c r="H8" s="44"/>
      <c r="I8" s="44"/>
      <c r="J8" s="44"/>
      <c r="K8" s="44"/>
      <c r="L8" s="44"/>
      <c r="M8" s="44"/>
    </row>
    <row r="9" spans="1:13" ht="25" customHeight="1">
      <c r="A9" s="204" t="s">
        <v>410</v>
      </c>
      <c r="B9" s="208">
        <v>95713</v>
      </c>
      <c r="C9" s="207">
        <v>90570</v>
      </c>
      <c r="D9" s="207">
        <v>186283</v>
      </c>
      <c r="E9" s="206">
        <v>70340</v>
      </c>
      <c r="F9" s="44"/>
      <c r="G9" s="44"/>
      <c r="H9" s="44"/>
      <c r="I9" s="44"/>
      <c r="J9" s="44"/>
      <c r="K9" s="44"/>
      <c r="L9" s="44"/>
      <c r="M9" s="44"/>
    </row>
    <row r="10" spans="1:13" ht="25" customHeight="1">
      <c r="A10" s="204" t="s">
        <v>409</v>
      </c>
      <c r="B10" s="208">
        <v>96360</v>
      </c>
      <c r="C10" s="207">
        <v>91326</v>
      </c>
      <c r="D10" s="207">
        <v>187686</v>
      </c>
      <c r="E10" s="206">
        <v>71310</v>
      </c>
      <c r="F10" s="44"/>
      <c r="G10" s="44"/>
      <c r="H10" s="44"/>
      <c r="I10" s="44"/>
      <c r="J10" s="44"/>
      <c r="K10" s="44"/>
      <c r="L10" s="44"/>
      <c r="M10" s="44"/>
    </row>
    <row r="11" spans="1:13" ht="25" customHeight="1">
      <c r="A11" s="204" t="s">
        <v>408</v>
      </c>
      <c r="B11" s="208">
        <v>97328</v>
      </c>
      <c r="C11" s="207">
        <v>92198</v>
      </c>
      <c r="D11" s="207">
        <v>189526</v>
      </c>
      <c r="E11" s="206">
        <v>72832</v>
      </c>
      <c r="F11" s="44"/>
      <c r="G11" s="44"/>
      <c r="H11" s="44"/>
      <c r="I11" s="44"/>
      <c r="J11" s="44"/>
      <c r="K11" s="44"/>
      <c r="L11" s="44"/>
      <c r="M11" s="44"/>
    </row>
    <row r="12" spans="1:13" ht="25" customHeight="1">
      <c r="A12" s="204" t="s">
        <v>407</v>
      </c>
      <c r="B12" s="208">
        <v>98338</v>
      </c>
      <c r="C12" s="207">
        <v>93244</v>
      </c>
      <c r="D12" s="207">
        <v>191582</v>
      </c>
      <c r="E12" s="206">
        <v>74656</v>
      </c>
      <c r="F12" s="44"/>
      <c r="G12" s="44"/>
      <c r="H12" s="44"/>
      <c r="I12" s="44"/>
      <c r="J12" s="44"/>
      <c r="K12" s="44"/>
      <c r="L12" s="44"/>
      <c r="M12" s="44"/>
    </row>
    <row r="13" spans="1:13" ht="25" customHeight="1">
      <c r="A13" s="204" t="s">
        <v>406</v>
      </c>
      <c r="B13" s="208">
        <v>99837</v>
      </c>
      <c r="C13" s="207">
        <v>94815</v>
      </c>
      <c r="D13" s="207">
        <v>194652</v>
      </c>
      <c r="E13" s="206">
        <v>76635</v>
      </c>
      <c r="F13" s="44"/>
      <c r="G13" s="44"/>
      <c r="H13" s="44"/>
      <c r="I13" s="44"/>
      <c r="J13" s="44"/>
      <c r="K13" s="44"/>
      <c r="L13" s="44"/>
      <c r="M13" s="44"/>
    </row>
    <row r="14" spans="1:13" ht="25" customHeight="1">
      <c r="A14" s="204" t="s">
        <v>405</v>
      </c>
      <c r="B14" s="208">
        <v>101509</v>
      </c>
      <c r="C14" s="207">
        <v>96344</v>
      </c>
      <c r="D14" s="207">
        <v>197853</v>
      </c>
      <c r="E14" s="206">
        <v>78778</v>
      </c>
      <c r="F14" s="44"/>
      <c r="G14" s="44"/>
      <c r="H14" s="44"/>
      <c r="I14" s="44"/>
      <c r="J14" s="44"/>
      <c r="K14" s="44"/>
      <c r="L14" s="44"/>
      <c r="M14" s="44"/>
    </row>
    <row r="15" spans="1:13" ht="25" customHeight="1">
      <c r="A15" s="204" t="s">
        <v>404</v>
      </c>
      <c r="B15" s="208">
        <v>102820</v>
      </c>
      <c r="C15" s="207">
        <v>97608</v>
      </c>
      <c r="D15" s="207">
        <v>200428</v>
      </c>
      <c r="E15" s="206">
        <v>80488</v>
      </c>
      <c r="F15" s="44"/>
      <c r="G15" s="44"/>
      <c r="H15" s="44"/>
      <c r="I15" s="44"/>
      <c r="J15" s="44"/>
      <c r="K15" s="44"/>
      <c r="L15" s="44"/>
      <c r="M15" s="44"/>
    </row>
    <row r="16" spans="1:13" ht="25" customHeight="1">
      <c r="A16" s="204" t="s">
        <v>403</v>
      </c>
      <c r="B16" s="208">
        <v>104262</v>
      </c>
      <c r="C16" s="207">
        <v>98991</v>
      </c>
      <c r="D16" s="207">
        <v>203253</v>
      </c>
      <c r="E16" s="206">
        <v>82281</v>
      </c>
      <c r="F16" s="44"/>
      <c r="G16" s="44"/>
      <c r="H16" s="44"/>
      <c r="I16" s="44"/>
      <c r="J16" s="44"/>
      <c r="K16" s="44"/>
      <c r="L16" s="44"/>
      <c r="M16" s="44"/>
    </row>
    <row r="17" spans="1:13" ht="25" customHeight="1">
      <c r="A17" s="204" t="s">
        <v>402</v>
      </c>
      <c r="B17" s="203">
        <v>105634</v>
      </c>
      <c r="C17" s="202">
        <v>100472</v>
      </c>
      <c r="D17" s="202">
        <v>206106</v>
      </c>
      <c r="E17" s="201">
        <v>83872</v>
      </c>
      <c r="F17" s="44"/>
      <c r="G17" s="44"/>
      <c r="H17" s="44"/>
      <c r="I17" s="44"/>
      <c r="J17" s="44"/>
      <c r="K17" s="44"/>
      <c r="L17" s="44"/>
      <c r="M17" s="44"/>
    </row>
    <row r="18" spans="1:13" ht="25" customHeight="1">
      <c r="A18" s="204" t="s">
        <v>401</v>
      </c>
      <c r="B18" s="203">
        <v>106313</v>
      </c>
      <c r="C18" s="202">
        <v>101315</v>
      </c>
      <c r="D18" s="202">
        <v>207628</v>
      </c>
      <c r="E18" s="201">
        <v>84983</v>
      </c>
      <c r="F18" s="44"/>
      <c r="G18" s="44"/>
      <c r="H18" s="44"/>
      <c r="I18" s="44"/>
      <c r="J18" s="44"/>
      <c r="K18" s="44"/>
      <c r="L18" s="44"/>
      <c r="M18" s="44"/>
    </row>
    <row r="19" spans="1:13" ht="22" customHeight="1">
      <c r="A19" s="204" t="s">
        <v>400</v>
      </c>
      <c r="B19" s="203">
        <v>110463</v>
      </c>
      <c r="C19" s="202">
        <v>105868</v>
      </c>
      <c r="D19" s="202">
        <v>216331</v>
      </c>
      <c r="E19" s="201">
        <v>90338</v>
      </c>
    </row>
    <row r="20" spans="1:13" ht="22" customHeight="1">
      <c r="A20" s="204" t="s">
        <v>399</v>
      </c>
      <c r="B20" s="203">
        <v>111348</v>
      </c>
      <c r="C20" s="202">
        <v>107070</v>
      </c>
      <c r="D20" s="202">
        <f>B20+C20</f>
        <v>218418</v>
      </c>
      <c r="E20" s="201">
        <v>91615</v>
      </c>
    </row>
    <row r="21" spans="1:13" ht="22" customHeight="1">
      <c r="A21" s="204" t="s">
        <v>398</v>
      </c>
      <c r="B21" s="203">
        <v>112057</v>
      </c>
      <c r="C21" s="202">
        <v>108078</v>
      </c>
      <c r="D21" s="202">
        <f>B21+C21</f>
        <v>220135</v>
      </c>
      <c r="E21" s="201">
        <v>92890</v>
      </c>
    </row>
    <row r="22" spans="1:13" ht="22" customHeight="1">
      <c r="A22" s="204" t="s">
        <v>397</v>
      </c>
      <c r="B22" s="203">
        <v>113290</v>
      </c>
      <c r="C22" s="202">
        <v>109528</v>
      </c>
      <c r="D22" s="202">
        <f>B22+C22</f>
        <v>222818</v>
      </c>
      <c r="E22" s="201">
        <v>94737</v>
      </c>
    </row>
    <row r="23" spans="1:13" ht="22" customHeight="1">
      <c r="A23" s="205" t="s">
        <v>396</v>
      </c>
      <c r="B23" s="203">
        <v>114969</v>
      </c>
      <c r="C23" s="202">
        <v>111284</v>
      </c>
      <c r="D23" s="202">
        <f>SUM(B23,C23)</f>
        <v>226253</v>
      </c>
      <c r="E23" s="201">
        <v>96846</v>
      </c>
    </row>
    <row r="24" spans="1:13" ht="22" customHeight="1">
      <c r="A24" s="204" t="s">
        <v>395</v>
      </c>
      <c r="B24" s="203">
        <v>116556</v>
      </c>
      <c r="C24" s="202">
        <v>112848</v>
      </c>
      <c r="D24" s="202">
        <f>SUM(B24,C24)</f>
        <v>229404</v>
      </c>
      <c r="E24" s="201">
        <v>98971</v>
      </c>
    </row>
    <row r="25" spans="1:13" ht="22" customHeight="1">
      <c r="A25" s="204" t="s">
        <v>394</v>
      </c>
      <c r="B25" s="203">
        <v>118245</v>
      </c>
      <c r="C25" s="202">
        <v>114649</v>
      </c>
      <c r="D25" s="202">
        <f>SUM(B25,C25)</f>
        <v>232894</v>
      </c>
      <c r="E25" s="201">
        <v>101102</v>
      </c>
    </row>
    <row r="26" spans="1:13" ht="22" customHeight="1" thickBot="1">
      <c r="A26" s="200" t="s">
        <v>64</v>
      </c>
      <c r="B26" s="199">
        <v>120349</v>
      </c>
      <c r="C26" s="198">
        <v>116493</v>
      </c>
      <c r="D26" s="198">
        <v>236842</v>
      </c>
      <c r="E26" s="197">
        <v>104040</v>
      </c>
    </row>
    <row r="27" spans="1:13" ht="7.5" customHeight="1">
      <c r="A27" s="196"/>
      <c r="B27" s="195"/>
      <c r="C27" s="195"/>
      <c r="D27" s="195"/>
      <c r="E27" s="195"/>
    </row>
    <row r="28" spans="1:13">
      <c r="D28" s="2166" t="s">
        <v>393</v>
      </c>
      <c r="E28" s="2166"/>
    </row>
  </sheetData>
  <mergeCells count="1">
    <mergeCell ref="D28:E28"/>
  </mergeCells>
  <phoneticPr fontId="3"/>
  <printOptions horizontalCentered="1"/>
  <pageMargins left="0.98425196850393704" right="0.98425196850393704" top="0.98425196850393704" bottom="0.98425196850393704" header="0.51181102362204722" footer="0.51181102362204722"/>
  <pageSetup paperSize="9" scale="77"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B10"/>
  <sheetViews>
    <sheetView workbookViewId="0"/>
  </sheetViews>
  <sheetFormatPr defaultRowHeight="13"/>
  <cols>
    <col min="1" max="1" width="18.26953125" customWidth="1"/>
  </cols>
  <sheetData>
    <row r="1" spans="1:2">
      <c r="A1" t="s">
        <v>2155</v>
      </c>
    </row>
    <row r="2" spans="1:2">
      <c r="A2" s="1475" t="s">
        <v>2154</v>
      </c>
      <c r="B2" s="1475" t="s">
        <v>2153</v>
      </c>
    </row>
    <row r="3" spans="1:2">
      <c r="A3" s="1475" t="s">
        <v>2152</v>
      </c>
      <c r="B3" s="1475">
        <v>18</v>
      </c>
    </row>
    <row r="4" spans="1:2">
      <c r="A4" s="1475" t="s">
        <v>2151</v>
      </c>
      <c r="B4" s="1475">
        <v>9</v>
      </c>
    </row>
    <row r="5" spans="1:2">
      <c r="A5" s="1475" t="s">
        <v>2150</v>
      </c>
      <c r="B5" s="1475">
        <v>4</v>
      </c>
    </row>
    <row r="6" spans="1:2">
      <c r="A6" s="1475" t="s">
        <v>2149</v>
      </c>
      <c r="B6" s="1475">
        <v>4</v>
      </c>
    </row>
    <row r="7" spans="1:2">
      <c r="A7" s="1475" t="s">
        <v>2148</v>
      </c>
      <c r="B7" s="1475">
        <v>3</v>
      </c>
    </row>
    <row r="8" spans="1:2">
      <c r="A8" s="1475" t="s">
        <v>2147</v>
      </c>
      <c r="B8" s="1475">
        <v>2</v>
      </c>
    </row>
    <row r="9" spans="1:2">
      <c r="A9" s="1475" t="s">
        <v>939</v>
      </c>
      <c r="B9" s="1475">
        <v>10</v>
      </c>
    </row>
    <row r="10" spans="1:2">
      <c r="A10" s="1475" t="s">
        <v>2146</v>
      </c>
      <c r="B10" s="1475">
        <v>16</v>
      </c>
    </row>
  </sheetData>
  <phoneticPr fontId="3"/>
  <pageMargins left="0.7" right="0.7" top="0.75" bottom="0.75" header="0.3" footer="0.3"/>
  <pageSetup paperSize="9" scale="8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Q36"/>
  <sheetViews>
    <sheetView zoomScaleNormal="100" zoomScaleSheetLayoutView="100" workbookViewId="0"/>
  </sheetViews>
  <sheetFormatPr defaultColWidth="11.6328125" defaultRowHeight="18" customHeight="1"/>
  <cols>
    <col min="1" max="1" width="9.6328125" customWidth="1"/>
    <col min="2" max="17" width="5.90625" customWidth="1"/>
    <col min="18" max="18" width="2.6328125" customWidth="1"/>
  </cols>
  <sheetData>
    <row r="1" spans="1:17" ht="32.25" customHeight="1">
      <c r="A1" s="216" t="s">
        <v>2173</v>
      </c>
    </row>
    <row r="2" spans="1:17" ht="28.5" customHeight="1" thickBot="1">
      <c r="N2" s="219" t="s">
        <v>2172</v>
      </c>
      <c r="O2" s="219"/>
      <c r="P2" s="219"/>
      <c r="Q2" s="219"/>
    </row>
    <row r="3" spans="1:17" ht="32.25" customHeight="1">
      <c r="A3" s="2474" t="s">
        <v>419</v>
      </c>
      <c r="B3" s="2475" t="s">
        <v>2171</v>
      </c>
      <c r="C3" s="2468" t="s">
        <v>2170</v>
      </c>
      <c r="D3" s="2469"/>
      <c r="E3" s="2469"/>
      <c r="F3" s="2469"/>
      <c r="G3" s="2469"/>
      <c r="H3" s="2469"/>
      <c r="I3" s="2469"/>
      <c r="J3" s="2469"/>
      <c r="K3" s="2469"/>
      <c r="L3" s="2469"/>
      <c r="M3" s="2469"/>
      <c r="N3" s="2469"/>
      <c r="O3" s="2469"/>
      <c r="P3" s="2470"/>
      <c r="Q3" s="2471" t="s">
        <v>2169</v>
      </c>
    </row>
    <row r="4" spans="1:17" s="1480" customFormat="1" ht="24.75" customHeight="1">
      <c r="A4" s="2273"/>
      <c r="B4" s="2476"/>
      <c r="C4" s="2477" t="s">
        <v>7</v>
      </c>
      <c r="D4" s="2477" t="s">
        <v>2168</v>
      </c>
      <c r="E4" s="2477" t="s">
        <v>2167</v>
      </c>
      <c r="F4" s="2477" t="s">
        <v>0</v>
      </c>
      <c r="G4" s="2477" t="s">
        <v>2166</v>
      </c>
      <c r="H4" s="2477" t="s">
        <v>2165</v>
      </c>
      <c r="I4" s="2477" t="s">
        <v>2164</v>
      </c>
      <c r="J4" s="2477" t="s">
        <v>2163</v>
      </c>
      <c r="K4" s="2477" t="s">
        <v>2162</v>
      </c>
      <c r="L4" s="2477" t="s">
        <v>2161</v>
      </c>
      <c r="M4" s="2478" t="s">
        <v>939</v>
      </c>
      <c r="N4" s="2478"/>
      <c r="O4" s="2478"/>
      <c r="P4" s="2478"/>
      <c r="Q4" s="2472"/>
    </row>
    <row r="5" spans="1:17" ht="72" customHeight="1" thickBot="1">
      <c r="A5" s="2274"/>
      <c r="B5" s="2459"/>
      <c r="C5" s="2445"/>
      <c r="D5" s="2445"/>
      <c r="E5" s="2445"/>
      <c r="F5" s="2445"/>
      <c r="G5" s="2445"/>
      <c r="H5" s="2445"/>
      <c r="I5" s="2445"/>
      <c r="J5" s="2445"/>
      <c r="K5" s="2445"/>
      <c r="L5" s="2445"/>
      <c r="M5" s="1479" t="s">
        <v>2160</v>
      </c>
      <c r="N5" s="1479" t="s">
        <v>2159</v>
      </c>
      <c r="O5" s="1479" t="s">
        <v>2158</v>
      </c>
      <c r="P5" s="1479" t="s">
        <v>939</v>
      </c>
      <c r="Q5" s="2473"/>
    </row>
    <row r="6" spans="1:17" ht="22" customHeight="1">
      <c r="A6" s="530" t="s">
        <v>854</v>
      </c>
      <c r="B6" s="712">
        <v>3849</v>
      </c>
      <c r="C6" s="712">
        <v>46</v>
      </c>
      <c r="D6" s="712"/>
      <c r="E6" s="712">
        <v>4</v>
      </c>
      <c r="F6" s="712">
        <v>1178</v>
      </c>
      <c r="G6" s="712">
        <v>62</v>
      </c>
      <c r="H6" s="712">
        <v>25</v>
      </c>
      <c r="I6" s="712">
        <v>329</v>
      </c>
      <c r="J6" s="712">
        <v>37</v>
      </c>
      <c r="K6" s="712">
        <v>37</v>
      </c>
      <c r="L6" s="712">
        <v>1656</v>
      </c>
      <c r="M6" s="712">
        <v>400</v>
      </c>
      <c r="N6" s="712">
        <v>31</v>
      </c>
      <c r="O6" s="712"/>
      <c r="P6" s="712">
        <v>44</v>
      </c>
      <c r="Q6" s="712">
        <v>3963</v>
      </c>
    </row>
    <row r="7" spans="1:17" ht="22" customHeight="1">
      <c r="A7" s="530" t="s">
        <v>853</v>
      </c>
      <c r="B7" s="712">
        <v>3935</v>
      </c>
      <c r="C7" s="712">
        <v>46</v>
      </c>
      <c r="D7" s="712"/>
      <c r="E7" s="712"/>
      <c r="F7" s="712">
        <v>2209</v>
      </c>
      <c r="G7" s="712">
        <v>48</v>
      </c>
      <c r="H7" s="712">
        <v>20</v>
      </c>
      <c r="I7" s="712">
        <v>344</v>
      </c>
      <c r="J7" s="712">
        <v>51</v>
      </c>
      <c r="K7" s="712">
        <v>52</v>
      </c>
      <c r="L7" s="712">
        <v>1786</v>
      </c>
      <c r="M7" s="712">
        <v>405</v>
      </c>
      <c r="N7" s="712">
        <v>31</v>
      </c>
      <c r="O7" s="712"/>
      <c r="P7" s="712">
        <v>43</v>
      </c>
      <c r="Q7" s="712">
        <v>3966</v>
      </c>
    </row>
    <row r="8" spans="1:17" ht="22" customHeight="1">
      <c r="A8" s="530" t="s">
        <v>2157</v>
      </c>
      <c r="B8" s="712">
        <v>4096</v>
      </c>
      <c r="C8" s="712">
        <v>79</v>
      </c>
      <c r="D8" s="712"/>
      <c r="E8" s="712">
        <v>3</v>
      </c>
      <c r="F8" s="712">
        <v>1048</v>
      </c>
      <c r="G8" s="712">
        <v>50</v>
      </c>
      <c r="H8" s="712">
        <v>20</v>
      </c>
      <c r="I8" s="712">
        <v>362</v>
      </c>
      <c r="J8" s="712">
        <v>51</v>
      </c>
      <c r="K8" s="712">
        <v>43</v>
      </c>
      <c r="L8" s="712">
        <v>1985</v>
      </c>
      <c r="M8" s="712">
        <v>378</v>
      </c>
      <c r="N8" s="712">
        <v>32</v>
      </c>
      <c r="O8" s="712"/>
      <c r="P8" s="712">
        <v>45</v>
      </c>
      <c r="Q8" s="712">
        <v>4096</v>
      </c>
    </row>
    <row r="9" spans="1:17" ht="22" customHeight="1">
      <c r="A9" s="530" t="s">
        <v>851</v>
      </c>
      <c r="B9" s="712">
        <v>4242</v>
      </c>
      <c r="C9" s="712">
        <v>42</v>
      </c>
      <c r="D9" s="712"/>
      <c r="E9" s="712">
        <v>3</v>
      </c>
      <c r="F9" s="712">
        <v>1082</v>
      </c>
      <c r="G9" s="712">
        <v>47</v>
      </c>
      <c r="H9" s="712">
        <v>17</v>
      </c>
      <c r="I9" s="712">
        <v>387</v>
      </c>
      <c r="J9" s="712">
        <v>57</v>
      </c>
      <c r="K9" s="712">
        <v>49</v>
      </c>
      <c r="L9" s="712">
        <v>2040</v>
      </c>
      <c r="M9" s="712">
        <v>451</v>
      </c>
      <c r="N9" s="712">
        <v>25</v>
      </c>
      <c r="O9" s="712"/>
      <c r="P9" s="712">
        <v>42</v>
      </c>
      <c r="Q9" s="712">
        <v>4292</v>
      </c>
    </row>
    <row r="10" spans="1:17" ht="22" customHeight="1">
      <c r="A10" s="530" t="s">
        <v>413</v>
      </c>
      <c r="B10" s="712">
        <v>4331</v>
      </c>
      <c r="C10" s="712">
        <v>62</v>
      </c>
      <c r="D10" s="712"/>
      <c r="E10" s="712">
        <v>2</v>
      </c>
      <c r="F10" s="712">
        <v>1029</v>
      </c>
      <c r="G10" s="712">
        <v>67</v>
      </c>
      <c r="H10" s="712">
        <v>28</v>
      </c>
      <c r="I10" s="712">
        <v>409</v>
      </c>
      <c r="J10" s="712">
        <v>57</v>
      </c>
      <c r="K10" s="712">
        <v>59</v>
      </c>
      <c r="L10" s="712">
        <v>2099</v>
      </c>
      <c r="M10" s="712">
        <v>454</v>
      </c>
      <c r="N10" s="712">
        <v>21</v>
      </c>
      <c r="O10" s="712"/>
      <c r="P10" s="712">
        <v>44</v>
      </c>
      <c r="Q10" s="712">
        <v>4384</v>
      </c>
    </row>
    <row r="11" spans="1:17" ht="22" customHeight="1">
      <c r="A11" s="530" t="s">
        <v>850</v>
      </c>
      <c r="B11" s="712">
        <v>4900</v>
      </c>
      <c r="C11" s="712">
        <v>66</v>
      </c>
      <c r="D11" s="712">
        <v>2</v>
      </c>
      <c r="E11" s="712">
        <v>1</v>
      </c>
      <c r="F11" s="712">
        <v>1234</v>
      </c>
      <c r="G11" s="712">
        <v>55</v>
      </c>
      <c r="H11" s="712">
        <v>24</v>
      </c>
      <c r="I11" s="712">
        <v>451</v>
      </c>
      <c r="J11" s="712">
        <v>65</v>
      </c>
      <c r="K11" s="712">
        <v>78</v>
      </c>
      <c r="L11" s="712">
        <v>2390</v>
      </c>
      <c r="M11" s="712">
        <v>450</v>
      </c>
      <c r="N11" s="712">
        <v>21</v>
      </c>
      <c r="O11" s="712"/>
      <c r="P11" s="712">
        <v>63</v>
      </c>
      <c r="Q11" s="712">
        <v>4935</v>
      </c>
    </row>
    <row r="12" spans="1:17" ht="22" customHeight="1">
      <c r="A12" s="530" t="s">
        <v>849</v>
      </c>
      <c r="B12" s="712">
        <v>5166</v>
      </c>
      <c r="C12" s="712">
        <v>70</v>
      </c>
      <c r="D12" s="712"/>
      <c r="E12" s="712">
        <v>1</v>
      </c>
      <c r="F12" s="712">
        <v>1160</v>
      </c>
      <c r="G12" s="712">
        <v>56</v>
      </c>
      <c r="H12" s="712">
        <v>27</v>
      </c>
      <c r="I12" s="712">
        <v>477</v>
      </c>
      <c r="J12" s="712">
        <v>69</v>
      </c>
      <c r="K12" s="712">
        <v>95</v>
      </c>
      <c r="L12" s="712">
        <v>2674</v>
      </c>
      <c r="M12" s="712">
        <v>469</v>
      </c>
      <c r="N12" s="712">
        <v>15</v>
      </c>
      <c r="O12" s="712"/>
      <c r="P12" s="712">
        <v>53</v>
      </c>
      <c r="Q12" s="712">
        <v>5218</v>
      </c>
    </row>
    <row r="13" spans="1:17" ht="22" customHeight="1">
      <c r="A13" s="530" t="s">
        <v>410</v>
      </c>
      <c r="B13" s="712">
        <v>5338</v>
      </c>
      <c r="C13" s="712">
        <v>84</v>
      </c>
      <c r="D13" s="712">
        <v>1</v>
      </c>
      <c r="E13" s="712">
        <v>1</v>
      </c>
      <c r="F13" s="712">
        <v>1130</v>
      </c>
      <c r="G13" s="712">
        <v>57</v>
      </c>
      <c r="H13" s="712">
        <v>31</v>
      </c>
      <c r="I13" s="712">
        <v>533</v>
      </c>
      <c r="J13" s="712">
        <v>72</v>
      </c>
      <c r="K13" s="712">
        <v>87</v>
      </c>
      <c r="L13" s="712">
        <v>2729</v>
      </c>
      <c r="M13" s="712">
        <v>531</v>
      </c>
      <c r="N13" s="712">
        <v>21</v>
      </c>
      <c r="O13" s="712"/>
      <c r="P13" s="712">
        <v>61</v>
      </c>
      <c r="Q13" s="712">
        <v>5319</v>
      </c>
    </row>
    <row r="14" spans="1:17" ht="22" customHeight="1">
      <c r="A14" s="530" t="s">
        <v>794</v>
      </c>
      <c r="B14" s="712">
        <v>5619</v>
      </c>
      <c r="C14" s="712">
        <v>59</v>
      </c>
      <c r="D14" s="712">
        <v>1</v>
      </c>
      <c r="E14" s="712"/>
      <c r="F14" s="712">
        <v>1134</v>
      </c>
      <c r="G14" s="712">
        <v>44</v>
      </c>
      <c r="H14" s="712">
        <v>32</v>
      </c>
      <c r="I14" s="712">
        <v>616</v>
      </c>
      <c r="J14" s="712">
        <v>45</v>
      </c>
      <c r="K14" s="712">
        <v>55</v>
      </c>
      <c r="L14" s="712">
        <v>2980</v>
      </c>
      <c r="M14" s="712">
        <v>558</v>
      </c>
      <c r="N14" s="712">
        <v>21</v>
      </c>
      <c r="O14" s="712"/>
      <c r="P14" s="712">
        <v>74</v>
      </c>
      <c r="Q14" s="712">
        <v>5565</v>
      </c>
    </row>
    <row r="15" spans="1:17" ht="22" customHeight="1">
      <c r="A15" s="530" t="s">
        <v>793</v>
      </c>
      <c r="B15" s="712">
        <v>6183</v>
      </c>
      <c r="C15" s="712">
        <v>94</v>
      </c>
      <c r="D15" s="712"/>
      <c r="E15" s="712">
        <v>1</v>
      </c>
      <c r="F15" s="712">
        <v>1132</v>
      </c>
      <c r="G15" s="712">
        <v>50</v>
      </c>
      <c r="H15" s="712">
        <v>26</v>
      </c>
      <c r="I15" s="712">
        <v>694</v>
      </c>
      <c r="J15" s="712">
        <v>52</v>
      </c>
      <c r="K15" s="712">
        <v>78</v>
      </c>
      <c r="L15" s="712">
        <v>3331</v>
      </c>
      <c r="M15" s="712">
        <v>600</v>
      </c>
      <c r="N15" s="712">
        <v>13</v>
      </c>
      <c r="O15" s="712"/>
      <c r="P15" s="712">
        <v>112</v>
      </c>
      <c r="Q15" s="712">
        <v>6183</v>
      </c>
    </row>
    <row r="16" spans="1:17" ht="22" customHeight="1">
      <c r="A16" s="530" t="s">
        <v>792</v>
      </c>
      <c r="B16" s="712">
        <v>6754</v>
      </c>
      <c r="C16" s="712">
        <v>68</v>
      </c>
      <c r="D16" s="712"/>
      <c r="E16" s="712">
        <v>1</v>
      </c>
      <c r="F16" s="712">
        <v>1157</v>
      </c>
      <c r="G16" s="712">
        <v>47</v>
      </c>
      <c r="H16" s="712">
        <v>40</v>
      </c>
      <c r="I16" s="712">
        <v>724</v>
      </c>
      <c r="J16" s="712">
        <v>50</v>
      </c>
      <c r="K16" s="712">
        <v>89</v>
      </c>
      <c r="L16" s="712">
        <v>3779</v>
      </c>
      <c r="M16" s="712">
        <v>668</v>
      </c>
      <c r="N16" s="712">
        <v>11</v>
      </c>
      <c r="O16" s="712"/>
      <c r="P16" s="712">
        <v>120</v>
      </c>
      <c r="Q16" s="712">
        <v>6552</v>
      </c>
    </row>
    <row r="17" spans="1:17" ht="22" customHeight="1">
      <c r="A17" s="530" t="s">
        <v>791</v>
      </c>
      <c r="B17" s="712">
        <v>6971</v>
      </c>
      <c r="C17" s="712">
        <v>46</v>
      </c>
      <c r="D17" s="712"/>
      <c r="E17" s="712">
        <v>2</v>
      </c>
      <c r="F17" s="712">
        <v>1230</v>
      </c>
      <c r="G17" s="712">
        <v>61</v>
      </c>
      <c r="H17" s="712">
        <v>46</v>
      </c>
      <c r="I17" s="712">
        <v>736</v>
      </c>
      <c r="J17" s="712">
        <v>58</v>
      </c>
      <c r="K17" s="712">
        <v>79</v>
      </c>
      <c r="L17" s="712">
        <v>3869</v>
      </c>
      <c r="M17" s="712">
        <v>740</v>
      </c>
      <c r="N17" s="712">
        <v>5</v>
      </c>
      <c r="O17" s="712">
        <v>1</v>
      </c>
      <c r="P17" s="712">
        <v>98</v>
      </c>
      <c r="Q17" s="712">
        <v>6735</v>
      </c>
    </row>
    <row r="18" spans="1:17" ht="21.75" customHeight="1">
      <c r="A18" s="530" t="s">
        <v>790</v>
      </c>
      <c r="B18" s="712">
        <v>6926</v>
      </c>
      <c r="C18" s="712">
        <v>71</v>
      </c>
      <c r="D18" s="712"/>
      <c r="E18" s="712">
        <v>1</v>
      </c>
      <c r="F18" s="712">
        <v>1175</v>
      </c>
      <c r="G18" s="712">
        <v>87</v>
      </c>
      <c r="H18" s="712">
        <v>34</v>
      </c>
      <c r="I18" s="712">
        <v>775</v>
      </c>
      <c r="J18" s="712">
        <v>51</v>
      </c>
      <c r="K18" s="712">
        <v>119</v>
      </c>
      <c r="L18" s="712">
        <v>3848</v>
      </c>
      <c r="M18" s="712">
        <v>694</v>
      </c>
      <c r="N18" s="712"/>
      <c r="O18" s="712"/>
      <c r="P18" s="712">
        <v>71</v>
      </c>
      <c r="Q18" s="712">
        <v>6571</v>
      </c>
    </row>
    <row r="19" spans="1:17" ht="21.75" customHeight="1">
      <c r="A19" s="530" t="s">
        <v>404</v>
      </c>
      <c r="B19" s="1478">
        <v>6877</v>
      </c>
      <c r="C19" s="712">
        <v>49</v>
      </c>
      <c r="D19" s="712">
        <v>1</v>
      </c>
      <c r="E19" s="712">
        <v>1</v>
      </c>
      <c r="F19" s="712">
        <v>1185</v>
      </c>
      <c r="G19" s="712">
        <v>71</v>
      </c>
      <c r="H19" s="712">
        <v>31</v>
      </c>
      <c r="I19" s="712">
        <v>740</v>
      </c>
      <c r="J19" s="712">
        <v>54</v>
      </c>
      <c r="K19" s="712">
        <v>136</v>
      </c>
      <c r="L19" s="712">
        <v>3766</v>
      </c>
      <c r="M19" s="712">
        <v>770</v>
      </c>
      <c r="N19" s="712">
        <v>12</v>
      </c>
      <c r="O19" s="712"/>
      <c r="P19" s="712">
        <v>61</v>
      </c>
      <c r="Q19" s="712">
        <v>6540</v>
      </c>
    </row>
    <row r="20" spans="1:17" ht="21.75" customHeight="1">
      <c r="A20" s="530" t="s">
        <v>403</v>
      </c>
      <c r="B20" s="1478">
        <v>6877</v>
      </c>
      <c r="C20" s="712">
        <v>64</v>
      </c>
      <c r="D20" s="712"/>
      <c r="E20" s="712">
        <v>1</v>
      </c>
      <c r="F20" s="712">
        <v>1208</v>
      </c>
      <c r="G20" s="712">
        <v>62</v>
      </c>
      <c r="H20" s="712">
        <v>30</v>
      </c>
      <c r="I20" s="712">
        <v>750</v>
      </c>
      <c r="J20" s="712">
        <v>52</v>
      </c>
      <c r="K20" s="712">
        <v>104</v>
      </c>
      <c r="L20" s="712">
        <v>3721</v>
      </c>
      <c r="M20" s="712">
        <v>803</v>
      </c>
      <c r="N20" s="712">
        <v>31</v>
      </c>
      <c r="O20" s="712"/>
      <c r="P20" s="712">
        <v>51</v>
      </c>
      <c r="Q20" s="712">
        <v>6540</v>
      </c>
    </row>
    <row r="21" spans="1:17" ht="21.75" customHeight="1">
      <c r="A21" s="530" t="s">
        <v>402</v>
      </c>
      <c r="B21" s="1478">
        <v>7364</v>
      </c>
      <c r="C21" s="712">
        <v>46</v>
      </c>
      <c r="D21" s="712"/>
      <c r="E21" s="712">
        <v>1</v>
      </c>
      <c r="F21" s="712">
        <v>1112</v>
      </c>
      <c r="G21" s="712">
        <v>56</v>
      </c>
      <c r="H21" s="712">
        <v>60</v>
      </c>
      <c r="I21" s="712">
        <v>807</v>
      </c>
      <c r="J21" s="712">
        <v>32</v>
      </c>
      <c r="K21" s="712">
        <v>142</v>
      </c>
      <c r="L21" s="712">
        <v>4113</v>
      </c>
      <c r="M21" s="712">
        <v>813</v>
      </c>
      <c r="N21" s="712">
        <v>88</v>
      </c>
      <c r="O21" s="712"/>
      <c r="P21" s="712">
        <v>94</v>
      </c>
      <c r="Q21" s="712">
        <v>6950</v>
      </c>
    </row>
    <row r="22" spans="1:17" ht="21.75" customHeight="1">
      <c r="A22" s="530" t="s">
        <v>401</v>
      </c>
      <c r="B22" s="1478">
        <v>7918</v>
      </c>
      <c r="C22" s="712">
        <v>60</v>
      </c>
      <c r="D22" s="712">
        <v>5</v>
      </c>
      <c r="E22" s="712">
        <v>4</v>
      </c>
      <c r="F22" s="712">
        <v>1189</v>
      </c>
      <c r="G22" s="712">
        <v>97</v>
      </c>
      <c r="H22" s="712">
        <v>81</v>
      </c>
      <c r="I22" s="712">
        <v>875</v>
      </c>
      <c r="J22" s="712">
        <v>49</v>
      </c>
      <c r="K22" s="712">
        <v>118</v>
      </c>
      <c r="L22" s="712">
        <v>4397</v>
      </c>
      <c r="M22" s="712">
        <v>914</v>
      </c>
      <c r="N22" s="712">
        <v>45</v>
      </c>
      <c r="O22" s="712">
        <v>0</v>
      </c>
      <c r="P22" s="712">
        <v>84</v>
      </c>
      <c r="Q22" s="712">
        <v>7528</v>
      </c>
    </row>
    <row r="23" spans="1:17" ht="21.75" customHeight="1">
      <c r="A23" s="530" t="s">
        <v>400</v>
      </c>
      <c r="B23" s="1478">
        <v>8120</v>
      </c>
      <c r="C23" s="712">
        <v>65</v>
      </c>
      <c r="D23" s="712">
        <v>12</v>
      </c>
      <c r="E23" s="712">
        <v>3</v>
      </c>
      <c r="F23" s="712">
        <v>1112</v>
      </c>
      <c r="G23" s="712">
        <v>90</v>
      </c>
      <c r="H23" s="712">
        <v>62</v>
      </c>
      <c r="I23" s="712">
        <v>953</v>
      </c>
      <c r="J23" s="712">
        <v>56</v>
      </c>
      <c r="K23" s="712">
        <v>84</v>
      </c>
      <c r="L23" s="712">
        <v>4586</v>
      </c>
      <c r="M23" s="712">
        <v>949</v>
      </c>
      <c r="N23" s="712">
        <v>70</v>
      </c>
      <c r="O23" s="712">
        <v>1</v>
      </c>
      <c r="P23" s="712">
        <v>77</v>
      </c>
      <c r="Q23" s="712">
        <v>7709</v>
      </c>
    </row>
    <row r="24" spans="1:17" ht="21.75" customHeight="1">
      <c r="A24" s="530" t="s">
        <v>399</v>
      </c>
      <c r="B24" s="1478">
        <f>SUM(C24:P24)</f>
        <v>8130</v>
      </c>
      <c r="C24" s="712">
        <v>51</v>
      </c>
      <c r="D24" s="712">
        <v>0</v>
      </c>
      <c r="E24" s="712">
        <v>0</v>
      </c>
      <c r="F24" s="712">
        <v>1101</v>
      </c>
      <c r="G24" s="712">
        <v>87</v>
      </c>
      <c r="H24" s="712">
        <v>75</v>
      </c>
      <c r="I24" s="712">
        <v>938</v>
      </c>
      <c r="J24" s="712">
        <v>45</v>
      </c>
      <c r="K24" s="712">
        <v>85</v>
      </c>
      <c r="L24" s="712">
        <v>4750</v>
      </c>
      <c r="M24" s="712">
        <v>869</v>
      </c>
      <c r="N24" s="712">
        <v>48</v>
      </c>
      <c r="O24" s="712">
        <v>0</v>
      </c>
      <c r="P24" s="712">
        <v>81</v>
      </c>
      <c r="Q24" s="712">
        <v>7658</v>
      </c>
    </row>
    <row r="25" spans="1:17" ht="21.75" customHeight="1">
      <c r="A25" s="530" t="s">
        <v>398</v>
      </c>
      <c r="B25" s="1478">
        <f>SUM(C25:P25)</f>
        <v>8097</v>
      </c>
      <c r="C25" s="712">
        <v>58</v>
      </c>
      <c r="D25" s="712">
        <v>0</v>
      </c>
      <c r="E25" s="712">
        <v>0</v>
      </c>
      <c r="F25" s="712">
        <v>1007</v>
      </c>
      <c r="G25" s="712">
        <v>104</v>
      </c>
      <c r="H25" s="712">
        <v>82</v>
      </c>
      <c r="I25" s="712">
        <v>913</v>
      </c>
      <c r="J25" s="712">
        <v>54</v>
      </c>
      <c r="K25" s="712">
        <v>99</v>
      </c>
      <c r="L25" s="712">
        <v>4753</v>
      </c>
      <c r="M25" s="712">
        <v>903</v>
      </c>
      <c r="N25" s="712">
        <v>33</v>
      </c>
      <c r="O25" s="712">
        <v>0</v>
      </c>
      <c r="P25" s="712">
        <v>91</v>
      </c>
      <c r="Q25" s="712">
        <v>7578</v>
      </c>
    </row>
    <row r="26" spans="1:17" ht="21.75" customHeight="1">
      <c r="A26" s="530" t="s">
        <v>397</v>
      </c>
      <c r="B26" s="1478">
        <v>8397</v>
      </c>
      <c r="C26" s="712">
        <v>38</v>
      </c>
      <c r="D26" s="712">
        <v>3</v>
      </c>
      <c r="E26" s="712">
        <v>2</v>
      </c>
      <c r="F26" s="712">
        <v>1102</v>
      </c>
      <c r="G26" s="712">
        <v>78</v>
      </c>
      <c r="H26" s="712">
        <v>77</v>
      </c>
      <c r="I26" s="712">
        <v>917</v>
      </c>
      <c r="J26" s="712">
        <v>42</v>
      </c>
      <c r="K26" s="712">
        <v>84</v>
      </c>
      <c r="L26" s="712">
        <v>4940</v>
      </c>
      <c r="M26" s="712">
        <v>997</v>
      </c>
      <c r="N26" s="712">
        <v>13</v>
      </c>
      <c r="O26" s="712">
        <v>0</v>
      </c>
      <c r="P26" s="712">
        <v>104</v>
      </c>
      <c r="Q26" s="712">
        <v>7910</v>
      </c>
    </row>
    <row r="27" spans="1:17" ht="21.75" customHeight="1">
      <c r="A27" s="530" t="s">
        <v>396</v>
      </c>
      <c r="B27" s="712">
        <v>8775</v>
      </c>
      <c r="C27" s="712">
        <v>48</v>
      </c>
      <c r="D27" s="712">
        <v>1</v>
      </c>
      <c r="E27" s="712">
        <v>1</v>
      </c>
      <c r="F27" s="712">
        <v>1128</v>
      </c>
      <c r="G27" s="712">
        <v>75</v>
      </c>
      <c r="H27" s="712">
        <v>83</v>
      </c>
      <c r="I27" s="712">
        <v>1042</v>
      </c>
      <c r="J27" s="712">
        <v>37</v>
      </c>
      <c r="K27" s="712">
        <v>92</v>
      </c>
      <c r="L27" s="712">
        <v>5225</v>
      </c>
      <c r="M27" s="712">
        <v>928</v>
      </c>
      <c r="N27" s="712">
        <v>14</v>
      </c>
      <c r="O27" s="712">
        <v>0</v>
      </c>
      <c r="P27" s="712">
        <v>101</v>
      </c>
      <c r="Q27" s="712">
        <v>8266</v>
      </c>
    </row>
    <row r="28" spans="1:17" ht="21.75" customHeight="1">
      <c r="A28" s="49" t="s">
        <v>395</v>
      </c>
      <c r="B28" s="1478">
        <v>9041</v>
      </c>
      <c r="C28" s="712">
        <v>42</v>
      </c>
      <c r="D28" s="712">
        <v>0</v>
      </c>
      <c r="E28" s="712">
        <v>2</v>
      </c>
      <c r="F28" s="712">
        <v>1104</v>
      </c>
      <c r="G28" s="712">
        <v>91</v>
      </c>
      <c r="H28" s="712">
        <v>84</v>
      </c>
      <c r="I28" s="712">
        <v>1102</v>
      </c>
      <c r="J28" s="712">
        <v>44</v>
      </c>
      <c r="K28" s="712">
        <v>80</v>
      </c>
      <c r="L28" s="712">
        <v>5420</v>
      </c>
      <c r="M28" s="712">
        <v>932</v>
      </c>
      <c r="N28" s="712">
        <v>15</v>
      </c>
      <c r="O28" s="712">
        <v>1</v>
      </c>
      <c r="P28" s="712">
        <v>124</v>
      </c>
      <c r="Q28" s="712">
        <v>8475</v>
      </c>
    </row>
    <row r="29" spans="1:17" ht="21.75" customHeight="1">
      <c r="A29" s="530" t="s">
        <v>394</v>
      </c>
      <c r="B29" s="712">
        <v>9493</v>
      </c>
      <c r="C29" s="712">
        <v>48</v>
      </c>
      <c r="D29" s="712">
        <v>1</v>
      </c>
      <c r="E29" s="712">
        <v>1</v>
      </c>
      <c r="F29" s="712">
        <v>1059</v>
      </c>
      <c r="G29" s="712">
        <v>96</v>
      </c>
      <c r="H29" s="712">
        <v>96</v>
      </c>
      <c r="I29" s="712">
        <v>1100</v>
      </c>
      <c r="J29" s="712">
        <v>34</v>
      </c>
      <c r="K29" s="712">
        <v>79</v>
      </c>
      <c r="L29" s="712">
        <v>5872</v>
      </c>
      <c r="M29" s="712">
        <v>985</v>
      </c>
      <c r="N29" s="712">
        <v>10</v>
      </c>
      <c r="O29" s="712">
        <v>0</v>
      </c>
      <c r="P29" s="712">
        <v>112</v>
      </c>
      <c r="Q29" s="712">
        <v>8856</v>
      </c>
    </row>
    <row r="30" spans="1:17" ht="21.75" customHeight="1" thickBot="1">
      <c r="A30" s="529" t="s">
        <v>839</v>
      </c>
      <c r="B30" s="1477">
        <f>SUM(C30:P30)</f>
        <v>9554</v>
      </c>
      <c r="C30" s="1477">
        <v>37</v>
      </c>
      <c r="D30" s="1477">
        <v>1</v>
      </c>
      <c r="E30" s="1477">
        <v>3</v>
      </c>
      <c r="F30" s="1477">
        <v>974</v>
      </c>
      <c r="G30" s="1477">
        <v>90</v>
      </c>
      <c r="H30" s="1477">
        <v>88</v>
      </c>
      <c r="I30" s="1477">
        <v>1177</v>
      </c>
      <c r="J30" s="1477">
        <v>48</v>
      </c>
      <c r="K30" s="1477">
        <v>106</v>
      </c>
      <c r="L30" s="1477">
        <v>5850</v>
      </c>
      <c r="M30" s="1477">
        <v>1029</v>
      </c>
      <c r="N30" s="1477">
        <v>2</v>
      </c>
      <c r="O30" s="1477">
        <v>1</v>
      </c>
      <c r="P30" s="1477">
        <v>148</v>
      </c>
      <c r="Q30" s="1477">
        <v>8906</v>
      </c>
    </row>
    <row r="31" spans="1:17" ht="22" customHeight="1">
      <c r="B31" s="866"/>
      <c r="Q31" s="1476" t="s">
        <v>2156</v>
      </c>
    </row>
    <row r="32" spans="1:17" ht="32.25" customHeight="1"/>
    <row r="33" spans="10:10" ht="24.75" customHeight="1"/>
    <row r="34" spans="10:10" ht="23.25" customHeight="1"/>
    <row r="36" spans="10:10" ht="18" customHeight="1">
      <c r="J36" s="400"/>
    </row>
  </sheetData>
  <mergeCells count="15">
    <mergeCell ref="C3:P3"/>
    <mergeCell ref="Q3:Q5"/>
    <mergeCell ref="A3:A5"/>
    <mergeCell ref="B3:B5"/>
    <mergeCell ref="L4:L5"/>
    <mergeCell ref="M4:P4"/>
    <mergeCell ref="H4:H5"/>
    <mergeCell ref="I4:I5"/>
    <mergeCell ref="J4:J5"/>
    <mergeCell ref="C4:C5"/>
    <mergeCell ref="K4:K5"/>
    <mergeCell ref="D4:D5"/>
    <mergeCell ref="E4:E5"/>
    <mergeCell ref="F4:F5"/>
    <mergeCell ref="G4:G5"/>
  </mergeCells>
  <phoneticPr fontId="3"/>
  <printOptions horizontalCentered="1"/>
  <pageMargins left="0.59055118110236227" right="3.937007874015748E-2" top="0.51181102362204722" bottom="0.6692913385826772" header="0.86614173228346458" footer="0.51181102362204722"/>
  <pageSetup paperSize="9"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178"/>
  <sheetViews>
    <sheetView view="pageBreakPreview" zoomScaleNormal="100" zoomScaleSheetLayoutView="100" workbookViewId="0"/>
  </sheetViews>
  <sheetFormatPr defaultColWidth="9" defaultRowHeight="13"/>
  <cols>
    <col min="1" max="1" width="10.6328125" style="1481" customWidth="1"/>
    <col min="2" max="13" width="7" style="1481" customWidth="1"/>
    <col min="14" max="14" width="8" style="1481" customWidth="1"/>
    <col min="15" max="16384" width="9" style="1481"/>
  </cols>
  <sheetData>
    <row r="1" spans="1:14" ht="21">
      <c r="A1" s="1505" t="s">
        <v>2259</v>
      </c>
    </row>
    <row r="2" spans="1:14" ht="12" customHeight="1"/>
    <row r="3" spans="1:14" ht="16.5" customHeight="1">
      <c r="A3" s="1481" t="s">
        <v>2258</v>
      </c>
      <c r="B3" s="1502"/>
      <c r="C3" s="1502"/>
      <c r="D3" s="1502"/>
      <c r="E3" s="1502"/>
      <c r="F3" s="1502"/>
      <c r="G3" s="1502"/>
      <c r="H3" s="1502"/>
      <c r="I3" s="1502"/>
      <c r="J3" s="1502"/>
      <c r="K3" s="1502"/>
      <c r="L3" s="1502"/>
      <c r="M3" s="1502"/>
      <c r="N3" s="1502"/>
    </row>
    <row r="4" spans="1:14" ht="16.5" customHeight="1" thickBot="1">
      <c r="A4" s="1481" t="s">
        <v>2245</v>
      </c>
      <c r="N4" s="1482" t="s">
        <v>1764</v>
      </c>
    </row>
    <row r="5" spans="1:14" ht="21" customHeight="1">
      <c r="A5" s="1497" t="s">
        <v>1827</v>
      </c>
      <c r="B5" s="2485" t="s">
        <v>2219</v>
      </c>
      <c r="C5" s="2479" t="s">
        <v>2218</v>
      </c>
      <c r="D5" s="2479" t="s">
        <v>2216</v>
      </c>
      <c r="E5" s="2479" t="s">
        <v>2242</v>
      </c>
      <c r="F5" s="2479" t="s">
        <v>2235</v>
      </c>
      <c r="G5" s="2479" t="s">
        <v>2212</v>
      </c>
      <c r="H5" s="2479" t="s">
        <v>2210</v>
      </c>
      <c r="I5" s="2479" t="s">
        <v>2224</v>
      </c>
      <c r="J5" s="2479" t="s">
        <v>2223</v>
      </c>
      <c r="K5" s="2479" t="s">
        <v>2232</v>
      </c>
      <c r="L5" s="2479" t="s">
        <v>2204</v>
      </c>
      <c r="M5" s="2481" t="s">
        <v>2257</v>
      </c>
      <c r="N5" s="2483" t="s">
        <v>2181</v>
      </c>
    </row>
    <row r="6" spans="1:14" ht="21" customHeight="1" thickBot="1">
      <c r="A6" s="1492" t="s">
        <v>2198</v>
      </c>
      <c r="B6" s="2486"/>
      <c r="C6" s="2480"/>
      <c r="D6" s="2480"/>
      <c r="E6" s="2480"/>
      <c r="F6" s="2480"/>
      <c r="G6" s="2480"/>
      <c r="H6" s="2480"/>
      <c r="I6" s="2480"/>
      <c r="J6" s="2480"/>
      <c r="K6" s="2480"/>
      <c r="L6" s="2480"/>
      <c r="M6" s="2482"/>
      <c r="N6" s="2484"/>
    </row>
    <row r="7" spans="1:14" ht="21" customHeight="1">
      <c r="A7" s="1485" t="s">
        <v>2197</v>
      </c>
      <c r="B7" s="1092">
        <v>27391</v>
      </c>
      <c r="C7" s="1092">
        <v>30189</v>
      </c>
      <c r="D7" s="1092">
        <v>29117</v>
      </c>
      <c r="E7" s="1092">
        <v>28761</v>
      </c>
      <c r="F7" s="1092">
        <v>26878</v>
      </c>
      <c r="G7" s="1092">
        <v>26513</v>
      </c>
      <c r="H7" s="1092">
        <v>29150</v>
      </c>
      <c r="I7" s="1092">
        <v>30351</v>
      </c>
      <c r="J7" s="1092">
        <v>27671</v>
      </c>
      <c r="K7" s="1092">
        <v>27046</v>
      </c>
      <c r="L7" s="1092">
        <v>25914</v>
      </c>
      <c r="M7" s="1092">
        <v>28340</v>
      </c>
      <c r="N7" s="1500">
        <f t="shared" ref="N7:N12" si="0">SUM(B7:M7)</f>
        <v>337321</v>
      </c>
    </row>
    <row r="8" spans="1:14" ht="21" customHeight="1">
      <c r="A8" s="1485" t="s">
        <v>2196</v>
      </c>
      <c r="B8" s="1092">
        <v>5255</v>
      </c>
      <c r="C8" s="1092">
        <v>5528</v>
      </c>
      <c r="D8" s="1092">
        <v>5606</v>
      </c>
      <c r="E8" s="1092">
        <v>5747</v>
      </c>
      <c r="F8" s="1092">
        <v>5506</v>
      </c>
      <c r="G8" s="1092">
        <v>5517</v>
      </c>
      <c r="H8" s="1092">
        <v>5870</v>
      </c>
      <c r="I8" s="1092">
        <v>5843</v>
      </c>
      <c r="J8" s="1092">
        <v>5707</v>
      </c>
      <c r="K8" s="1092">
        <v>5524</v>
      </c>
      <c r="L8" s="1092">
        <v>5492</v>
      </c>
      <c r="M8" s="1092">
        <v>6063</v>
      </c>
      <c r="N8" s="1500">
        <f t="shared" si="0"/>
        <v>67658</v>
      </c>
    </row>
    <row r="9" spans="1:14" ht="21" customHeight="1">
      <c r="A9" s="1485" t="s">
        <v>2195</v>
      </c>
      <c r="B9" s="1092">
        <v>4955</v>
      </c>
      <c r="C9" s="1092">
        <v>4723</v>
      </c>
      <c r="D9" s="1092">
        <v>5015</v>
      </c>
      <c r="E9" s="1092">
        <v>5958</v>
      </c>
      <c r="F9" s="1092">
        <v>5584</v>
      </c>
      <c r="G9" s="1092">
        <v>5184</v>
      </c>
      <c r="H9" s="1092">
        <v>5625</v>
      </c>
      <c r="I9" s="1092">
        <v>5561</v>
      </c>
      <c r="J9" s="1092">
        <v>5559</v>
      </c>
      <c r="K9" s="1092">
        <v>5136</v>
      </c>
      <c r="L9" s="1092">
        <v>5269</v>
      </c>
      <c r="M9" s="1092">
        <v>5971</v>
      </c>
      <c r="N9" s="1500">
        <f t="shared" si="0"/>
        <v>64540</v>
      </c>
    </row>
    <row r="10" spans="1:14" ht="21" customHeight="1">
      <c r="A10" s="1485" t="s">
        <v>2194</v>
      </c>
      <c r="B10" s="1496">
        <v>6769</v>
      </c>
      <c r="C10" s="1079">
        <v>6507</v>
      </c>
      <c r="D10" s="1079">
        <v>6555</v>
      </c>
      <c r="E10" s="1079">
        <v>6854</v>
      </c>
      <c r="F10" s="1079">
        <v>6449</v>
      </c>
      <c r="G10" s="1079">
        <v>5801</v>
      </c>
      <c r="H10" s="1079">
        <v>6487</v>
      </c>
      <c r="I10" s="1079">
        <v>6231</v>
      </c>
      <c r="J10" s="1079">
        <v>6472</v>
      </c>
      <c r="K10" s="1079">
        <v>5905</v>
      </c>
      <c r="L10" s="1079">
        <v>6030</v>
      </c>
      <c r="M10" s="1079">
        <v>7433</v>
      </c>
      <c r="N10" s="1500">
        <f t="shared" si="0"/>
        <v>77493</v>
      </c>
    </row>
    <row r="11" spans="1:14" ht="21" customHeight="1">
      <c r="A11" s="1485" t="s">
        <v>2193</v>
      </c>
      <c r="B11" s="1496">
        <v>14435</v>
      </c>
      <c r="C11" s="1079">
        <v>15314</v>
      </c>
      <c r="D11" s="1079">
        <v>15148</v>
      </c>
      <c r="E11" s="1079">
        <v>15675</v>
      </c>
      <c r="F11" s="1079">
        <v>14614</v>
      </c>
      <c r="G11" s="1079">
        <v>14095</v>
      </c>
      <c r="H11" s="1079">
        <v>16310</v>
      </c>
      <c r="I11" s="1079">
        <v>16419</v>
      </c>
      <c r="J11" s="1079">
        <v>15249</v>
      </c>
      <c r="K11" s="1079">
        <v>14843</v>
      </c>
      <c r="L11" s="1079">
        <v>16006</v>
      </c>
      <c r="M11" s="1079">
        <v>15694</v>
      </c>
      <c r="N11" s="1500">
        <f t="shared" si="0"/>
        <v>183802</v>
      </c>
    </row>
    <row r="12" spans="1:14" ht="21" customHeight="1" thickBot="1">
      <c r="A12" s="1489" t="s">
        <v>2191</v>
      </c>
      <c r="B12" s="1495">
        <v>5732</v>
      </c>
      <c r="C12" s="1494">
        <v>6379</v>
      </c>
      <c r="D12" s="1494">
        <v>6440</v>
      </c>
      <c r="E12" s="1494">
        <v>6317</v>
      </c>
      <c r="F12" s="1494">
        <v>5522</v>
      </c>
      <c r="G12" s="1494">
        <v>5929</v>
      </c>
      <c r="H12" s="1494">
        <v>6830</v>
      </c>
      <c r="I12" s="1494">
        <v>6551</v>
      </c>
      <c r="J12" s="1494">
        <v>6378</v>
      </c>
      <c r="K12" s="1494">
        <v>6327</v>
      </c>
      <c r="L12" s="1494">
        <v>6292</v>
      </c>
      <c r="M12" s="1494">
        <v>7059</v>
      </c>
      <c r="N12" s="1504">
        <f t="shared" si="0"/>
        <v>75756</v>
      </c>
    </row>
    <row r="13" spans="1:14" ht="21" customHeight="1" thickTop="1" thickBot="1">
      <c r="A13" s="1492" t="s">
        <v>2177</v>
      </c>
      <c r="B13" s="1491">
        <f t="shared" ref="B13:N13" si="1">SUM(B7:B12)</f>
        <v>64537</v>
      </c>
      <c r="C13" s="1491">
        <f t="shared" si="1"/>
        <v>68640</v>
      </c>
      <c r="D13" s="1491">
        <f t="shared" si="1"/>
        <v>67881</v>
      </c>
      <c r="E13" s="1491">
        <f t="shared" si="1"/>
        <v>69312</v>
      </c>
      <c r="F13" s="1491">
        <f t="shared" si="1"/>
        <v>64553</v>
      </c>
      <c r="G13" s="1491">
        <f t="shared" si="1"/>
        <v>63039</v>
      </c>
      <c r="H13" s="1491">
        <f t="shared" si="1"/>
        <v>70272</v>
      </c>
      <c r="I13" s="1491">
        <f t="shared" si="1"/>
        <v>70956</v>
      </c>
      <c r="J13" s="1491">
        <f t="shared" si="1"/>
        <v>67036</v>
      </c>
      <c r="K13" s="1491">
        <f t="shared" si="1"/>
        <v>64781</v>
      </c>
      <c r="L13" s="1491">
        <f t="shared" si="1"/>
        <v>65003</v>
      </c>
      <c r="M13" s="1491">
        <f t="shared" si="1"/>
        <v>70560</v>
      </c>
      <c r="N13" s="1503">
        <f t="shared" si="1"/>
        <v>806570</v>
      </c>
    </row>
    <row r="14" spans="1:14" ht="16.5" customHeight="1">
      <c r="B14" s="1502"/>
      <c r="C14" s="1502"/>
      <c r="D14" s="1502"/>
      <c r="E14" s="1502"/>
      <c r="F14" s="1502"/>
      <c r="G14" s="1502"/>
      <c r="H14" s="1502"/>
      <c r="I14" s="1502"/>
      <c r="J14" s="1502"/>
      <c r="K14" s="1502"/>
      <c r="L14" s="1502"/>
      <c r="M14" s="1502"/>
      <c r="N14" s="1502"/>
    </row>
    <row r="15" spans="1:14" ht="21.75" customHeight="1" thickBot="1">
      <c r="A15" s="1481" t="s">
        <v>2256</v>
      </c>
      <c r="N15" s="1482" t="s">
        <v>1764</v>
      </c>
    </row>
    <row r="16" spans="1:14" ht="21" customHeight="1">
      <c r="A16" s="1497" t="s">
        <v>1827</v>
      </c>
      <c r="B16" s="2485" t="s">
        <v>2219</v>
      </c>
      <c r="C16" s="2479" t="s">
        <v>2218</v>
      </c>
      <c r="D16" s="2479" t="s">
        <v>2255</v>
      </c>
      <c r="E16" s="2479" t="s">
        <v>2254</v>
      </c>
      <c r="F16" s="2479" t="s">
        <v>2253</v>
      </c>
      <c r="G16" s="2479" t="s">
        <v>2226</v>
      </c>
      <c r="H16" s="2479" t="s">
        <v>2210</v>
      </c>
      <c r="I16" s="2479" t="s">
        <v>2224</v>
      </c>
      <c r="J16" s="2479" t="s">
        <v>2223</v>
      </c>
      <c r="K16" s="2479" t="s">
        <v>2232</v>
      </c>
      <c r="L16" s="2479" t="s">
        <v>2204</v>
      </c>
      <c r="M16" s="2481" t="s">
        <v>2203</v>
      </c>
      <c r="N16" s="2483" t="s">
        <v>2181</v>
      </c>
    </row>
    <row r="17" spans="1:14" ht="21" customHeight="1" thickBot="1">
      <c r="A17" s="1492" t="s">
        <v>2198</v>
      </c>
      <c r="B17" s="2486"/>
      <c r="C17" s="2480"/>
      <c r="D17" s="2480"/>
      <c r="E17" s="2480"/>
      <c r="F17" s="2480"/>
      <c r="G17" s="2480"/>
      <c r="H17" s="2480"/>
      <c r="I17" s="2480"/>
      <c r="J17" s="2480"/>
      <c r="K17" s="2480"/>
      <c r="L17" s="2480"/>
      <c r="M17" s="2482"/>
      <c r="N17" s="2484"/>
    </row>
    <row r="18" spans="1:14" ht="21" customHeight="1">
      <c r="A18" s="1485" t="s">
        <v>1639</v>
      </c>
      <c r="B18" s="1092">
        <v>985</v>
      </c>
      <c r="C18" s="1092">
        <v>952</v>
      </c>
      <c r="D18" s="1092">
        <v>905</v>
      </c>
      <c r="E18" s="1092">
        <v>946</v>
      </c>
      <c r="F18" s="1092">
        <v>828</v>
      </c>
      <c r="G18" s="1092">
        <v>810</v>
      </c>
      <c r="H18" s="1092">
        <v>930</v>
      </c>
      <c r="I18" s="1092">
        <v>909</v>
      </c>
      <c r="J18" s="1092">
        <v>876</v>
      </c>
      <c r="K18" s="1092">
        <v>754</v>
      </c>
      <c r="L18" s="1092">
        <v>820</v>
      </c>
      <c r="M18" s="1092">
        <v>828</v>
      </c>
      <c r="N18" s="1500">
        <f>SUM(B18:M18)</f>
        <v>10543</v>
      </c>
    </row>
    <row r="19" spans="1:14" ht="21" customHeight="1">
      <c r="A19" s="1485" t="s">
        <v>2252</v>
      </c>
      <c r="B19" s="1092">
        <v>1032</v>
      </c>
      <c r="C19" s="1092">
        <v>992</v>
      </c>
      <c r="D19" s="1092">
        <v>839</v>
      </c>
      <c r="E19" s="1092">
        <v>947</v>
      </c>
      <c r="F19" s="1092">
        <v>892</v>
      </c>
      <c r="G19" s="1092">
        <v>844</v>
      </c>
      <c r="H19" s="1092">
        <v>812</v>
      </c>
      <c r="I19" s="1092">
        <v>846</v>
      </c>
      <c r="J19" s="1092">
        <v>819</v>
      </c>
      <c r="K19" s="1092">
        <v>785</v>
      </c>
      <c r="L19" s="1092">
        <v>780</v>
      </c>
      <c r="M19" s="1092">
        <v>845</v>
      </c>
      <c r="N19" s="1500">
        <f>SUM(B19:M19)</f>
        <v>10433</v>
      </c>
    </row>
    <row r="20" spans="1:14" ht="21" customHeight="1">
      <c r="A20" s="1485" t="s">
        <v>1642</v>
      </c>
      <c r="B20" s="1496">
        <v>834</v>
      </c>
      <c r="C20" s="1079">
        <v>776</v>
      </c>
      <c r="D20" s="1079">
        <v>776</v>
      </c>
      <c r="E20" s="1079">
        <v>808</v>
      </c>
      <c r="F20" s="1079">
        <v>690</v>
      </c>
      <c r="G20" s="1079">
        <v>626</v>
      </c>
      <c r="H20" s="1079">
        <v>750</v>
      </c>
      <c r="I20" s="1079">
        <v>711</v>
      </c>
      <c r="J20" s="1079">
        <v>690</v>
      </c>
      <c r="K20" s="1079">
        <v>668</v>
      </c>
      <c r="L20" s="1079">
        <v>693</v>
      </c>
      <c r="M20" s="1079">
        <v>717</v>
      </c>
      <c r="N20" s="1500">
        <f>SUM(B20:M20)</f>
        <v>8739</v>
      </c>
    </row>
    <row r="21" spans="1:14" ht="21" customHeight="1">
      <c r="A21" s="1485" t="s">
        <v>1641</v>
      </c>
      <c r="B21" s="1496">
        <v>1118</v>
      </c>
      <c r="C21" s="1079">
        <v>1038</v>
      </c>
      <c r="D21" s="1079">
        <v>1186</v>
      </c>
      <c r="E21" s="1079">
        <v>1272</v>
      </c>
      <c r="F21" s="1079">
        <v>1158</v>
      </c>
      <c r="G21" s="1079">
        <v>1025</v>
      </c>
      <c r="H21" s="1079">
        <v>1186</v>
      </c>
      <c r="I21" s="1079">
        <v>1065</v>
      </c>
      <c r="J21" s="1079">
        <v>1040</v>
      </c>
      <c r="K21" s="1079">
        <v>1018</v>
      </c>
      <c r="L21" s="1079">
        <v>991</v>
      </c>
      <c r="M21" s="1079">
        <v>1115</v>
      </c>
      <c r="N21" s="1500">
        <f>SUM(B21:M21)</f>
        <v>13212</v>
      </c>
    </row>
    <row r="22" spans="1:14" ht="21" customHeight="1" thickBot="1">
      <c r="A22" s="1489" t="s">
        <v>2178</v>
      </c>
      <c r="B22" s="1495">
        <v>590</v>
      </c>
      <c r="C22" s="1494">
        <v>547</v>
      </c>
      <c r="D22" s="1494">
        <v>545</v>
      </c>
      <c r="E22" s="1494">
        <v>585</v>
      </c>
      <c r="F22" s="1494">
        <v>606</v>
      </c>
      <c r="G22" s="1494">
        <v>557</v>
      </c>
      <c r="H22" s="1494">
        <v>606</v>
      </c>
      <c r="I22" s="1494">
        <v>490</v>
      </c>
      <c r="J22" s="1494">
        <v>565</v>
      </c>
      <c r="K22" s="1494">
        <v>551</v>
      </c>
      <c r="L22" s="1494">
        <v>551</v>
      </c>
      <c r="M22" s="1494">
        <v>563</v>
      </c>
      <c r="N22" s="1504">
        <f>SUM(B22:M22)</f>
        <v>6756</v>
      </c>
    </row>
    <row r="23" spans="1:14" ht="21" customHeight="1" thickTop="1" thickBot="1">
      <c r="A23" s="1492" t="s">
        <v>2177</v>
      </c>
      <c r="B23" s="1491">
        <f t="shared" ref="B23:N23" si="2">SUM(B18:B22)</f>
        <v>4559</v>
      </c>
      <c r="C23" s="1491">
        <f t="shared" si="2"/>
        <v>4305</v>
      </c>
      <c r="D23" s="1491">
        <f t="shared" si="2"/>
        <v>4251</v>
      </c>
      <c r="E23" s="1491">
        <f t="shared" si="2"/>
        <v>4558</v>
      </c>
      <c r="F23" s="1491">
        <f t="shared" si="2"/>
        <v>4174</v>
      </c>
      <c r="G23" s="1491">
        <f t="shared" si="2"/>
        <v>3862</v>
      </c>
      <c r="H23" s="1491">
        <f t="shared" si="2"/>
        <v>4284</v>
      </c>
      <c r="I23" s="1491">
        <f t="shared" si="2"/>
        <v>4021</v>
      </c>
      <c r="J23" s="1491">
        <f t="shared" si="2"/>
        <v>3990</v>
      </c>
      <c r="K23" s="1491">
        <f t="shared" si="2"/>
        <v>3776</v>
      </c>
      <c r="L23" s="1491">
        <f t="shared" si="2"/>
        <v>3835</v>
      </c>
      <c r="M23" s="1491">
        <f t="shared" si="2"/>
        <v>4068</v>
      </c>
      <c r="N23" s="1503">
        <f t="shared" si="2"/>
        <v>49683</v>
      </c>
    </row>
    <row r="24" spans="1:14" ht="16.5" customHeight="1">
      <c r="A24" s="1481" t="s">
        <v>2251</v>
      </c>
      <c r="B24" s="1502"/>
      <c r="C24" s="1502"/>
      <c r="D24" s="1502"/>
      <c r="E24" s="1502"/>
      <c r="F24" s="1502"/>
      <c r="G24" s="1502"/>
      <c r="H24" s="1502"/>
      <c r="I24" s="1502"/>
      <c r="J24" s="1502"/>
      <c r="K24" s="1502"/>
      <c r="L24" s="1502"/>
      <c r="M24" s="1502"/>
      <c r="N24" s="1502"/>
    </row>
    <row r="25" spans="1:14" ht="16.5" customHeight="1">
      <c r="B25" s="1502"/>
      <c r="C25" s="1502"/>
      <c r="D25" s="1502"/>
      <c r="E25" s="1502"/>
      <c r="F25" s="1502"/>
      <c r="G25" s="1502"/>
      <c r="H25" s="1502"/>
      <c r="I25" s="1502"/>
      <c r="J25" s="1502"/>
      <c r="K25" s="1502"/>
      <c r="L25" s="1502"/>
      <c r="M25" s="1502"/>
      <c r="N25" s="1502"/>
    </row>
    <row r="26" spans="1:14" ht="16.5" customHeight="1">
      <c r="B26" s="1502"/>
      <c r="C26" s="1502"/>
      <c r="D26" s="1502"/>
      <c r="E26" s="1502"/>
      <c r="F26" s="1502"/>
      <c r="G26" s="1502"/>
      <c r="H26" s="1502"/>
      <c r="I26" s="1502"/>
      <c r="J26" s="1502"/>
      <c r="K26" s="1502"/>
      <c r="L26" s="1502"/>
      <c r="M26" s="1502"/>
      <c r="N26" s="1502"/>
    </row>
    <row r="27" spans="1:14" ht="16.5" customHeight="1">
      <c r="A27" s="1481" t="s">
        <v>2250</v>
      </c>
      <c r="B27" s="1502"/>
      <c r="C27" s="1502"/>
      <c r="D27" s="1502"/>
      <c r="E27" s="1502"/>
      <c r="F27" s="1502"/>
      <c r="G27" s="1502"/>
      <c r="H27" s="1502"/>
      <c r="I27" s="1502"/>
      <c r="J27" s="1502"/>
      <c r="K27" s="1502"/>
      <c r="L27" s="1502"/>
      <c r="M27" s="1502"/>
      <c r="N27" s="1502"/>
    </row>
    <row r="28" spans="1:14" ht="16.5" customHeight="1" thickBot="1">
      <c r="A28" s="1481" t="s">
        <v>2236</v>
      </c>
      <c r="N28" s="1482" t="s">
        <v>1764</v>
      </c>
    </row>
    <row r="29" spans="1:14" ht="21" customHeight="1">
      <c r="A29" s="1497" t="s">
        <v>1827</v>
      </c>
      <c r="B29" s="2485" t="s">
        <v>2219</v>
      </c>
      <c r="C29" s="2479" t="s">
        <v>2249</v>
      </c>
      <c r="D29" s="2479" t="s">
        <v>2216</v>
      </c>
      <c r="E29" s="2479" t="s">
        <v>2242</v>
      </c>
      <c r="F29" s="2479" t="s">
        <v>2235</v>
      </c>
      <c r="G29" s="2479" t="s">
        <v>2226</v>
      </c>
      <c r="H29" s="2479" t="s">
        <v>2210</v>
      </c>
      <c r="I29" s="2479" t="s">
        <v>2224</v>
      </c>
      <c r="J29" s="2479" t="s">
        <v>2248</v>
      </c>
      <c r="K29" s="2479" t="s">
        <v>2232</v>
      </c>
      <c r="L29" s="2479" t="s">
        <v>2247</v>
      </c>
      <c r="M29" s="2481" t="s">
        <v>2203</v>
      </c>
      <c r="N29" s="2483" t="s">
        <v>2181</v>
      </c>
    </row>
    <row r="30" spans="1:14" ht="21" customHeight="1" thickBot="1">
      <c r="A30" s="1492" t="s">
        <v>2198</v>
      </c>
      <c r="B30" s="2486"/>
      <c r="C30" s="2480"/>
      <c r="D30" s="2480"/>
      <c r="E30" s="2480"/>
      <c r="F30" s="2480"/>
      <c r="G30" s="2480"/>
      <c r="H30" s="2480"/>
      <c r="I30" s="2480"/>
      <c r="J30" s="2480"/>
      <c r="K30" s="2480"/>
      <c r="L30" s="2480"/>
      <c r="M30" s="2482"/>
      <c r="N30" s="2484"/>
    </row>
    <row r="31" spans="1:14" ht="21" customHeight="1">
      <c r="A31" s="1485" t="s">
        <v>2197</v>
      </c>
      <c r="B31" s="1092">
        <v>29369</v>
      </c>
      <c r="C31" s="1092">
        <v>31189</v>
      </c>
      <c r="D31" s="1092">
        <v>30888</v>
      </c>
      <c r="E31" s="1092">
        <v>30580</v>
      </c>
      <c r="F31" s="1092">
        <v>28077</v>
      </c>
      <c r="G31" s="1092">
        <v>28615</v>
      </c>
      <c r="H31" s="1092">
        <v>31159</v>
      </c>
      <c r="I31" s="1092">
        <v>31149</v>
      </c>
      <c r="J31" s="1092">
        <v>30733</v>
      </c>
      <c r="K31" s="1092">
        <v>28199</v>
      </c>
      <c r="L31" s="1092">
        <v>26719</v>
      </c>
      <c r="M31" s="1092">
        <v>29853</v>
      </c>
      <c r="N31" s="1500">
        <f t="shared" ref="N31:N36" si="3">SUM(B31:M31)</f>
        <v>356530</v>
      </c>
    </row>
    <row r="32" spans="1:14" ht="21" customHeight="1">
      <c r="A32" s="1485" t="s">
        <v>2196</v>
      </c>
      <c r="B32" s="1092">
        <v>6258</v>
      </c>
      <c r="C32" s="1092">
        <v>6423</v>
      </c>
      <c r="D32" s="1092">
        <v>6069</v>
      </c>
      <c r="E32" s="1092">
        <v>6252</v>
      </c>
      <c r="F32" s="1092">
        <v>6217</v>
      </c>
      <c r="G32" s="1092">
        <v>6355</v>
      </c>
      <c r="H32" s="1092">
        <v>6456</v>
      </c>
      <c r="I32" s="1092">
        <v>6467</v>
      </c>
      <c r="J32" s="1092">
        <v>6432</v>
      </c>
      <c r="K32" s="1092">
        <v>6770</v>
      </c>
      <c r="L32" s="1092">
        <v>6328</v>
      </c>
      <c r="M32" s="1092">
        <v>6954</v>
      </c>
      <c r="N32" s="1500">
        <f t="shared" si="3"/>
        <v>76981</v>
      </c>
    </row>
    <row r="33" spans="1:14" ht="21" customHeight="1">
      <c r="A33" s="1485" t="s">
        <v>2195</v>
      </c>
      <c r="B33" s="1092">
        <v>6675</v>
      </c>
      <c r="C33" s="1092">
        <v>6095</v>
      </c>
      <c r="D33" s="1092">
        <v>6191</v>
      </c>
      <c r="E33" s="1092">
        <v>6851</v>
      </c>
      <c r="F33" s="1092">
        <v>6790</v>
      </c>
      <c r="G33" s="1092">
        <v>6118</v>
      </c>
      <c r="H33" s="1092">
        <v>6366</v>
      </c>
      <c r="I33" s="1092">
        <v>5944</v>
      </c>
      <c r="J33" s="1092">
        <v>6322</v>
      </c>
      <c r="K33" s="1092">
        <v>6093</v>
      </c>
      <c r="L33" s="1092">
        <v>5778</v>
      </c>
      <c r="M33" s="1092">
        <v>6959</v>
      </c>
      <c r="N33" s="1500">
        <f t="shared" si="3"/>
        <v>76182</v>
      </c>
    </row>
    <row r="34" spans="1:14" ht="21" customHeight="1">
      <c r="A34" s="1485" t="s">
        <v>2194</v>
      </c>
      <c r="B34" s="1496">
        <v>7052</v>
      </c>
      <c r="C34" s="1079">
        <v>7482</v>
      </c>
      <c r="D34" s="1079">
        <v>7117</v>
      </c>
      <c r="E34" s="1079">
        <v>7353</v>
      </c>
      <c r="F34" s="1079">
        <v>7798</v>
      </c>
      <c r="G34" s="1079">
        <v>7503</v>
      </c>
      <c r="H34" s="1079">
        <v>7440</v>
      </c>
      <c r="I34" s="1079">
        <v>7022</v>
      </c>
      <c r="J34" s="1079">
        <v>7245</v>
      </c>
      <c r="K34" s="1079">
        <v>7267</v>
      </c>
      <c r="L34" s="1079">
        <v>6819</v>
      </c>
      <c r="M34" s="1079">
        <v>8145</v>
      </c>
      <c r="N34" s="1500">
        <f t="shared" si="3"/>
        <v>88243</v>
      </c>
    </row>
    <row r="35" spans="1:14" ht="21" customHeight="1">
      <c r="A35" s="1485" t="s">
        <v>2193</v>
      </c>
      <c r="B35" s="1496">
        <v>16501</v>
      </c>
      <c r="C35" s="1079">
        <v>16581</v>
      </c>
      <c r="D35" s="1079">
        <v>17457</v>
      </c>
      <c r="E35" s="1079">
        <v>17745</v>
      </c>
      <c r="F35" s="1079">
        <v>16303</v>
      </c>
      <c r="G35" s="1079">
        <v>16474</v>
      </c>
      <c r="H35" s="1079">
        <v>18234</v>
      </c>
      <c r="I35" s="1079">
        <v>17272</v>
      </c>
      <c r="J35" s="1079">
        <v>17068</v>
      </c>
      <c r="K35" s="1079">
        <v>16649</v>
      </c>
      <c r="L35" s="1079">
        <v>17010</v>
      </c>
      <c r="M35" s="1079">
        <v>17148</v>
      </c>
      <c r="N35" s="1500">
        <f t="shared" si="3"/>
        <v>204442</v>
      </c>
    </row>
    <row r="36" spans="1:14" ht="21" customHeight="1" thickBot="1">
      <c r="A36" s="1489" t="s">
        <v>2191</v>
      </c>
      <c r="B36" s="1495">
        <v>6978</v>
      </c>
      <c r="C36" s="1494">
        <v>6997</v>
      </c>
      <c r="D36" s="1494">
        <v>7115</v>
      </c>
      <c r="E36" s="1494">
        <v>7049</v>
      </c>
      <c r="F36" s="1494">
        <v>6615</v>
      </c>
      <c r="G36" s="1494">
        <v>7620</v>
      </c>
      <c r="H36" s="1494">
        <v>7757</v>
      </c>
      <c r="I36" s="1494">
        <v>7018</v>
      </c>
      <c r="J36" s="1494">
        <v>7454</v>
      </c>
      <c r="K36" s="1494">
        <v>6827</v>
      </c>
      <c r="L36" s="1494">
        <v>7179</v>
      </c>
      <c r="M36" s="1494">
        <v>7045</v>
      </c>
      <c r="N36" s="1504">
        <f t="shared" si="3"/>
        <v>85654</v>
      </c>
    </row>
    <row r="37" spans="1:14" ht="21" customHeight="1" thickTop="1" thickBot="1">
      <c r="A37" s="1492" t="s">
        <v>2177</v>
      </c>
      <c r="B37" s="1491">
        <f t="shared" ref="B37:N37" si="4">SUM(B31:B36)</f>
        <v>72833</v>
      </c>
      <c r="C37" s="1491">
        <f t="shared" si="4"/>
        <v>74767</v>
      </c>
      <c r="D37" s="1491">
        <f t="shared" si="4"/>
        <v>74837</v>
      </c>
      <c r="E37" s="1491">
        <f t="shared" si="4"/>
        <v>75830</v>
      </c>
      <c r="F37" s="1491">
        <f t="shared" si="4"/>
        <v>71800</v>
      </c>
      <c r="G37" s="1491">
        <f t="shared" si="4"/>
        <v>72685</v>
      </c>
      <c r="H37" s="1491">
        <f t="shared" si="4"/>
        <v>77412</v>
      </c>
      <c r="I37" s="1491">
        <f t="shared" si="4"/>
        <v>74872</v>
      </c>
      <c r="J37" s="1491">
        <f t="shared" si="4"/>
        <v>75254</v>
      </c>
      <c r="K37" s="1491">
        <f t="shared" si="4"/>
        <v>71805</v>
      </c>
      <c r="L37" s="1491">
        <f t="shared" si="4"/>
        <v>69833</v>
      </c>
      <c r="M37" s="1491">
        <f t="shared" si="4"/>
        <v>76104</v>
      </c>
      <c r="N37" s="1503">
        <f t="shared" si="4"/>
        <v>888032</v>
      </c>
    </row>
    <row r="38" spans="1:14" ht="16.5" customHeight="1">
      <c r="B38" s="1502"/>
      <c r="C38" s="1502"/>
      <c r="D38" s="1502"/>
      <c r="E38" s="1502"/>
      <c r="F38" s="1502"/>
      <c r="G38" s="1502"/>
      <c r="H38" s="1502"/>
      <c r="I38" s="1502"/>
      <c r="J38" s="1502"/>
      <c r="K38" s="1502"/>
      <c r="L38" s="1502"/>
      <c r="M38" s="1502"/>
      <c r="N38" s="1502"/>
    </row>
    <row r="39" spans="1:14" ht="16.5" customHeight="1" thickBot="1">
      <c r="A39" s="1481" t="s">
        <v>2244</v>
      </c>
      <c r="N39" s="1482" t="s">
        <v>1764</v>
      </c>
    </row>
    <row r="40" spans="1:14" ht="21" customHeight="1">
      <c r="A40" s="1497" t="s">
        <v>1827</v>
      </c>
      <c r="B40" s="2485" t="s">
        <v>2219</v>
      </c>
      <c r="C40" s="2479" t="s">
        <v>2217</v>
      </c>
      <c r="D40" s="2479" t="s">
        <v>2233</v>
      </c>
      <c r="E40" s="2479" t="s">
        <v>2228</v>
      </c>
      <c r="F40" s="2479" t="s">
        <v>2213</v>
      </c>
      <c r="G40" s="2479" t="s">
        <v>2211</v>
      </c>
      <c r="H40" s="2479" t="s">
        <v>2225</v>
      </c>
      <c r="I40" s="2479" t="s">
        <v>2208</v>
      </c>
      <c r="J40" s="2479" t="s">
        <v>2206</v>
      </c>
      <c r="K40" s="2479" t="s">
        <v>2232</v>
      </c>
      <c r="L40" s="2479" t="s">
        <v>2204</v>
      </c>
      <c r="M40" s="2481" t="s">
        <v>2203</v>
      </c>
      <c r="N40" s="2483" t="s">
        <v>2181</v>
      </c>
    </row>
    <row r="41" spans="1:14" ht="21" customHeight="1" thickBot="1">
      <c r="A41" s="1492" t="s">
        <v>2198</v>
      </c>
      <c r="B41" s="2486"/>
      <c r="C41" s="2480"/>
      <c r="D41" s="2480"/>
      <c r="E41" s="2480"/>
      <c r="F41" s="2480"/>
      <c r="G41" s="2480"/>
      <c r="H41" s="2480"/>
      <c r="I41" s="2480"/>
      <c r="J41" s="2480"/>
      <c r="K41" s="2480"/>
      <c r="L41" s="2480"/>
      <c r="M41" s="2482"/>
      <c r="N41" s="2484"/>
    </row>
    <row r="42" spans="1:14" ht="21" customHeight="1">
      <c r="A42" s="1485" t="s">
        <v>1639</v>
      </c>
      <c r="B42" s="1092">
        <v>844</v>
      </c>
      <c r="C42" s="1092">
        <v>847</v>
      </c>
      <c r="D42" s="1092">
        <v>853</v>
      </c>
      <c r="E42" s="1092">
        <v>879</v>
      </c>
      <c r="F42" s="1092">
        <v>796</v>
      </c>
      <c r="G42" s="1092">
        <v>875</v>
      </c>
      <c r="H42" s="1092">
        <v>950</v>
      </c>
      <c r="I42" s="1092">
        <v>728</v>
      </c>
      <c r="J42" s="1092">
        <v>766</v>
      </c>
      <c r="K42" s="1092">
        <v>676</v>
      </c>
      <c r="L42" s="1092">
        <v>696</v>
      </c>
      <c r="M42" s="1092">
        <v>802</v>
      </c>
      <c r="N42" s="1500">
        <f>SUM(B42:M42)</f>
        <v>9712</v>
      </c>
    </row>
    <row r="43" spans="1:14" ht="21" customHeight="1">
      <c r="A43" s="1485" t="s">
        <v>2179</v>
      </c>
      <c r="B43" s="1092">
        <v>831</v>
      </c>
      <c r="C43" s="1092">
        <v>795</v>
      </c>
      <c r="D43" s="1092">
        <v>788</v>
      </c>
      <c r="E43" s="1092">
        <v>875</v>
      </c>
      <c r="F43" s="1092">
        <v>852</v>
      </c>
      <c r="G43" s="1092">
        <v>927</v>
      </c>
      <c r="H43" s="1092">
        <v>912</v>
      </c>
      <c r="I43" s="1092">
        <v>797</v>
      </c>
      <c r="J43" s="1092">
        <v>829</v>
      </c>
      <c r="K43" s="1092">
        <v>749</v>
      </c>
      <c r="L43" s="1092">
        <v>684</v>
      </c>
      <c r="M43" s="1092">
        <v>833</v>
      </c>
      <c r="N43" s="1500">
        <f>SUM(B43:M43)</f>
        <v>9872</v>
      </c>
    </row>
    <row r="44" spans="1:14" ht="21" customHeight="1">
      <c r="A44" s="1485" t="s">
        <v>1642</v>
      </c>
      <c r="B44" s="1496">
        <v>723</v>
      </c>
      <c r="C44" s="1079">
        <v>676</v>
      </c>
      <c r="D44" s="1079">
        <v>706</v>
      </c>
      <c r="E44" s="1079">
        <v>794</v>
      </c>
      <c r="F44" s="1079">
        <v>718</v>
      </c>
      <c r="G44" s="1079">
        <v>790</v>
      </c>
      <c r="H44" s="1079">
        <v>793</v>
      </c>
      <c r="I44" s="1079">
        <v>691</v>
      </c>
      <c r="J44" s="1079">
        <v>708</v>
      </c>
      <c r="K44" s="1079">
        <v>652</v>
      </c>
      <c r="L44" s="1079">
        <v>698</v>
      </c>
      <c r="M44" s="1079">
        <v>810</v>
      </c>
      <c r="N44" s="1500">
        <f>SUM(B44:M44)</f>
        <v>8759</v>
      </c>
    </row>
    <row r="45" spans="1:14" ht="21" customHeight="1">
      <c r="A45" s="1485" t="s">
        <v>1641</v>
      </c>
      <c r="B45" s="1496">
        <v>1257</v>
      </c>
      <c r="C45" s="1079">
        <v>1222</v>
      </c>
      <c r="D45" s="1079">
        <v>1275</v>
      </c>
      <c r="E45" s="1079">
        <v>1294</v>
      </c>
      <c r="F45" s="1079">
        <v>1146</v>
      </c>
      <c r="G45" s="1079">
        <v>1198</v>
      </c>
      <c r="H45" s="1079">
        <v>1297</v>
      </c>
      <c r="I45" s="1079">
        <v>1116</v>
      </c>
      <c r="J45" s="1079">
        <v>1142</v>
      </c>
      <c r="K45" s="1079">
        <v>1102</v>
      </c>
      <c r="L45" s="1079">
        <v>1146</v>
      </c>
      <c r="M45" s="1079">
        <v>1396</v>
      </c>
      <c r="N45" s="1500">
        <f>SUM(B45:M45)</f>
        <v>14591</v>
      </c>
    </row>
    <row r="46" spans="1:14" ht="21" customHeight="1" thickBot="1">
      <c r="A46" s="1489" t="s">
        <v>2178</v>
      </c>
      <c r="B46" s="1495">
        <v>692</v>
      </c>
      <c r="C46" s="1494">
        <v>641</v>
      </c>
      <c r="D46" s="1494">
        <v>676</v>
      </c>
      <c r="E46" s="1494">
        <v>716</v>
      </c>
      <c r="F46" s="1494">
        <v>662</v>
      </c>
      <c r="G46" s="1494">
        <v>611</v>
      </c>
      <c r="H46" s="1494">
        <v>708</v>
      </c>
      <c r="I46" s="1494">
        <v>675</v>
      </c>
      <c r="J46" s="1494">
        <v>650</v>
      </c>
      <c r="K46" s="1494">
        <v>598</v>
      </c>
      <c r="L46" s="1494">
        <v>615</v>
      </c>
      <c r="M46" s="1494">
        <v>687</v>
      </c>
      <c r="N46" s="1504">
        <f>SUM(B46:M46)</f>
        <v>7931</v>
      </c>
    </row>
    <row r="47" spans="1:14" ht="21" customHeight="1" thickTop="1" thickBot="1">
      <c r="A47" s="1492" t="s">
        <v>2177</v>
      </c>
      <c r="B47" s="1491">
        <f t="shared" ref="B47:N47" si="5">SUM(B42:B46)</f>
        <v>4347</v>
      </c>
      <c r="C47" s="1491">
        <f t="shared" si="5"/>
        <v>4181</v>
      </c>
      <c r="D47" s="1491">
        <f t="shared" si="5"/>
        <v>4298</v>
      </c>
      <c r="E47" s="1491">
        <f t="shared" si="5"/>
        <v>4558</v>
      </c>
      <c r="F47" s="1491">
        <f t="shared" si="5"/>
        <v>4174</v>
      </c>
      <c r="G47" s="1491">
        <f t="shared" si="5"/>
        <v>4401</v>
      </c>
      <c r="H47" s="1491">
        <f t="shared" si="5"/>
        <v>4660</v>
      </c>
      <c r="I47" s="1491">
        <f t="shared" si="5"/>
        <v>4007</v>
      </c>
      <c r="J47" s="1491">
        <f t="shared" si="5"/>
        <v>4095</v>
      </c>
      <c r="K47" s="1491">
        <f t="shared" si="5"/>
        <v>3777</v>
      </c>
      <c r="L47" s="1491">
        <f t="shared" si="5"/>
        <v>3839</v>
      </c>
      <c r="M47" s="1491">
        <f t="shared" si="5"/>
        <v>4528</v>
      </c>
      <c r="N47" s="1503">
        <f t="shared" si="5"/>
        <v>50865</v>
      </c>
    </row>
    <row r="48" spans="1:14" ht="16.5" customHeight="1">
      <c r="B48" s="1502"/>
      <c r="C48" s="1502"/>
      <c r="D48" s="1502"/>
      <c r="E48" s="1502"/>
      <c r="F48" s="1502"/>
      <c r="G48" s="1502"/>
      <c r="H48" s="1502"/>
      <c r="I48" s="1502"/>
      <c r="J48" s="1502"/>
      <c r="K48" s="1502"/>
      <c r="L48" s="1502"/>
      <c r="M48" s="1502"/>
      <c r="N48" s="1502"/>
    </row>
    <row r="49" spans="1:14" ht="16.5" customHeight="1">
      <c r="B49" s="1502"/>
      <c r="C49" s="1502"/>
      <c r="D49" s="1502"/>
      <c r="E49" s="1502"/>
      <c r="F49" s="1502"/>
      <c r="G49" s="1502"/>
      <c r="H49" s="1502"/>
      <c r="I49" s="1502"/>
      <c r="J49" s="1502"/>
      <c r="K49" s="1502"/>
      <c r="L49" s="1502"/>
      <c r="M49" s="1502"/>
      <c r="N49" s="1502"/>
    </row>
    <row r="50" spans="1:14" ht="16.5" customHeight="1">
      <c r="A50" s="1481" t="s">
        <v>2246</v>
      </c>
      <c r="B50" s="1502"/>
      <c r="C50" s="1502"/>
      <c r="D50" s="1502"/>
      <c r="E50" s="1502"/>
      <c r="F50" s="1502"/>
      <c r="G50" s="1502"/>
      <c r="H50" s="1502"/>
      <c r="I50" s="1502"/>
      <c r="J50" s="1502"/>
      <c r="K50" s="1502"/>
      <c r="L50" s="1502"/>
      <c r="M50" s="1502"/>
      <c r="N50" s="1502"/>
    </row>
    <row r="51" spans="1:14" ht="16.5" customHeight="1" thickBot="1">
      <c r="A51" s="1481" t="s">
        <v>2245</v>
      </c>
      <c r="N51" s="1482" t="s">
        <v>1764</v>
      </c>
    </row>
    <row r="52" spans="1:14" ht="21" customHeight="1">
      <c r="A52" s="1497" t="s">
        <v>1827</v>
      </c>
      <c r="B52" s="2485" t="s">
        <v>2219</v>
      </c>
      <c r="C52" s="2479" t="s">
        <v>2218</v>
      </c>
      <c r="D52" s="2479" t="s">
        <v>2233</v>
      </c>
      <c r="E52" s="2479" t="s">
        <v>2242</v>
      </c>
      <c r="F52" s="2479" t="s">
        <v>2235</v>
      </c>
      <c r="G52" s="2479" t="s">
        <v>2211</v>
      </c>
      <c r="H52" s="2479" t="s">
        <v>2210</v>
      </c>
      <c r="I52" s="2479" t="s">
        <v>2208</v>
      </c>
      <c r="J52" s="2479" t="s">
        <v>2223</v>
      </c>
      <c r="K52" s="2479" t="s">
        <v>2232</v>
      </c>
      <c r="L52" s="2479" t="s">
        <v>2204</v>
      </c>
      <c r="M52" s="2481" t="s">
        <v>2203</v>
      </c>
      <c r="N52" s="2483" t="s">
        <v>2181</v>
      </c>
    </row>
    <row r="53" spans="1:14" ht="21" customHeight="1" thickBot="1">
      <c r="A53" s="1492" t="s">
        <v>2198</v>
      </c>
      <c r="B53" s="2486"/>
      <c r="C53" s="2480"/>
      <c r="D53" s="2480"/>
      <c r="E53" s="2480"/>
      <c r="F53" s="2480"/>
      <c r="G53" s="2480"/>
      <c r="H53" s="2480"/>
      <c r="I53" s="2480"/>
      <c r="J53" s="2480"/>
      <c r="K53" s="2480"/>
      <c r="L53" s="2480"/>
      <c r="M53" s="2482"/>
      <c r="N53" s="2484"/>
    </row>
    <row r="54" spans="1:14" ht="21" customHeight="1">
      <c r="A54" s="1485" t="s">
        <v>2197</v>
      </c>
      <c r="B54" s="1481">
        <v>31273</v>
      </c>
      <c r="C54" s="1481">
        <v>31545</v>
      </c>
      <c r="D54" s="1481">
        <v>34079</v>
      </c>
      <c r="E54" s="537">
        <v>32215</v>
      </c>
      <c r="F54" s="537">
        <v>29556</v>
      </c>
      <c r="G54" s="537">
        <v>29250</v>
      </c>
      <c r="H54" s="537">
        <v>32914</v>
      </c>
      <c r="I54" s="537">
        <v>31119</v>
      </c>
      <c r="J54" s="537">
        <v>30835</v>
      </c>
      <c r="K54" s="537">
        <v>28193</v>
      </c>
      <c r="L54" s="537">
        <v>28769</v>
      </c>
      <c r="M54" s="537">
        <v>31844</v>
      </c>
      <c r="N54" s="1500">
        <f t="shared" ref="N54:N59" si="6">SUM(B54:M54)</f>
        <v>371592</v>
      </c>
    </row>
    <row r="55" spans="1:14" ht="21" customHeight="1">
      <c r="A55" s="1485" t="s">
        <v>2196</v>
      </c>
      <c r="B55" s="537">
        <v>7202</v>
      </c>
      <c r="C55" s="537">
        <v>6743</v>
      </c>
      <c r="D55" s="537">
        <v>6671</v>
      </c>
      <c r="E55" s="537">
        <v>6971</v>
      </c>
      <c r="F55" s="537">
        <v>6324</v>
      </c>
      <c r="G55" s="537">
        <v>7168</v>
      </c>
      <c r="H55" s="537">
        <v>7200</v>
      </c>
      <c r="I55" s="537">
        <v>7306</v>
      </c>
      <c r="J55" s="537">
        <v>7327</v>
      </c>
      <c r="K55" s="537">
        <v>6883</v>
      </c>
      <c r="L55" s="537">
        <v>7293</v>
      </c>
      <c r="M55" s="537">
        <v>7677</v>
      </c>
      <c r="N55" s="1500">
        <f t="shared" si="6"/>
        <v>84765</v>
      </c>
    </row>
    <row r="56" spans="1:14" ht="21" customHeight="1">
      <c r="A56" s="1485" t="s">
        <v>2195</v>
      </c>
      <c r="B56" s="537">
        <v>7141</v>
      </c>
      <c r="C56" s="537">
        <v>6401</v>
      </c>
      <c r="D56" s="537">
        <v>6890</v>
      </c>
      <c r="E56" s="537">
        <v>7401</v>
      </c>
      <c r="F56" s="537">
        <v>7404</v>
      </c>
      <c r="G56" s="537">
        <v>6828</v>
      </c>
      <c r="H56" s="537">
        <v>6527</v>
      </c>
      <c r="I56" s="537">
        <v>6345</v>
      </c>
      <c r="J56" s="537">
        <v>6746</v>
      </c>
      <c r="K56" s="537">
        <v>6237</v>
      </c>
      <c r="L56" s="537">
        <v>6178</v>
      </c>
      <c r="M56" s="537">
        <v>7625</v>
      </c>
      <c r="N56" s="1500">
        <f t="shared" si="6"/>
        <v>81723</v>
      </c>
    </row>
    <row r="57" spans="1:14" ht="21" customHeight="1">
      <c r="A57" s="1485" t="s">
        <v>2194</v>
      </c>
      <c r="B57" s="1496">
        <v>8565</v>
      </c>
      <c r="C57" s="1079">
        <v>8470</v>
      </c>
      <c r="D57" s="1079">
        <v>9031</v>
      </c>
      <c r="E57" s="1079">
        <v>9269</v>
      </c>
      <c r="F57" s="1079">
        <v>8784</v>
      </c>
      <c r="G57" s="1079">
        <v>8769</v>
      </c>
      <c r="H57" s="1079">
        <v>9138</v>
      </c>
      <c r="I57" s="1079">
        <v>8543</v>
      </c>
      <c r="J57" s="1079">
        <v>8764</v>
      </c>
      <c r="K57" s="1079">
        <v>7913</v>
      </c>
      <c r="L57" s="1079">
        <v>8292</v>
      </c>
      <c r="M57" s="1079">
        <v>9655</v>
      </c>
      <c r="N57" s="1500">
        <f t="shared" si="6"/>
        <v>105193</v>
      </c>
    </row>
    <row r="58" spans="1:14" ht="21" customHeight="1">
      <c r="A58" s="1485" t="s">
        <v>2193</v>
      </c>
      <c r="B58" s="1496">
        <v>16021</v>
      </c>
      <c r="C58" s="1079">
        <v>16524</v>
      </c>
      <c r="D58" s="1079">
        <v>18181</v>
      </c>
      <c r="E58" s="1079">
        <v>18691</v>
      </c>
      <c r="F58" s="1079">
        <v>18147</v>
      </c>
      <c r="G58" s="1079">
        <v>17198</v>
      </c>
      <c r="H58" s="1079">
        <v>18646</v>
      </c>
      <c r="I58" s="1079">
        <v>17781</v>
      </c>
      <c r="J58" s="1079">
        <v>17668</v>
      </c>
      <c r="K58" s="1079">
        <v>16789</v>
      </c>
      <c r="L58" s="1079">
        <v>18180</v>
      </c>
      <c r="M58" s="1079">
        <v>17821</v>
      </c>
      <c r="N58" s="1500">
        <f t="shared" si="6"/>
        <v>211647</v>
      </c>
    </row>
    <row r="59" spans="1:14" ht="21" customHeight="1" thickBot="1">
      <c r="A59" s="1489" t="s">
        <v>2191</v>
      </c>
      <c r="B59" s="1495">
        <v>7897</v>
      </c>
      <c r="C59" s="1494">
        <v>8114</v>
      </c>
      <c r="D59" s="1494">
        <v>8870</v>
      </c>
      <c r="E59" s="1494">
        <v>8661</v>
      </c>
      <c r="F59" s="1494">
        <v>6888</v>
      </c>
      <c r="G59" s="1494">
        <v>8555</v>
      </c>
      <c r="H59" s="1494">
        <v>9008</v>
      </c>
      <c r="I59" s="1494">
        <v>8177</v>
      </c>
      <c r="J59" s="1494">
        <v>8726</v>
      </c>
      <c r="K59" s="1494">
        <v>7797</v>
      </c>
      <c r="L59" s="1494">
        <v>7876</v>
      </c>
      <c r="M59" s="1494">
        <v>8348</v>
      </c>
      <c r="N59" s="1500">
        <f t="shared" si="6"/>
        <v>98917</v>
      </c>
    </row>
    <row r="60" spans="1:14" ht="21" customHeight="1" thickTop="1" thickBot="1">
      <c r="A60" s="1492" t="s">
        <v>2177</v>
      </c>
      <c r="B60" s="1491">
        <f t="shared" ref="B60:N60" si="7">SUM(B54:B59)</f>
        <v>78099</v>
      </c>
      <c r="C60" s="1491">
        <f t="shared" si="7"/>
        <v>77797</v>
      </c>
      <c r="D60" s="1491">
        <f t="shared" si="7"/>
        <v>83722</v>
      </c>
      <c r="E60" s="1491">
        <f t="shared" si="7"/>
        <v>83208</v>
      </c>
      <c r="F60" s="1491">
        <f t="shared" si="7"/>
        <v>77103</v>
      </c>
      <c r="G60" s="1491">
        <f t="shared" si="7"/>
        <v>77768</v>
      </c>
      <c r="H60" s="1491">
        <f t="shared" si="7"/>
        <v>83433</v>
      </c>
      <c r="I60" s="1491">
        <f t="shared" si="7"/>
        <v>79271</v>
      </c>
      <c r="J60" s="1491">
        <f t="shared" si="7"/>
        <v>80066</v>
      </c>
      <c r="K60" s="1491">
        <f t="shared" si="7"/>
        <v>73812</v>
      </c>
      <c r="L60" s="1491">
        <f t="shared" si="7"/>
        <v>76588</v>
      </c>
      <c r="M60" s="1491">
        <f t="shared" si="7"/>
        <v>82970</v>
      </c>
      <c r="N60" s="1490">
        <f t="shared" si="7"/>
        <v>953837</v>
      </c>
    </row>
    <row r="61" spans="1:14" ht="16.5" customHeight="1">
      <c r="B61" s="1502"/>
      <c r="C61" s="1502"/>
      <c r="D61" s="1502"/>
      <c r="E61" s="1502"/>
      <c r="F61" s="1502"/>
      <c r="G61" s="1502"/>
      <c r="H61" s="1502"/>
      <c r="I61" s="1502"/>
      <c r="J61" s="1502"/>
      <c r="K61" s="1502"/>
      <c r="L61" s="1502"/>
      <c r="M61" s="1502"/>
      <c r="N61" s="1502"/>
    </row>
    <row r="62" spans="1:14" ht="16.5" customHeight="1" thickBot="1">
      <c r="A62" s="1481" t="s">
        <v>2244</v>
      </c>
      <c r="N62" s="1482" t="s">
        <v>1764</v>
      </c>
    </row>
    <row r="63" spans="1:14" ht="21" customHeight="1">
      <c r="A63" s="1497" t="s">
        <v>1827</v>
      </c>
      <c r="B63" s="2485" t="s">
        <v>2219</v>
      </c>
      <c r="C63" s="2479" t="s">
        <v>2218</v>
      </c>
      <c r="D63" s="2479" t="s">
        <v>2216</v>
      </c>
      <c r="E63" s="2479" t="s">
        <v>2228</v>
      </c>
      <c r="F63" s="2479" t="s">
        <v>2227</v>
      </c>
      <c r="G63" s="2479" t="s">
        <v>2226</v>
      </c>
      <c r="H63" s="2479" t="s">
        <v>2241</v>
      </c>
      <c r="I63" s="2479" t="s">
        <v>2224</v>
      </c>
      <c r="J63" s="2479" t="s">
        <v>2223</v>
      </c>
      <c r="K63" s="2479" t="s">
        <v>2232</v>
      </c>
      <c r="L63" s="2479" t="s">
        <v>2204</v>
      </c>
      <c r="M63" s="2481" t="s">
        <v>2202</v>
      </c>
      <c r="N63" s="2483" t="s">
        <v>2181</v>
      </c>
    </row>
    <row r="64" spans="1:14" ht="21" customHeight="1" thickBot="1">
      <c r="A64" s="1492" t="s">
        <v>2198</v>
      </c>
      <c r="B64" s="2486"/>
      <c r="C64" s="2480"/>
      <c r="D64" s="2480"/>
      <c r="E64" s="2480"/>
      <c r="F64" s="2480"/>
      <c r="G64" s="2480"/>
      <c r="H64" s="2480"/>
      <c r="I64" s="2480"/>
      <c r="J64" s="2480"/>
      <c r="K64" s="2480"/>
      <c r="L64" s="2480"/>
      <c r="M64" s="2482"/>
      <c r="N64" s="2484"/>
    </row>
    <row r="65" spans="1:14" ht="21" customHeight="1">
      <c r="A65" s="1485" t="s">
        <v>1639</v>
      </c>
      <c r="B65" s="537">
        <v>769</v>
      </c>
      <c r="C65" s="537">
        <v>638</v>
      </c>
      <c r="D65" s="537">
        <v>818</v>
      </c>
      <c r="E65" s="537">
        <v>877</v>
      </c>
      <c r="F65" s="537">
        <v>747</v>
      </c>
      <c r="G65" s="537">
        <v>779</v>
      </c>
      <c r="H65" s="537">
        <v>833</v>
      </c>
      <c r="I65" s="537">
        <v>706</v>
      </c>
      <c r="J65" s="537">
        <v>753</v>
      </c>
      <c r="K65" s="537">
        <v>638</v>
      </c>
      <c r="L65" s="537">
        <v>739</v>
      </c>
      <c r="M65" s="537">
        <v>777</v>
      </c>
      <c r="N65" s="1493">
        <f>SUM(B65:M65)</f>
        <v>9074</v>
      </c>
    </row>
    <row r="66" spans="1:14" ht="21" customHeight="1">
      <c r="A66" s="1485" t="s">
        <v>2179</v>
      </c>
      <c r="B66" s="537">
        <v>825</v>
      </c>
      <c r="C66" s="537">
        <v>676</v>
      </c>
      <c r="D66" s="537">
        <v>893</v>
      </c>
      <c r="E66" s="537">
        <v>879</v>
      </c>
      <c r="F66" s="537">
        <v>759</v>
      </c>
      <c r="G66" s="537">
        <v>794</v>
      </c>
      <c r="H66" s="537">
        <v>857</v>
      </c>
      <c r="I66" s="537">
        <v>779</v>
      </c>
      <c r="J66" s="537">
        <v>778</v>
      </c>
      <c r="K66" s="537">
        <v>721</v>
      </c>
      <c r="L66" s="537">
        <v>761</v>
      </c>
      <c r="M66" s="537">
        <v>878</v>
      </c>
      <c r="N66" s="1493">
        <f>SUM(B66:M66)</f>
        <v>9600</v>
      </c>
    </row>
    <row r="67" spans="1:14" ht="21" customHeight="1">
      <c r="A67" s="1485" t="s">
        <v>1642</v>
      </c>
      <c r="B67" s="1496">
        <v>771</v>
      </c>
      <c r="C67" s="1079">
        <v>569</v>
      </c>
      <c r="D67" s="1079">
        <v>658</v>
      </c>
      <c r="E67" s="1079">
        <v>731</v>
      </c>
      <c r="F67" s="1079">
        <v>590</v>
      </c>
      <c r="G67" s="1079">
        <v>638</v>
      </c>
      <c r="H67" s="1079">
        <v>734</v>
      </c>
      <c r="I67" s="1079">
        <v>644</v>
      </c>
      <c r="J67" s="1079">
        <v>681</v>
      </c>
      <c r="K67" s="1079">
        <v>556</v>
      </c>
      <c r="L67" s="1079">
        <v>606</v>
      </c>
      <c r="M67" s="1079">
        <v>736</v>
      </c>
      <c r="N67" s="1493">
        <f>SUM(B67:M67)</f>
        <v>7914</v>
      </c>
    </row>
    <row r="68" spans="1:14" ht="21" customHeight="1">
      <c r="A68" s="1485" t="s">
        <v>1641</v>
      </c>
      <c r="B68" s="1496">
        <v>1304</v>
      </c>
      <c r="C68" s="1079">
        <v>1078</v>
      </c>
      <c r="D68" s="1079">
        <v>1324</v>
      </c>
      <c r="E68" s="1079">
        <v>1439</v>
      </c>
      <c r="F68" s="1079">
        <v>1157</v>
      </c>
      <c r="G68" s="1079">
        <v>1094</v>
      </c>
      <c r="H68" s="1079">
        <v>1259</v>
      </c>
      <c r="I68" s="1079">
        <v>1089</v>
      </c>
      <c r="J68" s="1079">
        <v>1135</v>
      </c>
      <c r="K68" s="1079">
        <v>1057</v>
      </c>
      <c r="L68" s="1079">
        <v>1056</v>
      </c>
      <c r="M68" s="1079">
        <v>1237</v>
      </c>
      <c r="N68" s="1493">
        <f>SUM(B68:M68)</f>
        <v>14229</v>
      </c>
    </row>
    <row r="69" spans="1:14" ht="21" customHeight="1" thickBot="1">
      <c r="A69" s="1489" t="s">
        <v>2178</v>
      </c>
      <c r="B69" s="1495">
        <v>682</v>
      </c>
      <c r="C69" s="1494">
        <v>543</v>
      </c>
      <c r="D69" s="1494">
        <v>709</v>
      </c>
      <c r="E69" s="1494">
        <v>785</v>
      </c>
      <c r="F69" s="1494">
        <v>747</v>
      </c>
      <c r="G69" s="1494">
        <v>534</v>
      </c>
      <c r="H69" s="1494">
        <v>686</v>
      </c>
      <c r="I69" s="1494">
        <v>610</v>
      </c>
      <c r="J69" s="1494">
        <v>639</v>
      </c>
      <c r="K69" s="1494">
        <v>569</v>
      </c>
      <c r="L69" s="1494">
        <v>575</v>
      </c>
      <c r="M69" s="1494">
        <v>648</v>
      </c>
      <c r="N69" s="1493">
        <f>SUM(B69:M69)</f>
        <v>7727</v>
      </c>
    </row>
    <row r="70" spans="1:14" ht="21" customHeight="1" thickTop="1" thickBot="1">
      <c r="A70" s="1492" t="s">
        <v>2177</v>
      </c>
      <c r="B70" s="1491">
        <f t="shared" ref="B70:N70" si="8">SUM(B65:B69)</f>
        <v>4351</v>
      </c>
      <c r="C70" s="1491">
        <f t="shared" si="8"/>
        <v>3504</v>
      </c>
      <c r="D70" s="1491">
        <f t="shared" si="8"/>
        <v>4402</v>
      </c>
      <c r="E70" s="1491">
        <f t="shared" si="8"/>
        <v>4711</v>
      </c>
      <c r="F70" s="1491">
        <f t="shared" si="8"/>
        <v>4000</v>
      </c>
      <c r="G70" s="1491">
        <f t="shared" si="8"/>
        <v>3839</v>
      </c>
      <c r="H70" s="1491">
        <f t="shared" si="8"/>
        <v>4369</v>
      </c>
      <c r="I70" s="1491">
        <f t="shared" si="8"/>
        <v>3828</v>
      </c>
      <c r="J70" s="1491">
        <f t="shared" si="8"/>
        <v>3986</v>
      </c>
      <c r="K70" s="1491">
        <f t="shared" si="8"/>
        <v>3541</v>
      </c>
      <c r="L70" s="1491">
        <f t="shared" si="8"/>
        <v>3737</v>
      </c>
      <c r="M70" s="1491">
        <f t="shared" si="8"/>
        <v>4276</v>
      </c>
      <c r="N70" s="1490">
        <f t="shared" si="8"/>
        <v>48544</v>
      </c>
    </row>
    <row r="71" spans="1:14" ht="21" customHeight="1">
      <c r="B71" s="1502"/>
      <c r="C71" s="1502"/>
      <c r="D71" s="1502"/>
      <c r="E71" s="1502"/>
      <c r="F71" s="1502"/>
      <c r="G71" s="1502"/>
      <c r="H71" s="1502"/>
      <c r="I71" s="1502"/>
      <c r="J71" s="1502"/>
      <c r="K71" s="1502"/>
      <c r="L71" s="1502"/>
      <c r="M71" s="1502"/>
      <c r="N71" s="1502"/>
    </row>
    <row r="72" spans="1:14" ht="16.5" customHeight="1">
      <c r="B72" s="1502"/>
      <c r="C72" s="1502"/>
      <c r="D72" s="1502"/>
      <c r="E72" s="1502"/>
      <c r="F72" s="1502"/>
      <c r="G72" s="1502"/>
      <c r="H72" s="1502"/>
      <c r="I72" s="1502"/>
      <c r="J72" s="1502"/>
      <c r="K72" s="1502"/>
      <c r="L72" s="1502"/>
      <c r="M72" s="1502"/>
      <c r="N72" s="1502"/>
    </row>
    <row r="73" spans="1:14" ht="16.5" customHeight="1">
      <c r="A73" s="1481" t="s">
        <v>2243</v>
      </c>
      <c r="N73" s="1482"/>
    </row>
    <row r="74" spans="1:14" ht="16.5" customHeight="1" thickBot="1">
      <c r="A74" s="1481" t="s">
        <v>2236</v>
      </c>
      <c r="N74" s="1482" t="s">
        <v>1764</v>
      </c>
    </row>
    <row r="75" spans="1:14" ht="21" customHeight="1">
      <c r="A75" s="1497" t="s">
        <v>1827</v>
      </c>
      <c r="B75" s="2485" t="s">
        <v>2219</v>
      </c>
      <c r="C75" s="2479" t="s">
        <v>2217</v>
      </c>
      <c r="D75" s="2479" t="s">
        <v>2233</v>
      </c>
      <c r="E75" s="2479" t="s">
        <v>2242</v>
      </c>
      <c r="F75" s="2479" t="s">
        <v>2235</v>
      </c>
      <c r="G75" s="2479" t="s">
        <v>2211</v>
      </c>
      <c r="H75" s="2479" t="s">
        <v>2241</v>
      </c>
      <c r="I75" s="2479" t="s">
        <v>2224</v>
      </c>
      <c r="J75" s="2479" t="s">
        <v>2206</v>
      </c>
      <c r="K75" s="2479" t="s">
        <v>2240</v>
      </c>
      <c r="L75" s="2479" t="s">
        <v>2231</v>
      </c>
      <c r="M75" s="2481" t="s">
        <v>2203</v>
      </c>
      <c r="N75" s="2483" t="s">
        <v>2181</v>
      </c>
    </row>
    <row r="76" spans="1:14" ht="21" customHeight="1" thickBot="1">
      <c r="A76" s="1492" t="s">
        <v>2198</v>
      </c>
      <c r="B76" s="2486"/>
      <c r="C76" s="2480"/>
      <c r="D76" s="2480"/>
      <c r="E76" s="2480"/>
      <c r="F76" s="2480"/>
      <c r="G76" s="2480"/>
      <c r="H76" s="2480"/>
      <c r="I76" s="2480"/>
      <c r="J76" s="2480"/>
      <c r="K76" s="2480"/>
      <c r="L76" s="2480"/>
      <c r="M76" s="2482"/>
      <c r="N76" s="2484"/>
    </row>
    <row r="77" spans="1:14" ht="21" customHeight="1">
      <c r="A77" s="1485" t="s">
        <v>2197</v>
      </c>
      <c r="B77" s="535">
        <v>30810</v>
      </c>
      <c r="C77" s="535">
        <v>32247</v>
      </c>
      <c r="D77" s="535">
        <v>34161</v>
      </c>
      <c r="E77" s="537">
        <v>32071</v>
      </c>
      <c r="F77" s="537">
        <v>29162</v>
      </c>
      <c r="G77" s="537">
        <v>29536</v>
      </c>
      <c r="H77" s="537">
        <v>33086</v>
      </c>
      <c r="I77" s="537">
        <v>33956</v>
      </c>
      <c r="J77" s="537">
        <v>31534</v>
      </c>
      <c r="K77" s="537">
        <v>29827</v>
      </c>
      <c r="L77" s="537">
        <v>31915</v>
      </c>
      <c r="M77" s="537">
        <v>32869</v>
      </c>
      <c r="N77" s="1500">
        <f t="shared" ref="N77:N83" si="9">SUM(B77:M77)</f>
        <v>381174</v>
      </c>
    </row>
    <row r="78" spans="1:14" ht="21" customHeight="1">
      <c r="A78" s="1485" t="s">
        <v>2196</v>
      </c>
      <c r="B78" s="537">
        <v>7448</v>
      </c>
      <c r="C78" s="537">
        <v>7560</v>
      </c>
      <c r="D78" s="537">
        <v>7423</v>
      </c>
      <c r="E78" s="537">
        <v>7347</v>
      </c>
      <c r="F78" s="537">
        <v>6851</v>
      </c>
      <c r="G78" s="537">
        <v>7580</v>
      </c>
      <c r="H78" s="537">
        <v>7812</v>
      </c>
      <c r="I78" s="537">
        <v>7993</v>
      </c>
      <c r="J78" s="537">
        <v>7895</v>
      </c>
      <c r="K78" s="537">
        <v>7506</v>
      </c>
      <c r="L78" s="537">
        <v>7504</v>
      </c>
      <c r="M78" s="537">
        <v>8149</v>
      </c>
      <c r="N78" s="1500">
        <f t="shared" si="9"/>
        <v>91068</v>
      </c>
    </row>
    <row r="79" spans="1:14" ht="21" customHeight="1">
      <c r="A79" s="1485" t="s">
        <v>2195</v>
      </c>
      <c r="B79" s="537">
        <v>6892</v>
      </c>
      <c r="C79" s="537">
        <v>6508</v>
      </c>
      <c r="D79" s="537">
        <v>6926</v>
      </c>
      <c r="E79" s="537">
        <v>6993</v>
      </c>
      <c r="F79" s="537">
        <v>7138</v>
      </c>
      <c r="G79" s="537">
        <v>7131</v>
      </c>
      <c r="H79" s="537">
        <v>6998</v>
      </c>
      <c r="I79" s="537">
        <v>7010</v>
      </c>
      <c r="J79" s="537">
        <v>6938</v>
      </c>
      <c r="K79" s="537">
        <v>6114</v>
      </c>
      <c r="L79" s="537">
        <v>6228</v>
      </c>
      <c r="M79" s="537">
        <v>7703</v>
      </c>
      <c r="N79" s="1500">
        <f t="shared" si="9"/>
        <v>82579</v>
      </c>
    </row>
    <row r="80" spans="1:14" ht="21" customHeight="1">
      <c r="A80" s="1485" t="s">
        <v>2194</v>
      </c>
      <c r="B80" s="1496">
        <v>10009</v>
      </c>
      <c r="C80" s="1079">
        <v>9876</v>
      </c>
      <c r="D80" s="1079">
        <v>9984</v>
      </c>
      <c r="E80" s="1079">
        <v>9404</v>
      </c>
      <c r="F80" s="1079">
        <v>8949</v>
      </c>
      <c r="G80" s="1079">
        <v>9669</v>
      </c>
      <c r="H80" s="1079">
        <v>9889</v>
      </c>
      <c r="I80" s="1079">
        <v>9779</v>
      </c>
      <c r="J80" s="1079">
        <v>9923</v>
      </c>
      <c r="K80" s="1079">
        <v>8860</v>
      </c>
      <c r="L80" s="1079">
        <v>9347</v>
      </c>
      <c r="M80" s="1079">
        <v>10343</v>
      </c>
      <c r="N80" s="1500">
        <f t="shared" si="9"/>
        <v>116032</v>
      </c>
    </row>
    <row r="81" spans="1:14" ht="21" customHeight="1">
      <c r="A81" s="1485" t="s">
        <v>2193</v>
      </c>
      <c r="B81" s="1496">
        <v>18585</v>
      </c>
      <c r="C81" s="1079">
        <v>17851</v>
      </c>
      <c r="D81" s="1079">
        <v>19761</v>
      </c>
      <c r="E81" s="1079">
        <v>19075</v>
      </c>
      <c r="F81" s="1079">
        <v>16996</v>
      </c>
      <c r="G81" s="1079">
        <v>18348</v>
      </c>
      <c r="H81" s="1079">
        <v>19432</v>
      </c>
      <c r="I81" s="1079">
        <v>19412</v>
      </c>
      <c r="J81" s="1079">
        <v>18354</v>
      </c>
      <c r="K81" s="1079">
        <v>17229</v>
      </c>
      <c r="L81" s="1079">
        <v>18562</v>
      </c>
      <c r="M81" s="1079">
        <v>18943</v>
      </c>
      <c r="N81" s="1500">
        <f t="shared" si="9"/>
        <v>222548</v>
      </c>
    </row>
    <row r="82" spans="1:14" ht="21" customHeight="1">
      <c r="A82" s="1485" t="s">
        <v>2191</v>
      </c>
      <c r="B82" s="1496">
        <v>3791</v>
      </c>
      <c r="C82" s="1079">
        <v>3720</v>
      </c>
      <c r="D82" s="1079">
        <v>3614</v>
      </c>
      <c r="E82" s="1079">
        <v>3753</v>
      </c>
      <c r="F82" s="1079">
        <v>3392</v>
      </c>
      <c r="G82" s="1079">
        <v>3677</v>
      </c>
      <c r="H82" s="1079">
        <v>3938</v>
      </c>
      <c r="I82" s="1079">
        <v>3568</v>
      </c>
      <c r="J82" s="1079">
        <v>3776</v>
      </c>
      <c r="K82" s="1079">
        <v>3612</v>
      </c>
      <c r="L82" s="1079">
        <v>3608</v>
      </c>
      <c r="M82" s="1079">
        <v>3921</v>
      </c>
      <c r="N82" s="1500">
        <f t="shared" si="9"/>
        <v>44370</v>
      </c>
    </row>
    <row r="83" spans="1:14" ht="21" customHeight="1" thickBot="1">
      <c r="A83" s="1489" t="s">
        <v>2192</v>
      </c>
      <c r="B83" s="1494">
        <v>5239</v>
      </c>
      <c r="C83" s="1494">
        <v>5407</v>
      </c>
      <c r="D83" s="1494">
        <v>6074</v>
      </c>
      <c r="E83" s="1494">
        <v>4979</v>
      </c>
      <c r="F83" s="1494">
        <v>3695</v>
      </c>
      <c r="G83" s="1494">
        <v>5998</v>
      </c>
      <c r="H83" s="1494">
        <v>6613</v>
      </c>
      <c r="I83" s="1494">
        <v>6389</v>
      </c>
      <c r="J83" s="1494">
        <v>5868</v>
      </c>
      <c r="K83" s="1494">
        <v>5201</v>
      </c>
      <c r="L83" s="1494">
        <v>5573</v>
      </c>
      <c r="M83" s="1501">
        <v>5855</v>
      </c>
      <c r="N83" s="1500">
        <f t="shared" si="9"/>
        <v>66891</v>
      </c>
    </row>
    <row r="84" spans="1:14" ht="21" customHeight="1" thickTop="1" thickBot="1">
      <c r="A84" s="1492" t="s">
        <v>2177</v>
      </c>
      <c r="B84" s="1491">
        <f t="shared" ref="B84:N84" si="10">SUM(B77:B83)</f>
        <v>82774</v>
      </c>
      <c r="C84" s="1491">
        <f t="shared" si="10"/>
        <v>83169</v>
      </c>
      <c r="D84" s="1491">
        <f t="shared" si="10"/>
        <v>87943</v>
      </c>
      <c r="E84" s="1491">
        <f t="shared" si="10"/>
        <v>83622</v>
      </c>
      <c r="F84" s="1491">
        <f t="shared" si="10"/>
        <v>76183</v>
      </c>
      <c r="G84" s="1491">
        <f t="shared" si="10"/>
        <v>81939</v>
      </c>
      <c r="H84" s="1491">
        <f t="shared" si="10"/>
        <v>87768</v>
      </c>
      <c r="I84" s="1491">
        <f t="shared" si="10"/>
        <v>88107</v>
      </c>
      <c r="J84" s="1491">
        <f t="shared" si="10"/>
        <v>84288</v>
      </c>
      <c r="K84" s="1491">
        <f t="shared" si="10"/>
        <v>78349</v>
      </c>
      <c r="L84" s="1491">
        <f t="shared" si="10"/>
        <v>82737</v>
      </c>
      <c r="M84" s="1491">
        <f t="shared" si="10"/>
        <v>87783</v>
      </c>
      <c r="N84" s="1499">
        <f t="shared" si="10"/>
        <v>1004662</v>
      </c>
    </row>
    <row r="85" spans="1:14" ht="16.5" customHeight="1">
      <c r="A85" s="1498" t="s">
        <v>2239</v>
      </c>
      <c r="N85" s="1482"/>
    </row>
    <row r="86" spans="1:14" ht="12.75" customHeight="1">
      <c r="N86" s="1482"/>
    </row>
    <row r="87" spans="1:14" ht="16.5" customHeight="1" thickBot="1">
      <c r="A87" s="1481" t="s">
        <v>2234</v>
      </c>
      <c r="N87" s="1482" t="s">
        <v>1764</v>
      </c>
    </row>
    <row r="88" spans="1:14" ht="21.75" customHeight="1">
      <c r="A88" s="1497" t="s">
        <v>1827</v>
      </c>
      <c r="B88" s="2485" t="s">
        <v>2219</v>
      </c>
      <c r="C88" s="2479" t="s">
        <v>2217</v>
      </c>
      <c r="D88" s="2479" t="s">
        <v>2233</v>
      </c>
      <c r="E88" s="2479" t="s">
        <v>2228</v>
      </c>
      <c r="F88" s="2479" t="s">
        <v>2235</v>
      </c>
      <c r="G88" s="2479" t="s">
        <v>2226</v>
      </c>
      <c r="H88" s="2479" t="s">
        <v>2210</v>
      </c>
      <c r="I88" s="2479" t="s">
        <v>2209</v>
      </c>
      <c r="J88" s="2479" t="s">
        <v>2223</v>
      </c>
      <c r="K88" s="2479" t="s">
        <v>2222</v>
      </c>
      <c r="L88" s="2479" t="s">
        <v>2238</v>
      </c>
      <c r="M88" s="2481" t="s">
        <v>2203</v>
      </c>
      <c r="N88" s="2483" t="s">
        <v>2181</v>
      </c>
    </row>
    <row r="89" spans="1:14" ht="21.75" customHeight="1" thickBot="1">
      <c r="A89" s="1492" t="s">
        <v>2198</v>
      </c>
      <c r="B89" s="2486"/>
      <c r="C89" s="2480"/>
      <c r="D89" s="2480"/>
      <c r="E89" s="2480"/>
      <c r="F89" s="2480"/>
      <c r="G89" s="2480"/>
      <c r="H89" s="2480"/>
      <c r="I89" s="2480"/>
      <c r="J89" s="2480"/>
      <c r="K89" s="2480"/>
      <c r="L89" s="2480"/>
      <c r="M89" s="2482"/>
      <c r="N89" s="2484"/>
    </row>
    <row r="90" spans="1:14" ht="21.75" customHeight="1">
      <c r="A90" s="1485" t="s">
        <v>1639</v>
      </c>
      <c r="B90" s="537">
        <v>725</v>
      </c>
      <c r="C90" s="537">
        <v>687</v>
      </c>
      <c r="D90" s="537">
        <v>860</v>
      </c>
      <c r="E90" s="537">
        <v>756</v>
      </c>
      <c r="F90" s="537">
        <v>650</v>
      </c>
      <c r="G90" s="537">
        <v>808</v>
      </c>
      <c r="H90" s="537">
        <v>821</v>
      </c>
      <c r="I90" s="537">
        <v>725</v>
      </c>
      <c r="J90" s="537">
        <v>791</v>
      </c>
      <c r="K90" s="537">
        <v>641</v>
      </c>
      <c r="L90" s="537">
        <v>720</v>
      </c>
      <c r="M90" s="537">
        <v>867</v>
      </c>
      <c r="N90" s="1493">
        <f>SUM(B90:M90)</f>
        <v>9051</v>
      </c>
    </row>
    <row r="91" spans="1:14" ht="21.75" customHeight="1">
      <c r="A91" s="1485" t="s">
        <v>2179</v>
      </c>
      <c r="B91" s="537">
        <v>834</v>
      </c>
      <c r="C91" s="537">
        <v>755</v>
      </c>
      <c r="D91" s="537">
        <v>902</v>
      </c>
      <c r="E91" s="537">
        <v>886</v>
      </c>
      <c r="F91" s="537">
        <v>857</v>
      </c>
      <c r="G91" s="537">
        <v>911</v>
      </c>
      <c r="H91" s="537">
        <v>889</v>
      </c>
      <c r="I91" s="537">
        <v>876</v>
      </c>
      <c r="J91" s="537">
        <v>865</v>
      </c>
      <c r="K91" s="537">
        <v>770</v>
      </c>
      <c r="L91" s="537">
        <v>844</v>
      </c>
      <c r="M91" s="537">
        <v>951</v>
      </c>
      <c r="N91" s="1493">
        <f>SUM(B91:M91)</f>
        <v>10340</v>
      </c>
    </row>
    <row r="92" spans="1:14" ht="21.75" customHeight="1">
      <c r="A92" s="1485" t="s">
        <v>1642</v>
      </c>
      <c r="B92" s="1496">
        <v>684</v>
      </c>
      <c r="C92" s="1079">
        <v>644</v>
      </c>
      <c r="D92" s="1079">
        <v>759</v>
      </c>
      <c r="E92" s="1079">
        <v>681</v>
      </c>
      <c r="F92" s="1079">
        <v>743</v>
      </c>
      <c r="G92" s="1079">
        <v>751</v>
      </c>
      <c r="H92" s="1079">
        <v>761</v>
      </c>
      <c r="I92" s="1079">
        <v>690</v>
      </c>
      <c r="J92" s="1079">
        <v>670</v>
      </c>
      <c r="K92" s="1079">
        <v>596</v>
      </c>
      <c r="L92" s="1079">
        <v>682</v>
      </c>
      <c r="M92" s="1079">
        <v>764</v>
      </c>
      <c r="N92" s="1493">
        <f>SUM(B92:M92)</f>
        <v>8425</v>
      </c>
    </row>
    <row r="93" spans="1:14" ht="21" customHeight="1">
      <c r="A93" s="1485" t="s">
        <v>1641</v>
      </c>
      <c r="B93" s="1496">
        <v>1221</v>
      </c>
      <c r="C93" s="1079">
        <v>1151</v>
      </c>
      <c r="D93" s="1079">
        <v>1396</v>
      </c>
      <c r="E93" s="1079">
        <v>1275</v>
      </c>
      <c r="F93" s="1079">
        <v>1288</v>
      </c>
      <c r="G93" s="1079">
        <v>1255</v>
      </c>
      <c r="H93" s="1079">
        <v>1230</v>
      </c>
      <c r="I93" s="1079">
        <v>1264</v>
      </c>
      <c r="J93" s="1079">
        <v>1233</v>
      </c>
      <c r="K93" s="1079">
        <v>1151</v>
      </c>
      <c r="L93" s="1079">
        <v>1233</v>
      </c>
      <c r="M93" s="1079">
        <v>1386</v>
      </c>
      <c r="N93" s="1493">
        <f>SUM(B93:M93)</f>
        <v>15083</v>
      </c>
    </row>
    <row r="94" spans="1:14" ht="21" customHeight="1" thickBot="1">
      <c r="A94" s="1489" t="s">
        <v>2178</v>
      </c>
      <c r="B94" s="1495">
        <v>615</v>
      </c>
      <c r="C94" s="1494">
        <v>608</v>
      </c>
      <c r="D94" s="1494">
        <v>718</v>
      </c>
      <c r="E94" s="1494">
        <v>691</v>
      </c>
      <c r="F94" s="1494">
        <v>673</v>
      </c>
      <c r="G94" s="1494">
        <v>705</v>
      </c>
      <c r="H94" s="1494">
        <v>688</v>
      </c>
      <c r="I94" s="1494">
        <v>654</v>
      </c>
      <c r="J94" s="1494">
        <v>623</v>
      </c>
      <c r="K94" s="1494">
        <v>609</v>
      </c>
      <c r="L94" s="1494">
        <v>614</v>
      </c>
      <c r="M94" s="1494">
        <v>714</v>
      </c>
      <c r="N94" s="1493">
        <f>SUM(B94:M94)</f>
        <v>7912</v>
      </c>
    </row>
    <row r="95" spans="1:14" ht="21" customHeight="1" thickTop="1" thickBot="1">
      <c r="A95" s="1492" t="s">
        <v>2177</v>
      </c>
      <c r="B95" s="1491">
        <f t="shared" ref="B95:N95" si="11">SUM(B90:B94)</f>
        <v>4079</v>
      </c>
      <c r="C95" s="1491">
        <f t="shared" si="11"/>
        <v>3845</v>
      </c>
      <c r="D95" s="1491">
        <f t="shared" si="11"/>
        <v>4635</v>
      </c>
      <c r="E95" s="1491">
        <f t="shared" si="11"/>
        <v>4289</v>
      </c>
      <c r="F95" s="1491">
        <f t="shared" si="11"/>
        <v>4211</v>
      </c>
      <c r="G95" s="1491">
        <f t="shared" si="11"/>
        <v>4430</v>
      </c>
      <c r="H95" s="1491">
        <f t="shared" si="11"/>
        <v>4389</v>
      </c>
      <c r="I95" s="1491">
        <f t="shared" si="11"/>
        <v>4209</v>
      </c>
      <c r="J95" s="1491">
        <f t="shared" si="11"/>
        <v>4182</v>
      </c>
      <c r="K95" s="1491">
        <f t="shared" si="11"/>
        <v>3767</v>
      </c>
      <c r="L95" s="1491">
        <f t="shared" si="11"/>
        <v>4093</v>
      </c>
      <c r="M95" s="1491">
        <f t="shared" si="11"/>
        <v>4682</v>
      </c>
      <c r="N95" s="1490">
        <f t="shared" si="11"/>
        <v>50811</v>
      </c>
    </row>
    <row r="96" spans="1:14" ht="16.5" customHeight="1">
      <c r="N96" s="1482"/>
    </row>
    <row r="97" spans="1:14" ht="16.5" customHeight="1">
      <c r="N97" s="1482"/>
    </row>
    <row r="98" spans="1:14" ht="16.5" customHeight="1">
      <c r="A98" s="1481" t="s">
        <v>2237</v>
      </c>
      <c r="N98" s="1482"/>
    </row>
    <row r="99" spans="1:14" ht="16.5" customHeight="1" thickBot="1">
      <c r="A99" s="1481" t="s">
        <v>2236</v>
      </c>
      <c r="N99" s="1482" t="s">
        <v>1764</v>
      </c>
    </row>
    <row r="100" spans="1:14" ht="21" customHeight="1">
      <c r="A100" s="1497" t="s">
        <v>1827</v>
      </c>
      <c r="B100" s="2485" t="s">
        <v>2219</v>
      </c>
      <c r="C100" s="2479" t="s">
        <v>2217</v>
      </c>
      <c r="D100" s="2479" t="s">
        <v>2216</v>
      </c>
      <c r="E100" s="2479" t="s">
        <v>2228</v>
      </c>
      <c r="F100" s="2479" t="s">
        <v>2235</v>
      </c>
      <c r="G100" s="2479" t="s">
        <v>2211</v>
      </c>
      <c r="H100" s="2479" t="s">
        <v>2210</v>
      </c>
      <c r="I100" s="2479" t="s">
        <v>2208</v>
      </c>
      <c r="J100" s="2479" t="s">
        <v>2206</v>
      </c>
      <c r="K100" s="2479" t="s">
        <v>2222</v>
      </c>
      <c r="L100" s="2479" t="s">
        <v>2204</v>
      </c>
      <c r="M100" s="2481" t="s">
        <v>2203</v>
      </c>
      <c r="N100" s="2483" t="s">
        <v>2181</v>
      </c>
    </row>
    <row r="101" spans="1:14" ht="21" customHeight="1" thickBot="1">
      <c r="A101" s="1492" t="s">
        <v>2198</v>
      </c>
      <c r="B101" s="2486"/>
      <c r="C101" s="2480"/>
      <c r="D101" s="2480"/>
      <c r="E101" s="2480"/>
      <c r="F101" s="2480"/>
      <c r="G101" s="2480"/>
      <c r="H101" s="2480"/>
      <c r="I101" s="2480"/>
      <c r="J101" s="2480"/>
      <c r="K101" s="2480"/>
      <c r="L101" s="2480"/>
      <c r="M101" s="2482"/>
      <c r="N101" s="2484"/>
    </row>
    <row r="102" spans="1:14" ht="21" customHeight="1">
      <c r="A102" s="1485" t="s">
        <v>2197</v>
      </c>
      <c r="B102" s="535">
        <v>32226</v>
      </c>
      <c r="C102" s="535">
        <v>32976</v>
      </c>
      <c r="D102" s="535">
        <v>32999</v>
      </c>
      <c r="E102" s="537">
        <v>32732</v>
      </c>
      <c r="F102" s="537">
        <v>32044</v>
      </c>
      <c r="G102" s="537">
        <v>31269</v>
      </c>
      <c r="H102" s="537">
        <v>33328</v>
      </c>
      <c r="I102" s="537">
        <v>34286</v>
      </c>
      <c r="J102" s="537">
        <v>33911</v>
      </c>
      <c r="K102" s="537">
        <v>30034</v>
      </c>
      <c r="L102" s="537">
        <v>29373</v>
      </c>
      <c r="M102" s="537">
        <v>32855</v>
      </c>
      <c r="N102" s="1500">
        <f t="shared" ref="N102:N108" si="12">SUM(B102:M102)</f>
        <v>388033</v>
      </c>
    </row>
    <row r="103" spans="1:14" ht="21" customHeight="1">
      <c r="A103" s="1485" t="s">
        <v>2196</v>
      </c>
      <c r="B103" s="537">
        <v>8171</v>
      </c>
      <c r="C103" s="537">
        <v>8430</v>
      </c>
      <c r="D103" s="537">
        <v>7836</v>
      </c>
      <c r="E103" s="537">
        <v>7973</v>
      </c>
      <c r="F103" s="537">
        <v>7859</v>
      </c>
      <c r="G103" s="537">
        <v>8195</v>
      </c>
      <c r="H103" s="537">
        <v>7974</v>
      </c>
      <c r="I103" s="537">
        <v>8347</v>
      </c>
      <c r="J103" s="537">
        <v>7946</v>
      </c>
      <c r="K103" s="537">
        <v>7448</v>
      </c>
      <c r="L103" s="537">
        <v>7305</v>
      </c>
      <c r="M103" s="537">
        <v>8257</v>
      </c>
      <c r="N103" s="1500">
        <f t="shared" si="12"/>
        <v>95741</v>
      </c>
    </row>
    <row r="104" spans="1:14" ht="21" customHeight="1">
      <c r="A104" s="1485" t="s">
        <v>2195</v>
      </c>
      <c r="B104" s="537">
        <v>7450</v>
      </c>
      <c r="C104" s="537">
        <v>7091</v>
      </c>
      <c r="D104" s="537">
        <v>7291</v>
      </c>
      <c r="E104" s="537">
        <v>7356</v>
      </c>
      <c r="F104" s="537">
        <v>7561</v>
      </c>
      <c r="G104" s="537">
        <v>7224</v>
      </c>
      <c r="H104" s="537">
        <v>7676</v>
      </c>
      <c r="I104" s="537">
        <v>6738</v>
      </c>
      <c r="J104" s="537">
        <v>7236</v>
      </c>
      <c r="K104" s="537">
        <v>6856</v>
      </c>
      <c r="L104" s="537">
        <v>6784</v>
      </c>
      <c r="M104" s="537">
        <v>8251</v>
      </c>
      <c r="N104" s="1500">
        <f t="shared" si="12"/>
        <v>87514</v>
      </c>
    </row>
    <row r="105" spans="1:14" ht="21" customHeight="1">
      <c r="A105" s="1485" t="s">
        <v>2194</v>
      </c>
      <c r="B105" s="1496">
        <v>9097</v>
      </c>
      <c r="C105" s="1079">
        <v>9537</v>
      </c>
      <c r="D105" s="1079">
        <v>9139</v>
      </c>
      <c r="E105" s="1079">
        <v>9483</v>
      </c>
      <c r="F105" s="1079">
        <v>10183</v>
      </c>
      <c r="G105" s="1079">
        <v>9186</v>
      </c>
      <c r="H105" s="1079">
        <v>9720</v>
      </c>
      <c r="I105" s="1079">
        <v>8786</v>
      </c>
      <c r="J105" s="1079">
        <v>9795</v>
      </c>
      <c r="K105" s="1079">
        <v>8812</v>
      </c>
      <c r="L105" s="1079">
        <v>8105</v>
      </c>
      <c r="M105" s="1079">
        <v>10021</v>
      </c>
      <c r="N105" s="1500">
        <f t="shared" si="12"/>
        <v>111864</v>
      </c>
    </row>
    <row r="106" spans="1:14" ht="21" customHeight="1">
      <c r="A106" s="1485" t="s">
        <v>2193</v>
      </c>
      <c r="B106" s="1496">
        <v>18134</v>
      </c>
      <c r="C106" s="1079">
        <v>18589</v>
      </c>
      <c r="D106" s="1079">
        <v>20626</v>
      </c>
      <c r="E106" s="1079">
        <v>18424</v>
      </c>
      <c r="F106" s="1079">
        <v>18107</v>
      </c>
      <c r="G106" s="1079">
        <v>18338</v>
      </c>
      <c r="H106" s="1079">
        <v>19790</v>
      </c>
      <c r="I106" s="1079">
        <v>19367</v>
      </c>
      <c r="J106" s="1079">
        <v>19241</v>
      </c>
      <c r="K106" s="1079">
        <v>18395</v>
      </c>
      <c r="L106" s="1079">
        <v>17296</v>
      </c>
      <c r="M106" s="1079">
        <v>18826</v>
      </c>
      <c r="N106" s="1500">
        <f t="shared" si="12"/>
        <v>225133</v>
      </c>
    </row>
    <row r="107" spans="1:14" ht="21" customHeight="1">
      <c r="A107" s="1485" t="s">
        <v>2191</v>
      </c>
      <c r="B107" s="1496">
        <v>4103</v>
      </c>
      <c r="C107" s="1079">
        <v>4147</v>
      </c>
      <c r="D107" s="1079">
        <v>4265</v>
      </c>
      <c r="E107" s="1079">
        <v>4179</v>
      </c>
      <c r="F107" s="1079">
        <v>4065</v>
      </c>
      <c r="G107" s="1079">
        <v>4160</v>
      </c>
      <c r="H107" s="1079">
        <v>4125</v>
      </c>
      <c r="I107" s="1079">
        <v>4183</v>
      </c>
      <c r="J107" s="1079">
        <v>4157</v>
      </c>
      <c r="K107" s="1079">
        <v>3706</v>
      </c>
      <c r="L107" s="1079">
        <v>3638</v>
      </c>
      <c r="M107" s="1079">
        <v>4027</v>
      </c>
      <c r="N107" s="1500">
        <f t="shared" si="12"/>
        <v>48755</v>
      </c>
    </row>
    <row r="108" spans="1:14" ht="21" customHeight="1" thickBot="1">
      <c r="A108" s="1489" t="s">
        <v>2192</v>
      </c>
      <c r="B108" s="1494">
        <v>6150</v>
      </c>
      <c r="C108" s="1494">
        <v>7146</v>
      </c>
      <c r="D108" s="1494">
        <v>7844</v>
      </c>
      <c r="E108" s="1494">
        <v>6721</v>
      </c>
      <c r="F108" s="1494">
        <v>4368</v>
      </c>
      <c r="G108" s="1494">
        <v>7481</v>
      </c>
      <c r="H108" s="1494">
        <v>7605</v>
      </c>
      <c r="I108" s="1494">
        <v>7073</v>
      </c>
      <c r="J108" s="1494">
        <v>6511</v>
      </c>
      <c r="K108" s="1494">
        <v>6243</v>
      </c>
      <c r="L108" s="1494">
        <v>6618</v>
      </c>
      <c r="M108" s="1501">
        <v>6747</v>
      </c>
      <c r="N108" s="1500">
        <f t="shared" si="12"/>
        <v>80507</v>
      </c>
    </row>
    <row r="109" spans="1:14" ht="21" customHeight="1" thickTop="1" thickBot="1">
      <c r="A109" s="1492" t="s">
        <v>2177</v>
      </c>
      <c r="B109" s="1491">
        <f t="shared" ref="B109:N109" si="13">SUM(B102:B108)</f>
        <v>85331</v>
      </c>
      <c r="C109" s="1491">
        <f t="shared" si="13"/>
        <v>87916</v>
      </c>
      <c r="D109" s="1491">
        <f t="shared" si="13"/>
        <v>90000</v>
      </c>
      <c r="E109" s="1491">
        <f t="shared" si="13"/>
        <v>86868</v>
      </c>
      <c r="F109" s="1491">
        <f t="shared" si="13"/>
        <v>84187</v>
      </c>
      <c r="G109" s="1491">
        <f t="shared" si="13"/>
        <v>85853</v>
      </c>
      <c r="H109" s="1491">
        <f t="shared" si="13"/>
        <v>90218</v>
      </c>
      <c r="I109" s="1491">
        <f t="shared" si="13"/>
        <v>88780</v>
      </c>
      <c r="J109" s="1491">
        <f t="shared" si="13"/>
        <v>88797</v>
      </c>
      <c r="K109" s="1491">
        <f t="shared" si="13"/>
        <v>81494</v>
      </c>
      <c r="L109" s="1491">
        <f t="shared" si="13"/>
        <v>79119</v>
      </c>
      <c r="M109" s="1491">
        <f t="shared" si="13"/>
        <v>88984</v>
      </c>
      <c r="N109" s="1499">
        <f t="shared" si="13"/>
        <v>1037547</v>
      </c>
    </row>
    <row r="110" spans="1:14" ht="16.5" customHeight="1">
      <c r="N110" s="1482"/>
    </row>
    <row r="111" spans="1:14" ht="16.5" customHeight="1" thickBot="1">
      <c r="A111" s="1481" t="s">
        <v>2234</v>
      </c>
      <c r="N111" s="1482" t="s">
        <v>1764</v>
      </c>
    </row>
    <row r="112" spans="1:14" ht="21" customHeight="1">
      <c r="A112" s="1497" t="s">
        <v>1827</v>
      </c>
      <c r="B112" s="2485" t="s">
        <v>2219</v>
      </c>
      <c r="C112" s="2479" t="s">
        <v>2217</v>
      </c>
      <c r="D112" s="2479" t="s">
        <v>2233</v>
      </c>
      <c r="E112" s="2479" t="s">
        <v>2228</v>
      </c>
      <c r="F112" s="2479" t="s">
        <v>2213</v>
      </c>
      <c r="G112" s="2479" t="s">
        <v>2211</v>
      </c>
      <c r="H112" s="2479" t="s">
        <v>2225</v>
      </c>
      <c r="I112" s="2479" t="s">
        <v>2208</v>
      </c>
      <c r="J112" s="2479" t="s">
        <v>2206</v>
      </c>
      <c r="K112" s="2479" t="s">
        <v>2232</v>
      </c>
      <c r="L112" s="2479" t="s">
        <v>2231</v>
      </c>
      <c r="M112" s="2481" t="s">
        <v>2202</v>
      </c>
      <c r="N112" s="2483" t="s">
        <v>2181</v>
      </c>
    </row>
    <row r="113" spans="1:14" ht="21" customHeight="1" thickBot="1">
      <c r="A113" s="1492" t="s">
        <v>2198</v>
      </c>
      <c r="B113" s="2486"/>
      <c r="C113" s="2480"/>
      <c r="D113" s="2480"/>
      <c r="E113" s="2480"/>
      <c r="F113" s="2480"/>
      <c r="G113" s="2480"/>
      <c r="H113" s="2480"/>
      <c r="I113" s="2480"/>
      <c r="J113" s="2480"/>
      <c r="K113" s="2480"/>
      <c r="L113" s="2480"/>
      <c r="M113" s="2482"/>
      <c r="N113" s="2484"/>
    </row>
    <row r="114" spans="1:14" ht="21" customHeight="1">
      <c r="A114" s="1485" t="s">
        <v>1639</v>
      </c>
      <c r="B114" s="537">
        <v>786</v>
      </c>
      <c r="C114" s="537">
        <v>803</v>
      </c>
      <c r="D114" s="537">
        <v>945</v>
      </c>
      <c r="E114" s="537">
        <v>846</v>
      </c>
      <c r="F114" s="537">
        <v>805</v>
      </c>
      <c r="G114" s="537">
        <v>791</v>
      </c>
      <c r="H114" s="537">
        <v>802</v>
      </c>
      <c r="I114" s="537">
        <v>774</v>
      </c>
      <c r="J114" s="537">
        <v>815</v>
      </c>
      <c r="K114" s="537">
        <v>698</v>
      </c>
      <c r="L114" s="537">
        <v>755</v>
      </c>
      <c r="M114" s="537">
        <v>860</v>
      </c>
      <c r="N114" s="1493">
        <f>SUM(B114:M114)</f>
        <v>9680</v>
      </c>
    </row>
    <row r="115" spans="1:14" ht="21" customHeight="1">
      <c r="A115" s="1485" t="s">
        <v>2179</v>
      </c>
      <c r="B115" s="537">
        <v>875</v>
      </c>
      <c r="C115" s="537">
        <v>815</v>
      </c>
      <c r="D115" s="537">
        <v>970</v>
      </c>
      <c r="E115" s="537">
        <v>934</v>
      </c>
      <c r="F115" s="537">
        <v>865</v>
      </c>
      <c r="G115" s="537">
        <v>938</v>
      </c>
      <c r="H115" s="537">
        <v>1003</v>
      </c>
      <c r="I115" s="537">
        <v>897</v>
      </c>
      <c r="J115" s="537">
        <v>931</v>
      </c>
      <c r="K115" s="537">
        <v>807</v>
      </c>
      <c r="L115" s="537">
        <v>864</v>
      </c>
      <c r="M115" s="537">
        <v>964</v>
      </c>
      <c r="N115" s="1493">
        <f>SUM(B115:M115)</f>
        <v>10863</v>
      </c>
    </row>
    <row r="116" spans="1:14" ht="21" customHeight="1">
      <c r="A116" s="1485" t="s">
        <v>1642</v>
      </c>
      <c r="B116" s="1496">
        <v>652</v>
      </c>
      <c r="C116" s="1079">
        <v>651</v>
      </c>
      <c r="D116" s="1079">
        <v>763</v>
      </c>
      <c r="E116" s="1079">
        <v>733</v>
      </c>
      <c r="F116" s="1079">
        <v>729</v>
      </c>
      <c r="G116" s="1079">
        <v>690</v>
      </c>
      <c r="H116" s="1079">
        <v>713</v>
      </c>
      <c r="I116" s="1079">
        <v>686</v>
      </c>
      <c r="J116" s="1079">
        <v>645</v>
      </c>
      <c r="K116" s="1079">
        <v>529</v>
      </c>
      <c r="L116" s="1079">
        <v>610</v>
      </c>
      <c r="M116" s="1079">
        <v>782</v>
      </c>
      <c r="N116" s="1493">
        <f>SUM(B116:M116)</f>
        <v>8183</v>
      </c>
    </row>
    <row r="117" spans="1:14" ht="21" customHeight="1">
      <c r="A117" s="1485" t="s">
        <v>1641</v>
      </c>
      <c r="B117" s="1496">
        <v>1427</v>
      </c>
      <c r="C117" s="1079">
        <v>1428</v>
      </c>
      <c r="D117" s="1079">
        <v>1616</v>
      </c>
      <c r="E117" s="1079">
        <v>1524</v>
      </c>
      <c r="F117" s="1079">
        <v>1507</v>
      </c>
      <c r="G117" s="1079">
        <v>1491</v>
      </c>
      <c r="H117" s="1079">
        <v>1593</v>
      </c>
      <c r="I117" s="1079">
        <v>1558</v>
      </c>
      <c r="J117" s="1079">
        <v>1515</v>
      </c>
      <c r="K117" s="1079">
        <v>1388</v>
      </c>
      <c r="L117" s="1079">
        <v>1402</v>
      </c>
      <c r="M117" s="1079">
        <v>1755</v>
      </c>
      <c r="N117" s="1493">
        <f>SUM(B117:M117)</f>
        <v>18204</v>
      </c>
    </row>
    <row r="118" spans="1:14" ht="21" customHeight="1" thickBot="1">
      <c r="A118" s="1489" t="s">
        <v>2178</v>
      </c>
      <c r="B118" s="1495">
        <v>544</v>
      </c>
      <c r="C118" s="1494">
        <v>613</v>
      </c>
      <c r="D118" s="1494">
        <v>672</v>
      </c>
      <c r="E118" s="1494">
        <v>708</v>
      </c>
      <c r="F118" s="1494">
        <v>709</v>
      </c>
      <c r="G118" s="1494">
        <v>674</v>
      </c>
      <c r="H118" s="1494">
        <v>653</v>
      </c>
      <c r="I118" s="1494">
        <v>619</v>
      </c>
      <c r="J118" s="1494">
        <v>662</v>
      </c>
      <c r="K118" s="1494">
        <v>587</v>
      </c>
      <c r="L118" s="1494">
        <v>560</v>
      </c>
      <c r="M118" s="1494">
        <v>705</v>
      </c>
      <c r="N118" s="1493">
        <f>SUM(B118:M118)</f>
        <v>7706</v>
      </c>
    </row>
    <row r="119" spans="1:14" ht="21" customHeight="1" thickTop="1" thickBot="1">
      <c r="A119" s="1492" t="s">
        <v>2177</v>
      </c>
      <c r="B119" s="1491">
        <f t="shared" ref="B119:N119" si="14">SUM(B114:B118)</f>
        <v>4284</v>
      </c>
      <c r="C119" s="1491">
        <f t="shared" si="14"/>
        <v>4310</v>
      </c>
      <c r="D119" s="1491">
        <f t="shared" si="14"/>
        <v>4966</v>
      </c>
      <c r="E119" s="1491">
        <f t="shared" si="14"/>
        <v>4745</v>
      </c>
      <c r="F119" s="1491">
        <f t="shared" si="14"/>
        <v>4615</v>
      </c>
      <c r="G119" s="1491">
        <f t="shared" si="14"/>
        <v>4584</v>
      </c>
      <c r="H119" s="1491">
        <f t="shared" si="14"/>
        <v>4764</v>
      </c>
      <c r="I119" s="1491">
        <f t="shared" si="14"/>
        <v>4534</v>
      </c>
      <c r="J119" s="1491">
        <f t="shared" si="14"/>
        <v>4568</v>
      </c>
      <c r="K119" s="1491">
        <f t="shared" si="14"/>
        <v>4009</v>
      </c>
      <c r="L119" s="1491">
        <f t="shared" si="14"/>
        <v>4191</v>
      </c>
      <c r="M119" s="1491">
        <f t="shared" si="14"/>
        <v>5066</v>
      </c>
      <c r="N119" s="1490">
        <f t="shared" si="14"/>
        <v>54636</v>
      </c>
    </row>
    <row r="120" spans="1:14">
      <c r="N120" s="1482"/>
    </row>
    <row r="121" spans="1:14">
      <c r="N121" s="1482"/>
    </row>
    <row r="122" spans="1:14" ht="16.5" customHeight="1">
      <c r="A122" s="1481" t="s">
        <v>2230</v>
      </c>
      <c r="N122" s="1482"/>
    </row>
    <row r="123" spans="1:14" ht="16.5" customHeight="1" thickBot="1">
      <c r="A123" s="1481" t="s">
        <v>2229</v>
      </c>
      <c r="N123" s="1482" t="s">
        <v>1764</v>
      </c>
    </row>
    <row r="124" spans="1:14" ht="21" customHeight="1">
      <c r="A124" s="1497" t="s">
        <v>1827</v>
      </c>
      <c r="B124" s="2485" t="s">
        <v>2219</v>
      </c>
      <c r="C124" s="2479" t="s">
        <v>2217</v>
      </c>
      <c r="D124" s="2479" t="s">
        <v>2216</v>
      </c>
      <c r="E124" s="2479" t="s">
        <v>2228</v>
      </c>
      <c r="F124" s="2479" t="s">
        <v>2227</v>
      </c>
      <c r="G124" s="2479" t="s">
        <v>2226</v>
      </c>
      <c r="H124" s="2479" t="s">
        <v>2225</v>
      </c>
      <c r="I124" s="2479" t="s">
        <v>2224</v>
      </c>
      <c r="J124" s="2479" t="s">
        <v>2223</v>
      </c>
      <c r="K124" s="2479" t="s">
        <v>2222</v>
      </c>
      <c r="L124" s="2479" t="s">
        <v>2204</v>
      </c>
      <c r="M124" s="2481" t="s">
        <v>2202</v>
      </c>
      <c r="N124" s="2483" t="s">
        <v>2181</v>
      </c>
    </row>
    <row r="125" spans="1:14" ht="21" customHeight="1" thickBot="1">
      <c r="A125" s="1492" t="s">
        <v>2198</v>
      </c>
      <c r="B125" s="2486"/>
      <c r="C125" s="2480"/>
      <c r="D125" s="2480"/>
      <c r="E125" s="2480"/>
      <c r="F125" s="2480"/>
      <c r="G125" s="2480"/>
      <c r="H125" s="2480"/>
      <c r="I125" s="2480"/>
      <c r="J125" s="2480"/>
      <c r="K125" s="2480"/>
      <c r="L125" s="2480"/>
      <c r="M125" s="2482"/>
      <c r="N125" s="2484"/>
    </row>
    <row r="126" spans="1:14" ht="21" customHeight="1">
      <c r="A126" s="1485" t="s">
        <v>2197</v>
      </c>
      <c r="B126" s="535">
        <v>32279</v>
      </c>
      <c r="C126" s="535">
        <v>34284</v>
      </c>
      <c r="D126" s="535">
        <v>34950</v>
      </c>
      <c r="E126" s="537">
        <v>32867</v>
      </c>
      <c r="F126" s="537">
        <v>31944</v>
      </c>
      <c r="G126" s="537">
        <v>30352</v>
      </c>
      <c r="H126" s="537">
        <v>35552</v>
      </c>
      <c r="I126" s="537">
        <v>35128</v>
      </c>
      <c r="J126" s="537">
        <v>33846</v>
      </c>
      <c r="K126" s="537">
        <v>29703</v>
      </c>
      <c r="L126" s="537">
        <v>30300</v>
      </c>
      <c r="M126" s="537">
        <v>32909</v>
      </c>
      <c r="N126" s="1500">
        <f t="shared" ref="N126:N132" si="15">SUM(B126:M126)</f>
        <v>394114</v>
      </c>
    </row>
    <row r="127" spans="1:14" ht="21" customHeight="1">
      <c r="A127" s="1485" t="s">
        <v>2196</v>
      </c>
      <c r="B127" s="537">
        <v>8143</v>
      </c>
      <c r="C127" s="537">
        <v>8654</v>
      </c>
      <c r="D127" s="537">
        <v>8167</v>
      </c>
      <c r="E127" s="537">
        <v>7919</v>
      </c>
      <c r="F127" s="537">
        <v>7778</v>
      </c>
      <c r="G127" s="537">
        <v>7887</v>
      </c>
      <c r="H127" s="537">
        <v>7329</v>
      </c>
      <c r="I127" s="537">
        <v>7298</v>
      </c>
      <c r="J127" s="537">
        <v>7223</v>
      </c>
      <c r="K127" s="537">
        <v>6508</v>
      </c>
      <c r="L127" s="537">
        <v>6494</v>
      </c>
      <c r="M127" s="537">
        <v>7004</v>
      </c>
      <c r="N127" s="1500">
        <f t="shared" si="15"/>
        <v>90404</v>
      </c>
    </row>
    <row r="128" spans="1:14" ht="21" customHeight="1">
      <c r="A128" s="1485" t="s">
        <v>2195</v>
      </c>
      <c r="B128" s="537">
        <v>7677</v>
      </c>
      <c r="C128" s="537">
        <v>7558</v>
      </c>
      <c r="D128" s="537">
        <v>7865</v>
      </c>
      <c r="E128" s="537">
        <v>8058</v>
      </c>
      <c r="F128" s="537">
        <v>8307</v>
      </c>
      <c r="G128" s="537">
        <v>7106</v>
      </c>
      <c r="H128" s="537">
        <v>8015</v>
      </c>
      <c r="I128" s="537">
        <v>7766</v>
      </c>
      <c r="J128" s="537">
        <v>7687</v>
      </c>
      <c r="K128" s="537">
        <v>7224</v>
      </c>
      <c r="L128" s="537">
        <v>7600</v>
      </c>
      <c r="M128" s="537">
        <v>8810</v>
      </c>
      <c r="N128" s="1500">
        <f t="shared" si="15"/>
        <v>93673</v>
      </c>
    </row>
    <row r="129" spans="1:14" ht="21" customHeight="1">
      <c r="A129" s="1485" t="s">
        <v>2194</v>
      </c>
      <c r="B129" s="1496">
        <v>10082</v>
      </c>
      <c r="C129" s="1079">
        <v>10197</v>
      </c>
      <c r="D129" s="1079">
        <v>9930</v>
      </c>
      <c r="E129" s="1079">
        <v>10584</v>
      </c>
      <c r="F129" s="1079">
        <v>10808</v>
      </c>
      <c r="G129" s="1079">
        <v>9554</v>
      </c>
      <c r="H129" s="1079">
        <v>9816</v>
      </c>
      <c r="I129" s="1079">
        <v>9358</v>
      </c>
      <c r="J129" s="1079">
        <v>9956</v>
      </c>
      <c r="K129" s="1079">
        <v>8856</v>
      </c>
      <c r="L129" s="1079">
        <v>8690</v>
      </c>
      <c r="M129" s="1079">
        <v>10112</v>
      </c>
      <c r="N129" s="1500">
        <f t="shared" si="15"/>
        <v>117943</v>
      </c>
    </row>
    <row r="130" spans="1:14" ht="21" customHeight="1">
      <c r="A130" s="1485" t="s">
        <v>2193</v>
      </c>
      <c r="B130" s="1496">
        <v>19025</v>
      </c>
      <c r="C130" s="1079">
        <v>19876</v>
      </c>
      <c r="D130" s="1079">
        <v>20788</v>
      </c>
      <c r="E130" s="1079">
        <v>19717</v>
      </c>
      <c r="F130" s="1079">
        <v>18511</v>
      </c>
      <c r="G130" s="1079">
        <v>18533</v>
      </c>
      <c r="H130" s="1079">
        <v>21019</v>
      </c>
      <c r="I130" s="1079">
        <v>21279</v>
      </c>
      <c r="J130" s="1079">
        <v>19627</v>
      </c>
      <c r="K130" s="1079">
        <v>17789</v>
      </c>
      <c r="L130" s="1079">
        <v>18741</v>
      </c>
      <c r="M130" s="1079">
        <v>19691</v>
      </c>
      <c r="N130" s="1500">
        <f t="shared" si="15"/>
        <v>234596</v>
      </c>
    </row>
    <row r="131" spans="1:14" ht="21" customHeight="1">
      <c r="A131" s="1485" t="s">
        <v>2191</v>
      </c>
      <c r="B131" s="1496">
        <v>4149</v>
      </c>
      <c r="C131" s="1079">
        <v>4145</v>
      </c>
      <c r="D131" s="1079">
        <v>4208</v>
      </c>
      <c r="E131" s="1079">
        <v>3987</v>
      </c>
      <c r="F131" s="1079">
        <v>3721</v>
      </c>
      <c r="G131" s="1079">
        <v>4059</v>
      </c>
      <c r="H131" s="1079">
        <v>4374</v>
      </c>
      <c r="I131" s="1079">
        <v>4210</v>
      </c>
      <c r="J131" s="1079">
        <v>4217</v>
      </c>
      <c r="K131" s="1079">
        <v>3986</v>
      </c>
      <c r="L131" s="1079">
        <v>3618</v>
      </c>
      <c r="M131" s="1079">
        <v>3693</v>
      </c>
      <c r="N131" s="1500">
        <f t="shared" si="15"/>
        <v>48367</v>
      </c>
    </row>
    <row r="132" spans="1:14" ht="21" customHeight="1" thickBot="1">
      <c r="A132" s="1489" t="s">
        <v>2192</v>
      </c>
      <c r="B132" s="1494">
        <v>6015</v>
      </c>
      <c r="C132" s="1494">
        <v>6627</v>
      </c>
      <c r="D132" s="1494">
        <v>7265</v>
      </c>
      <c r="E132" s="1494">
        <v>6654</v>
      </c>
      <c r="F132" s="1494">
        <v>4927</v>
      </c>
      <c r="G132" s="1494">
        <v>6667</v>
      </c>
      <c r="H132" s="1494">
        <v>7000</v>
      </c>
      <c r="I132" s="1494">
        <v>6564</v>
      </c>
      <c r="J132" s="1494">
        <v>5935</v>
      </c>
      <c r="K132" s="1494">
        <v>5325</v>
      </c>
      <c r="L132" s="1494">
        <v>5518</v>
      </c>
      <c r="M132" s="1501">
        <v>5394</v>
      </c>
      <c r="N132" s="1500">
        <f t="shared" si="15"/>
        <v>73891</v>
      </c>
    </row>
    <row r="133" spans="1:14" ht="21" customHeight="1" thickTop="1" thickBot="1">
      <c r="A133" s="1492" t="s">
        <v>2177</v>
      </c>
      <c r="B133" s="1491">
        <f t="shared" ref="B133:N133" si="16">SUM(B126:B132)</f>
        <v>87370</v>
      </c>
      <c r="C133" s="1491">
        <f t="shared" si="16"/>
        <v>91341</v>
      </c>
      <c r="D133" s="1491">
        <f t="shared" si="16"/>
        <v>93173</v>
      </c>
      <c r="E133" s="1491">
        <f t="shared" si="16"/>
        <v>89786</v>
      </c>
      <c r="F133" s="1491">
        <f t="shared" si="16"/>
        <v>85996</v>
      </c>
      <c r="G133" s="1491">
        <f t="shared" si="16"/>
        <v>84158</v>
      </c>
      <c r="H133" s="1491">
        <f t="shared" si="16"/>
        <v>93105</v>
      </c>
      <c r="I133" s="1491">
        <f t="shared" si="16"/>
        <v>91603</v>
      </c>
      <c r="J133" s="1491">
        <f t="shared" si="16"/>
        <v>88491</v>
      </c>
      <c r="K133" s="1491">
        <f t="shared" si="16"/>
        <v>79391</v>
      </c>
      <c r="L133" s="1491">
        <f t="shared" si="16"/>
        <v>80961</v>
      </c>
      <c r="M133" s="1491">
        <f t="shared" si="16"/>
        <v>87613</v>
      </c>
      <c r="N133" s="1499">
        <f t="shared" si="16"/>
        <v>1052988</v>
      </c>
    </row>
    <row r="134" spans="1:14" ht="16.5" customHeight="1">
      <c r="A134" s="1498" t="s">
        <v>2221</v>
      </c>
      <c r="N134" s="1482"/>
    </row>
    <row r="135" spans="1:14" ht="16.5" customHeight="1">
      <c r="N135" s="1482"/>
    </row>
    <row r="136" spans="1:14" ht="16.5" customHeight="1" thickBot="1">
      <c r="A136" s="1481" t="s">
        <v>2220</v>
      </c>
      <c r="N136" s="1482" t="s">
        <v>1764</v>
      </c>
    </row>
    <row r="137" spans="1:14" ht="21" customHeight="1">
      <c r="A137" s="1497" t="s">
        <v>1827</v>
      </c>
      <c r="B137" s="2485" t="s">
        <v>2219</v>
      </c>
      <c r="C137" s="2479" t="s">
        <v>2218</v>
      </c>
      <c r="D137" s="2479" t="s">
        <v>2216</v>
      </c>
      <c r="E137" s="2479" t="s">
        <v>2215</v>
      </c>
      <c r="F137" s="2479" t="s">
        <v>2214</v>
      </c>
      <c r="G137" s="2479" t="s">
        <v>2212</v>
      </c>
      <c r="H137" s="2479" t="s">
        <v>2210</v>
      </c>
      <c r="I137" s="2479" t="s">
        <v>2209</v>
      </c>
      <c r="J137" s="2479" t="s">
        <v>2207</v>
      </c>
      <c r="K137" s="2479" t="s">
        <v>2205</v>
      </c>
      <c r="L137" s="2479" t="s">
        <v>2204</v>
      </c>
      <c r="M137" s="2481" t="s">
        <v>2203</v>
      </c>
      <c r="N137" s="2483" t="s">
        <v>2181</v>
      </c>
    </row>
    <row r="138" spans="1:14" ht="21" customHeight="1" thickBot="1">
      <c r="A138" s="1492" t="s">
        <v>2198</v>
      </c>
      <c r="B138" s="2486"/>
      <c r="C138" s="2480"/>
      <c r="D138" s="2480"/>
      <c r="E138" s="2480"/>
      <c r="F138" s="2480"/>
      <c r="G138" s="2480"/>
      <c r="H138" s="2480"/>
      <c r="I138" s="2480"/>
      <c r="J138" s="2480"/>
      <c r="K138" s="2480"/>
      <c r="L138" s="2480"/>
      <c r="M138" s="2482"/>
      <c r="N138" s="2484"/>
    </row>
    <row r="139" spans="1:14" ht="21" customHeight="1">
      <c r="A139" s="1485" t="s">
        <v>1639</v>
      </c>
      <c r="B139" s="537">
        <v>787</v>
      </c>
      <c r="C139" s="537">
        <v>915</v>
      </c>
      <c r="D139" s="537">
        <v>887</v>
      </c>
      <c r="E139" s="537">
        <v>893</v>
      </c>
      <c r="F139" s="537">
        <v>840</v>
      </c>
      <c r="G139" s="537">
        <v>727</v>
      </c>
      <c r="H139" s="537">
        <v>905</v>
      </c>
      <c r="I139" s="537">
        <v>894</v>
      </c>
      <c r="J139" s="537">
        <v>787</v>
      </c>
      <c r="K139" s="537">
        <v>716</v>
      </c>
      <c r="L139" s="537">
        <v>736</v>
      </c>
      <c r="M139" s="537">
        <v>750</v>
      </c>
      <c r="N139" s="1493">
        <f>SUM(B139:M139)</f>
        <v>9837</v>
      </c>
    </row>
    <row r="140" spans="1:14" ht="21" customHeight="1">
      <c r="A140" s="1485" t="s">
        <v>2179</v>
      </c>
      <c r="B140" s="537">
        <v>832</v>
      </c>
      <c r="C140" s="537">
        <v>894</v>
      </c>
      <c r="D140" s="537">
        <v>927</v>
      </c>
      <c r="E140" s="537">
        <v>958</v>
      </c>
      <c r="F140" s="537">
        <v>916</v>
      </c>
      <c r="G140" s="537">
        <v>839</v>
      </c>
      <c r="H140" s="537">
        <v>1014</v>
      </c>
      <c r="I140" s="537">
        <v>894</v>
      </c>
      <c r="J140" s="537">
        <v>868</v>
      </c>
      <c r="K140" s="537">
        <v>830</v>
      </c>
      <c r="L140" s="537">
        <v>812</v>
      </c>
      <c r="M140" s="537">
        <v>871</v>
      </c>
      <c r="N140" s="1493">
        <f>SUM(B140:M140)</f>
        <v>10655</v>
      </c>
    </row>
    <row r="141" spans="1:14" ht="21" customHeight="1">
      <c r="A141" s="1485" t="s">
        <v>1642</v>
      </c>
      <c r="B141" s="1496">
        <v>722</v>
      </c>
      <c r="C141" s="1079">
        <v>708</v>
      </c>
      <c r="D141" s="1079">
        <v>812</v>
      </c>
      <c r="E141" s="1079">
        <v>796</v>
      </c>
      <c r="F141" s="1079">
        <v>767</v>
      </c>
      <c r="G141" s="1079">
        <v>698</v>
      </c>
      <c r="H141" s="1079">
        <v>761</v>
      </c>
      <c r="I141" s="1079">
        <v>755</v>
      </c>
      <c r="J141" s="1079">
        <v>705</v>
      </c>
      <c r="K141" s="1079">
        <v>651</v>
      </c>
      <c r="L141" s="1079">
        <v>701</v>
      </c>
      <c r="M141" s="1079">
        <v>781</v>
      </c>
      <c r="N141" s="1493">
        <f>SUM(B141:M141)</f>
        <v>8857</v>
      </c>
    </row>
    <row r="142" spans="1:14" ht="21" customHeight="1">
      <c r="A142" s="1485" t="s">
        <v>1641</v>
      </c>
      <c r="B142" s="1496">
        <v>1547</v>
      </c>
      <c r="C142" s="1079">
        <v>1573</v>
      </c>
      <c r="D142" s="1079">
        <v>1680</v>
      </c>
      <c r="E142" s="1079">
        <v>1606</v>
      </c>
      <c r="F142" s="1079">
        <v>1624</v>
      </c>
      <c r="G142" s="1079">
        <v>1297</v>
      </c>
      <c r="H142" s="1079">
        <v>1686</v>
      </c>
      <c r="I142" s="1079">
        <v>1611</v>
      </c>
      <c r="J142" s="1079">
        <v>1442</v>
      </c>
      <c r="K142" s="1079">
        <v>1332</v>
      </c>
      <c r="L142" s="1079">
        <v>1405</v>
      </c>
      <c r="M142" s="1079">
        <v>1550</v>
      </c>
      <c r="N142" s="1493">
        <f>SUM(B142:M142)</f>
        <v>18353</v>
      </c>
    </row>
    <row r="143" spans="1:14" ht="21" customHeight="1" thickBot="1">
      <c r="A143" s="1489" t="s">
        <v>2178</v>
      </c>
      <c r="B143" s="1495">
        <v>595</v>
      </c>
      <c r="C143" s="1494">
        <v>677</v>
      </c>
      <c r="D143" s="1494">
        <v>779</v>
      </c>
      <c r="E143" s="1494">
        <v>704</v>
      </c>
      <c r="F143" s="1494">
        <v>666</v>
      </c>
      <c r="G143" s="1494">
        <v>642</v>
      </c>
      <c r="H143" s="1494">
        <v>781</v>
      </c>
      <c r="I143" s="1494">
        <v>703</v>
      </c>
      <c r="J143" s="1494">
        <v>662</v>
      </c>
      <c r="K143" s="1494">
        <v>618</v>
      </c>
      <c r="L143" s="1494">
        <v>651</v>
      </c>
      <c r="M143" s="1494">
        <v>678</v>
      </c>
      <c r="N143" s="1493">
        <f>SUM(B143:M143)</f>
        <v>8156</v>
      </c>
    </row>
    <row r="144" spans="1:14" ht="21" customHeight="1" thickTop="1" thickBot="1">
      <c r="A144" s="1492" t="s">
        <v>2177</v>
      </c>
      <c r="B144" s="1491">
        <f t="shared" ref="B144:N144" si="17">SUM(B139:B143)</f>
        <v>4483</v>
      </c>
      <c r="C144" s="1491">
        <f t="shared" si="17"/>
        <v>4767</v>
      </c>
      <c r="D144" s="1491">
        <f t="shared" si="17"/>
        <v>5085</v>
      </c>
      <c r="E144" s="1491">
        <f t="shared" si="17"/>
        <v>4957</v>
      </c>
      <c r="F144" s="1491">
        <f t="shared" si="17"/>
        <v>4813</v>
      </c>
      <c r="G144" s="1491">
        <f t="shared" si="17"/>
        <v>4203</v>
      </c>
      <c r="H144" s="1491">
        <f t="shared" si="17"/>
        <v>5147</v>
      </c>
      <c r="I144" s="1491">
        <f t="shared" si="17"/>
        <v>4857</v>
      </c>
      <c r="J144" s="1491">
        <f t="shared" si="17"/>
        <v>4464</v>
      </c>
      <c r="K144" s="1491">
        <f t="shared" si="17"/>
        <v>4147</v>
      </c>
      <c r="L144" s="1491">
        <f t="shared" si="17"/>
        <v>4305</v>
      </c>
      <c r="M144" s="1491">
        <f t="shared" si="17"/>
        <v>4630</v>
      </c>
      <c r="N144" s="1490">
        <f t="shared" si="17"/>
        <v>55858</v>
      </c>
    </row>
    <row r="145" spans="1:24">
      <c r="N145" s="1482" t="s">
        <v>2174</v>
      </c>
    </row>
    <row r="149" spans="1:24" ht="19.5" customHeight="1" thickBot="1">
      <c r="A149" s="1481" t="s">
        <v>2201</v>
      </c>
      <c r="G149" s="1482" t="s">
        <v>2185</v>
      </c>
      <c r="N149" s="1482"/>
    </row>
    <row r="150" spans="1:24" ht="21" customHeight="1">
      <c r="A150" s="1488" t="s">
        <v>2184</v>
      </c>
      <c r="B150" s="2521" t="s">
        <v>2200</v>
      </c>
      <c r="C150" s="2487"/>
      <c r="D150" s="2487" t="s">
        <v>2199</v>
      </c>
      <c r="E150" s="2488"/>
      <c r="F150" s="2491" t="s">
        <v>2181</v>
      </c>
      <c r="G150" s="2492"/>
    </row>
    <row r="151" spans="1:24" ht="21" customHeight="1" thickBot="1">
      <c r="A151" s="1487" t="s">
        <v>2198</v>
      </c>
      <c r="B151" s="2522"/>
      <c r="C151" s="2489"/>
      <c r="D151" s="2489"/>
      <c r="E151" s="2490"/>
      <c r="F151" s="2493"/>
      <c r="G151" s="2494"/>
      <c r="L151" s="1486"/>
      <c r="M151" s="1486"/>
      <c r="N151" s="1486"/>
      <c r="O151" s="1486"/>
      <c r="P151" s="1486"/>
      <c r="Q151" s="1486"/>
      <c r="R151" s="1486"/>
      <c r="S151" s="1486"/>
      <c r="T151" s="1486"/>
      <c r="U151" s="1486"/>
      <c r="V151" s="1486"/>
      <c r="W151" s="1486"/>
      <c r="X151" s="1486"/>
    </row>
    <row r="152" spans="1:24" ht="21.75" customHeight="1">
      <c r="A152" s="1485" t="s">
        <v>2197</v>
      </c>
      <c r="B152" s="2500">
        <v>4</v>
      </c>
      <c r="C152" s="2501"/>
      <c r="D152" s="2501">
        <v>0</v>
      </c>
      <c r="E152" s="2502"/>
      <c r="F152" s="2503">
        <f t="shared" ref="F152:F158" si="18">SUM(B152:E152)</f>
        <v>4</v>
      </c>
      <c r="G152" s="2504"/>
    </row>
    <row r="153" spans="1:24" ht="21.75" customHeight="1">
      <c r="A153" s="1485" t="s">
        <v>2196</v>
      </c>
      <c r="B153" s="2495">
        <v>0</v>
      </c>
      <c r="C153" s="2496"/>
      <c r="D153" s="2496">
        <v>3</v>
      </c>
      <c r="E153" s="2497"/>
      <c r="F153" s="2498">
        <f t="shared" si="18"/>
        <v>3</v>
      </c>
      <c r="G153" s="2499"/>
    </row>
    <row r="154" spans="1:24" ht="21.75" customHeight="1">
      <c r="A154" s="1485" t="s">
        <v>2195</v>
      </c>
      <c r="B154" s="2495">
        <v>2</v>
      </c>
      <c r="C154" s="2496"/>
      <c r="D154" s="2496">
        <v>1</v>
      </c>
      <c r="E154" s="2497"/>
      <c r="F154" s="2498">
        <f t="shared" si="18"/>
        <v>3</v>
      </c>
      <c r="G154" s="2499"/>
    </row>
    <row r="155" spans="1:24" ht="21.75" customHeight="1">
      <c r="A155" s="1485" t="s">
        <v>2194</v>
      </c>
      <c r="B155" s="2495">
        <v>1</v>
      </c>
      <c r="C155" s="2496"/>
      <c r="D155" s="2496">
        <v>2</v>
      </c>
      <c r="E155" s="2497"/>
      <c r="F155" s="2498">
        <f t="shared" si="18"/>
        <v>3</v>
      </c>
      <c r="G155" s="2499"/>
    </row>
    <row r="156" spans="1:24" ht="21.75" customHeight="1">
      <c r="A156" s="1485" t="s">
        <v>2193</v>
      </c>
      <c r="B156" s="2523">
        <v>4</v>
      </c>
      <c r="C156" s="2524"/>
      <c r="D156" s="2524">
        <v>0</v>
      </c>
      <c r="E156" s="2525"/>
      <c r="F156" s="2498">
        <f t="shared" si="18"/>
        <v>4</v>
      </c>
      <c r="G156" s="2499"/>
    </row>
    <row r="157" spans="1:24" ht="21.75" customHeight="1">
      <c r="A157" s="1485" t="s">
        <v>2192</v>
      </c>
      <c r="B157" s="2523">
        <v>3</v>
      </c>
      <c r="C157" s="2524"/>
      <c r="D157" s="2524">
        <v>0</v>
      </c>
      <c r="E157" s="2525"/>
      <c r="F157" s="2498">
        <f t="shared" si="18"/>
        <v>3</v>
      </c>
      <c r="G157" s="2499"/>
    </row>
    <row r="158" spans="1:24" ht="21.75" customHeight="1" thickBot="1">
      <c r="A158" s="1489" t="s">
        <v>2191</v>
      </c>
      <c r="B158" s="2505">
        <v>1</v>
      </c>
      <c r="C158" s="2506"/>
      <c r="D158" s="2506">
        <v>1</v>
      </c>
      <c r="E158" s="2507"/>
      <c r="F158" s="2518">
        <f t="shared" si="18"/>
        <v>2</v>
      </c>
      <c r="G158" s="2519"/>
    </row>
    <row r="159" spans="1:24" ht="21.75" customHeight="1" thickTop="1" thickBot="1">
      <c r="A159" s="1487" t="s">
        <v>2177</v>
      </c>
      <c r="B159" s="2508">
        <f>SUM(B152:B158)</f>
        <v>15</v>
      </c>
      <c r="C159" s="2509"/>
      <c r="D159" s="2509">
        <f>SUM(D152:D158)</f>
        <v>7</v>
      </c>
      <c r="E159" s="2510"/>
      <c r="F159" s="2511">
        <f>SUM(F152:F158)</f>
        <v>22</v>
      </c>
      <c r="G159" s="2512"/>
    </row>
    <row r="160" spans="1:24" ht="21.75" customHeight="1">
      <c r="A160" s="1481" t="s">
        <v>2190</v>
      </c>
      <c r="B160" s="1483"/>
      <c r="C160" s="1483"/>
      <c r="D160" s="1483"/>
      <c r="E160" s="1483"/>
      <c r="F160" s="1483"/>
      <c r="G160" s="1483"/>
    </row>
    <row r="161" spans="1:24" ht="21.75" customHeight="1">
      <c r="A161" s="1481" t="s">
        <v>2189</v>
      </c>
      <c r="B161" s="1483"/>
      <c r="C161" s="1483"/>
      <c r="D161" s="1483"/>
      <c r="E161" s="1483"/>
      <c r="F161" s="1483"/>
      <c r="G161" s="1483"/>
    </row>
    <row r="162" spans="1:24" ht="21.75" customHeight="1">
      <c r="A162" s="1481" t="s">
        <v>2188</v>
      </c>
      <c r="B162" s="1483"/>
      <c r="C162" s="1483"/>
      <c r="D162" s="1483"/>
      <c r="E162" s="1483"/>
      <c r="F162" s="1483"/>
      <c r="G162" s="1483"/>
    </row>
    <row r="163" spans="1:24" ht="21.75" customHeight="1">
      <c r="A163" s="2520" t="s">
        <v>2187</v>
      </c>
      <c r="B163" s="2520"/>
      <c r="C163" s="2520"/>
      <c r="D163" s="2520"/>
      <c r="E163" s="2520"/>
      <c r="F163" s="2520"/>
      <c r="G163" s="2520"/>
      <c r="H163" s="2520"/>
      <c r="I163" s="2520"/>
      <c r="J163" s="2520"/>
      <c r="K163" s="2520"/>
      <c r="L163" s="2520"/>
      <c r="M163" s="2520"/>
      <c r="N163" s="2520"/>
    </row>
    <row r="164" spans="1:24" ht="21.75" customHeight="1">
      <c r="A164" s="2520"/>
      <c r="B164" s="2520"/>
      <c r="C164" s="2520"/>
      <c r="D164" s="2520"/>
      <c r="E164" s="2520"/>
      <c r="F164" s="2520"/>
      <c r="G164" s="2520"/>
      <c r="H164" s="2520"/>
      <c r="I164" s="2520"/>
      <c r="J164" s="2520"/>
      <c r="K164" s="2520"/>
      <c r="L164" s="2520"/>
      <c r="M164" s="2520"/>
      <c r="N164" s="2520"/>
    </row>
    <row r="165" spans="1:24">
      <c r="N165" s="1482"/>
    </row>
    <row r="166" spans="1:24" ht="22.5" customHeight="1"/>
    <row r="167" spans="1:24" ht="19.5" customHeight="1" thickBot="1">
      <c r="A167" s="1481" t="s">
        <v>2186</v>
      </c>
      <c r="G167" s="1482" t="s">
        <v>2185</v>
      </c>
      <c r="N167" s="1482"/>
    </row>
    <row r="168" spans="1:24" ht="21" customHeight="1">
      <c r="A168" s="1488" t="s">
        <v>2184</v>
      </c>
      <c r="B168" s="2521" t="s">
        <v>2183</v>
      </c>
      <c r="C168" s="2487"/>
      <c r="D168" s="2487" t="s">
        <v>2182</v>
      </c>
      <c r="E168" s="2488"/>
      <c r="F168" s="2491" t="s">
        <v>2181</v>
      </c>
      <c r="G168" s="2492"/>
    </row>
    <row r="169" spans="1:24" ht="21" customHeight="1" thickBot="1">
      <c r="A169" s="1487" t="s">
        <v>2180</v>
      </c>
      <c r="B169" s="2522"/>
      <c r="C169" s="2489"/>
      <c r="D169" s="2489"/>
      <c r="E169" s="2490"/>
      <c r="F169" s="2493"/>
      <c r="G169" s="2494"/>
      <c r="L169" s="1486"/>
      <c r="M169" s="1486"/>
      <c r="N169" s="1486"/>
      <c r="O169" s="1486"/>
      <c r="P169" s="1486"/>
      <c r="Q169" s="1486"/>
      <c r="R169" s="1486"/>
      <c r="S169" s="1486"/>
      <c r="T169" s="1486"/>
      <c r="U169" s="1486"/>
      <c r="V169" s="1486"/>
      <c r="W169" s="1486"/>
      <c r="X169" s="1486"/>
    </row>
    <row r="170" spans="1:24" ht="21.75" customHeight="1">
      <c r="A170" s="1485" t="s">
        <v>1639</v>
      </c>
      <c r="B170" s="2500">
        <v>4</v>
      </c>
      <c r="C170" s="2501"/>
      <c r="D170" s="2501">
        <v>0</v>
      </c>
      <c r="E170" s="2502"/>
      <c r="F170" s="2503">
        <f>SUM(B170:E170)</f>
        <v>4</v>
      </c>
      <c r="G170" s="2504"/>
    </row>
    <row r="171" spans="1:24" ht="21.75" customHeight="1">
      <c r="A171" s="1485" t="s">
        <v>2179</v>
      </c>
      <c r="B171" s="2495">
        <v>3</v>
      </c>
      <c r="C171" s="2496"/>
      <c r="D171" s="2496">
        <v>1</v>
      </c>
      <c r="E171" s="2497"/>
      <c r="F171" s="2498">
        <f>SUM(B171:E171)</f>
        <v>4</v>
      </c>
      <c r="G171" s="2499"/>
    </row>
    <row r="172" spans="1:24" ht="21.75" customHeight="1">
      <c r="A172" s="1485" t="s">
        <v>1642</v>
      </c>
      <c r="B172" s="2495">
        <v>2</v>
      </c>
      <c r="C172" s="2496"/>
      <c r="D172" s="2496">
        <v>1</v>
      </c>
      <c r="E172" s="2497"/>
      <c r="F172" s="2498">
        <f>SUM(B172:E172)</f>
        <v>3</v>
      </c>
      <c r="G172" s="2499"/>
    </row>
    <row r="173" spans="1:24" ht="21.75" customHeight="1">
      <c r="A173" s="1485" t="s">
        <v>1641</v>
      </c>
      <c r="B173" s="2495">
        <v>4</v>
      </c>
      <c r="C173" s="2496"/>
      <c r="D173" s="2496">
        <v>2</v>
      </c>
      <c r="E173" s="2497"/>
      <c r="F173" s="2498">
        <f>SUM(B173:E173)</f>
        <v>6</v>
      </c>
      <c r="G173" s="2499"/>
    </row>
    <row r="174" spans="1:24" ht="21.75" customHeight="1" thickBot="1">
      <c r="A174" s="1485" t="s">
        <v>2178</v>
      </c>
      <c r="B174" s="2513">
        <v>1</v>
      </c>
      <c r="C174" s="2514"/>
      <c r="D174" s="2514">
        <v>2</v>
      </c>
      <c r="E174" s="2515"/>
      <c r="F174" s="2516">
        <f>SUM(B174:E174)</f>
        <v>3</v>
      </c>
      <c r="G174" s="2517"/>
    </row>
    <row r="175" spans="1:24" ht="21.75" customHeight="1" thickTop="1" thickBot="1">
      <c r="A175" s="1484" t="s">
        <v>2177</v>
      </c>
      <c r="B175" s="2508">
        <f>SUM(B170:B174)</f>
        <v>14</v>
      </c>
      <c r="C175" s="2509"/>
      <c r="D175" s="2509">
        <f>SUM(D170:D174)</f>
        <v>6</v>
      </c>
      <c r="E175" s="2510"/>
      <c r="F175" s="2511">
        <f>SUM(F170:F174)</f>
        <v>20</v>
      </c>
      <c r="G175" s="2512"/>
    </row>
    <row r="176" spans="1:24" ht="21.75" customHeight="1">
      <c r="A176" s="1481" t="s">
        <v>2176</v>
      </c>
      <c r="B176" s="1483"/>
      <c r="C176" s="1483"/>
      <c r="D176" s="1483"/>
      <c r="E176" s="1483"/>
      <c r="F176" s="1483"/>
      <c r="G176" s="1483"/>
    </row>
    <row r="177" spans="1:14" ht="21.75" customHeight="1">
      <c r="A177" s="1481" t="s">
        <v>2175</v>
      </c>
      <c r="B177" s="1483"/>
      <c r="C177" s="1483"/>
      <c r="D177" s="1483"/>
      <c r="E177" s="1483"/>
      <c r="F177" s="1483"/>
      <c r="G177" s="1483"/>
    </row>
    <row r="178" spans="1:14">
      <c r="N178" s="1482" t="s">
        <v>2174</v>
      </c>
    </row>
  </sheetData>
  <mergeCells count="205">
    <mergeCell ref="M124:M125"/>
    <mergeCell ref="N124:N125"/>
    <mergeCell ref="B156:C156"/>
    <mergeCell ref="D156:E156"/>
    <mergeCell ref="F156:G156"/>
    <mergeCell ref="B157:C157"/>
    <mergeCell ref="D157:E157"/>
    <mergeCell ref="F157:G157"/>
    <mergeCell ref="B154:C154"/>
    <mergeCell ref="D154:E154"/>
    <mergeCell ref="B150:C151"/>
    <mergeCell ref="D150:E151"/>
    <mergeCell ref="F150:G151"/>
    <mergeCell ref="H124:H125"/>
    <mergeCell ref="I124:I125"/>
    <mergeCell ref="J124:J125"/>
    <mergeCell ref="B152:C152"/>
    <mergeCell ref="D152:E152"/>
    <mergeCell ref="F152:G152"/>
    <mergeCell ref="B137:B138"/>
    <mergeCell ref="C137:C138"/>
    <mergeCell ref="D137:D138"/>
    <mergeCell ref="E137:E138"/>
    <mergeCell ref="F137:F138"/>
    <mergeCell ref="B175:C175"/>
    <mergeCell ref="D175:E175"/>
    <mergeCell ref="F175:G175"/>
    <mergeCell ref="B174:C174"/>
    <mergeCell ref="D174:E174"/>
    <mergeCell ref="F174:G174"/>
    <mergeCell ref="N137:N138"/>
    <mergeCell ref="H137:H138"/>
    <mergeCell ref="I137:I138"/>
    <mergeCell ref="J137:J138"/>
    <mergeCell ref="K137:K138"/>
    <mergeCell ref="L137:L138"/>
    <mergeCell ref="M137:M138"/>
    <mergeCell ref="B173:C173"/>
    <mergeCell ref="D173:E173"/>
    <mergeCell ref="F173:G173"/>
    <mergeCell ref="B171:C171"/>
    <mergeCell ref="D171:E171"/>
    <mergeCell ref="F158:G158"/>
    <mergeCell ref="B159:C159"/>
    <mergeCell ref="D159:E159"/>
    <mergeCell ref="F159:G159"/>
    <mergeCell ref="A163:N164"/>
    <mergeCell ref="B168:C169"/>
    <mergeCell ref="D168:E169"/>
    <mergeCell ref="F168:G169"/>
    <mergeCell ref="B153:C153"/>
    <mergeCell ref="D153:E153"/>
    <mergeCell ref="F153:G153"/>
    <mergeCell ref="F171:G171"/>
    <mergeCell ref="B172:C172"/>
    <mergeCell ref="D172:E172"/>
    <mergeCell ref="F172:G172"/>
    <mergeCell ref="F154:G154"/>
    <mergeCell ref="B155:C155"/>
    <mergeCell ref="D155:E155"/>
    <mergeCell ref="F155:G155"/>
    <mergeCell ref="B170:C170"/>
    <mergeCell ref="D170:E170"/>
    <mergeCell ref="F170:G170"/>
    <mergeCell ref="B158:C158"/>
    <mergeCell ref="D158:E158"/>
    <mergeCell ref="G137:G138"/>
    <mergeCell ref="B124:B125"/>
    <mergeCell ref="C124:C125"/>
    <mergeCell ref="D124:D125"/>
    <mergeCell ref="E124:E125"/>
    <mergeCell ref="F124:F125"/>
    <mergeCell ref="G124:G125"/>
    <mergeCell ref="K124:K125"/>
    <mergeCell ref="L124:L125"/>
    <mergeCell ref="B112:B113"/>
    <mergeCell ref="C112:C113"/>
    <mergeCell ref="D112:D113"/>
    <mergeCell ref="E112:E113"/>
    <mergeCell ref="F112:F113"/>
    <mergeCell ref="G112:G113"/>
    <mergeCell ref="H112:H113"/>
    <mergeCell ref="I112:I113"/>
    <mergeCell ref="K112:K113"/>
    <mergeCell ref="L112:L113"/>
    <mergeCell ref="J112:J113"/>
    <mergeCell ref="K88:K89"/>
    <mergeCell ref="L88:L89"/>
    <mergeCell ref="M88:M89"/>
    <mergeCell ref="N88:N89"/>
    <mergeCell ref="B100:B101"/>
    <mergeCell ref="C100:C101"/>
    <mergeCell ref="D100:D101"/>
    <mergeCell ref="E100:E101"/>
    <mergeCell ref="F100:F101"/>
    <mergeCell ref="M112:M113"/>
    <mergeCell ref="N112:N113"/>
    <mergeCell ref="B88:B89"/>
    <mergeCell ref="C88:C89"/>
    <mergeCell ref="D88:D89"/>
    <mergeCell ref="E88:E89"/>
    <mergeCell ref="F88:F89"/>
    <mergeCell ref="G88:G89"/>
    <mergeCell ref="G100:G101"/>
    <mergeCell ref="N100:N101"/>
    <mergeCell ref="H100:H101"/>
    <mergeCell ref="I100:I101"/>
    <mergeCell ref="J100:J101"/>
    <mergeCell ref="K100:K101"/>
    <mergeCell ref="L100:L101"/>
    <mergeCell ref="M100:M101"/>
    <mergeCell ref="H88:H89"/>
    <mergeCell ref="I88:I89"/>
    <mergeCell ref="J88:J89"/>
    <mergeCell ref="K63:K64"/>
    <mergeCell ref="L63:L64"/>
    <mergeCell ref="M63:M64"/>
    <mergeCell ref="J75:J76"/>
    <mergeCell ref="K75:K76"/>
    <mergeCell ref="L75:L76"/>
    <mergeCell ref="M75:M76"/>
    <mergeCell ref="B63:B64"/>
    <mergeCell ref="C63:C64"/>
    <mergeCell ref="D63:D64"/>
    <mergeCell ref="E63:E64"/>
    <mergeCell ref="F63:F64"/>
    <mergeCell ref="G63:G64"/>
    <mergeCell ref="N63:N64"/>
    <mergeCell ref="B75:B76"/>
    <mergeCell ref="C75:C76"/>
    <mergeCell ref="D75:D76"/>
    <mergeCell ref="E75:E76"/>
    <mergeCell ref="F75:F76"/>
    <mergeCell ref="G75:G76"/>
    <mergeCell ref="N75:N76"/>
    <mergeCell ref="H75:H76"/>
    <mergeCell ref="I75:I76"/>
    <mergeCell ref="H63:H64"/>
    <mergeCell ref="I63:I64"/>
    <mergeCell ref="J63:J64"/>
    <mergeCell ref="J52:J53"/>
    <mergeCell ref="K52:K53"/>
    <mergeCell ref="L52:L53"/>
    <mergeCell ref="M52:M53"/>
    <mergeCell ref="B52:B53"/>
    <mergeCell ref="C52:C53"/>
    <mergeCell ref="D52:D53"/>
    <mergeCell ref="E52:E53"/>
    <mergeCell ref="F52:F53"/>
    <mergeCell ref="G52:G53"/>
    <mergeCell ref="N52:N53"/>
    <mergeCell ref="H52:H53"/>
    <mergeCell ref="I52:I53"/>
    <mergeCell ref="H40:H41"/>
    <mergeCell ref="I40:I41"/>
    <mergeCell ref="J40:J41"/>
    <mergeCell ref="M16:M17"/>
    <mergeCell ref="N16:N17"/>
    <mergeCell ref="B29:B30"/>
    <mergeCell ref="C29:C30"/>
    <mergeCell ref="D29:D30"/>
    <mergeCell ref="E29:E30"/>
    <mergeCell ref="F29:F30"/>
    <mergeCell ref="B40:B41"/>
    <mergeCell ref="C40:C41"/>
    <mergeCell ref="D40:D41"/>
    <mergeCell ref="E40:E41"/>
    <mergeCell ref="F40:F41"/>
    <mergeCell ref="G40:G41"/>
    <mergeCell ref="N40:N41"/>
    <mergeCell ref="L16:L17"/>
    <mergeCell ref="K40:K41"/>
    <mergeCell ref="L40:L41"/>
    <mergeCell ref="M40:M41"/>
    <mergeCell ref="G29:G30"/>
    <mergeCell ref="N29:N30"/>
    <mergeCell ref="H29:H30"/>
    <mergeCell ref="I29:I30"/>
    <mergeCell ref="J29:J30"/>
    <mergeCell ref="K29:K30"/>
    <mergeCell ref="L29:L30"/>
    <mergeCell ref="M29:M30"/>
    <mergeCell ref="B16:B17"/>
    <mergeCell ref="C16:C17"/>
    <mergeCell ref="D16:D17"/>
    <mergeCell ref="E16:E17"/>
    <mergeCell ref="F16:F17"/>
    <mergeCell ref="G16:G17"/>
    <mergeCell ref="H16:H17"/>
    <mergeCell ref="I16:I17"/>
    <mergeCell ref="J16:J17"/>
    <mergeCell ref="K16:K17"/>
    <mergeCell ref="H5:H6"/>
    <mergeCell ref="I5:I6"/>
    <mergeCell ref="J5:J6"/>
    <mergeCell ref="K5:K6"/>
    <mergeCell ref="L5:L6"/>
    <mergeCell ref="M5:M6"/>
    <mergeCell ref="N5:N6"/>
    <mergeCell ref="B5:B6"/>
    <mergeCell ref="C5:C6"/>
    <mergeCell ref="D5:D6"/>
    <mergeCell ref="E5:E6"/>
    <mergeCell ref="F5:F6"/>
    <mergeCell ref="G5:G6"/>
  </mergeCells>
  <phoneticPr fontId="3"/>
  <printOptions horizontalCentered="1"/>
  <pageMargins left="0.78740157480314965" right="0.78740157480314965" top="0.98425196850393704" bottom="0.98425196850393704" header="0.51181102362204722" footer="0.51181102362204722"/>
  <pageSetup paperSize="9" scale="79" fitToHeight="4" orientation="portrait" r:id="rId1"/>
  <headerFooter alignWithMargins="0"/>
  <rowBreaks count="3" manualBreakCount="3">
    <brk id="48" max="13" man="1"/>
    <brk id="96" max="13" man="1"/>
    <brk id="146" max="1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26"/>
  <sheetViews>
    <sheetView view="pageBreakPreview" zoomScaleNormal="100" zoomScaleSheetLayoutView="100" workbookViewId="0">
      <selection activeCell="A2" sqref="A2:N2"/>
    </sheetView>
  </sheetViews>
  <sheetFormatPr defaultColWidth="9" defaultRowHeight="18.75" customHeight="1"/>
  <cols>
    <col min="1" max="1" width="18.26953125" style="1506" customWidth="1"/>
    <col min="2" max="8" width="8.6328125" style="1506" customWidth="1"/>
    <col min="9" max="16384" width="9" style="1506"/>
  </cols>
  <sheetData>
    <row r="1" spans="1:14" ht="21" customHeight="1">
      <c r="A1" s="2531" t="s">
        <v>2283</v>
      </c>
      <c r="B1" s="2531"/>
      <c r="C1" s="2531"/>
      <c r="D1" s="2531"/>
      <c r="E1" s="2531"/>
      <c r="F1" s="2531"/>
      <c r="G1" s="2531"/>
      <c r="H1" s="2531"/>
      <c r="I1" s="2531"/>
      <c r="J1" s="2531"/>
      <c r="K1" s="2531"/>
      <c r="L1" s="2531"/>
      <c r="M1" s="2531"/>
      <c r="N1" s="2531"/>
    </row>
    <row r="2" spans="1:14" ht="18.75" customHeight="1" thickBot="1">
      <c r="A2" s="2532" t="s">
        <v>2282</v>
      </c>
      <c r="B2" s="2532"/>
      <c r="C2" s="2532"/>
      <c r="D2" s="2532"/>
      <c r="E2" s="2532"/>
      <c r="F2" s="2532"/>
      <c r="G2" s="2532"/>
      <c r="H2" s="2532"/>
      <c r="I2" s="2532"/>
      <c r="J2" s="2532"/>
      <c r="K2" s="2532"/>
      <c r="L2" s="2532"/>
      <c r="M2" s="2532"/>
      <c r="N2" s="2532"/>
    </row>
    <row r="3" spans="1:14" ht="18.75" customHeight="1">
      <c r="A3" s="1527" t="s">
        <v>1760</v>
      </c>
      <c r="B3" s="2533" t="s">
        <v>1751</v>
      </c>
      <c r="C3" s="2533" t="s">
        <v>1750</v>
      </c>
      <c r="D3" s="2533" t="s">
        <v>1749</v>
      </c>
      <c r="E3" s="2533" t="s">
        <v>1748</v>
      </c>
      <c r="F3" s="2533" t="s">
        <v>1747</v>
      </c>
      <c r="G3" s="2535" t="s">
        <v>1974</v>
      </c>
      <c r="H3" s="2529" t="s">
        <v>1973</v>
      </c>
      <c r="I3" s="2529" t="s">
        <v>1972</v>
      </c>
      <c r="J3" s="2529" t="s">
        <v>1971</v>
      </c>
      <c r="K3" s="2529" t="s">
        <v>2007</v>
      </c>
      <c r="L3" s="2529" t="s">
        <v>2006</v>
      </c>
      <c r="M3" s="2529" t="s">
        <v>2005</v>
      </c>
      <c r="N3" s="2526" t="s">
        <v>2004</v>
      </c>
    </row>
    <row r="4" spans="1:14" ht="18.75" customHeight="1" thickBot="1">
      <c r="A4" s="1526" t="s">
        <v>2281</v>
      </c>
      <c r="B4" s="2534"/>
      <c r="C4" s="2534"/>
      <c r="D4" s="2534"/>
      <c r="E4" s="2534"/>
      <c r="F4" s="2534"/>
      <c r="G4" s="2536"/>
      <c r="H4" s="2530"/>
      <c r="I4" s="2530"/>
      <c r="J4" s="2530"/>
      <c r="K4" s="2530"/>
      <c r="L4" s="2530"/>
      <c r="M4" s="2530"/>
      <c r="N4" s="2527"/>
    </row>
    <row r="5" spans="1:14" ht="21.75" customHeight="1">
      <c r="A5" s="1525" t="s">
        <v>2280</v>
      </c>
      <c r="B5" s="1524">
        <v>43700</v>
      </c>
      <c r="C5" s="1524">
        <v>50000</v>
      </c>
      <c r="D5" s="1524">
        <v>53800</v>
      </c>
      <c r="E5" s="1523">
        <v>55300</v>
      </c>
      <c r="F5" s="1523">
        <v>56800</v>
      </c>
      <c r="G5" s="1522">
        <v>57600</v>
      </c>
      <c r="H5" s="1521">
        <v>59200</v>
      </c>
      <c r="I5" s="1521">
        <v>62100</v>
      </c>
      <c r="J5" s="1521">
        <v>61700</v>
      </c>
      <c r="K5" s="1521">
        <v>62400</v>
      </c>
      <c r="L5" s="1521">
        <v>63900</v>
      </c>
      <c r="M5" s="1521">
        <v>66100</v>
      </c>
      <c r="N5" s="1520">
        <v>68300</v>
      </c>
    </row>
    <row r="6" spans="1:14" ht="21.75" customHeight="1">
      <c r="A6" s="1525" t="s">
        <v>2279</v>
      </c>
      <c r="B6" s="1524">
        <v>8600</v>
      </c>
      <c r="C6" s="1524">
        <v>11200</v>
      </c>
      <c r="D6" s="1524">
        <v>12800</v>
      </c>
      <c r="E6" s="1523">
        <v>13700</v>
      </c>
      <c r="F6" s="1523">
        <v>14400</v>
      </c>
      <c r="G6" s="1522">
        <v>14800</v>
      </c>
      <c r="H6" s="1521">
        <v>15700</v>
      </c>
      <c r="I6" s="1521">
        <v>16800</v>
      </c>
      <c r="J6" s="1521">
        <v>17200</v>
      </c>
      <c r="K6" s="1521">
        <v>18500</v>
      </c>
      <c r="L6" s="1521">
        <v>19400</v>
      </c>
      <c r="M6" s="1521">
        <v>20300</v>
      </c>
      <c r="N6" s="1520">
        <v>21500</v>
      </c>
    </row>
    <row r="7" spans="1:14" ht="21.75" customHeight="1">
      <c r="A7" s="1525" t="s">
        <v>2278</v>
      </c>
      <c r="B7" s="1524">
        <v>6600</v>
      </c>
      <c r="C7" s="1524">
        <v>7400</v>
      </c>
      <c r="D7" s="1524">
        <v>7900</v>
      </c>
      <c r="E7" s="1523">
        <v>8100</v>
      </c>
      <c r="F7" s="1523">
        <v>8400</v>
      </c>
      <c r="G7" s="1522">
        <v>8400</v>
      </c>
      <c r="H7" s="1521">
        <v>9100</v>
      </c>
      <c r="I7" s="1521">
        <v>9400</v>
      </c>
      <c r="J7" s="1521">
        <v>9500</v>
      </c>
      <c r="K7" s="1521">
        <v>10300</v>
      </c>
      <c r="L7" s="1521">
        <v>10500</v>
      </c>
      <c r="M7" s="1521">
        <v>10800</v>
      </c>
      <c r="N7" s="1520">
        <v>11200</v>
      </c>
    </row>
    <row r="8" spans="1:14" ht="21.75" customHeight="1">
      <c r="A8" s="1525" t="s">
        <v>2277</v>
      </c>
      <c r="B8" s="1524">
        <v>3100</v>
      </c>
      <c r="C8" s="1524">
        <v>3400</v>
      </c>
      <c r="D8" s="1524">
        <v>3700</v>
      </c>
      <c r="E8" s="1523">
        <v>3800</v>
      </c>
      <c r="F8" s="1523">
        <v>4000</v>
      </c>
      <c r="G8" s="1522">
        <v>4100</v>
      </c>
      <c r="H8" s="1521">
        <v>4400</v>
      </c>
      <c r="I8" s="1521">
        <v>4600</v>
      </c>
      <c r="J8" s="1521">
        <v>4700</v>
      </c>
      <c r="K8" s="1521">
        <v>4900</v>
      </c>
      <c r="L8" s="1521">
        <v>5000</v>
      </c>
      <c r="M8" s="1521">
        <v>5200</v>
      </c>
      <c r="N8" s="1520">
        <v>5700</v>
      </c>
    </row>
    <row r="9" spans="1:14" ht="21.75" customHeight="1">
      <c r="A9" s="1525" t="s">
        <v>2276</v>
      </c>
      <c r="B9" s="1524">
        <v>25200</v>
      </c>
      <c r="C9" s="1524">
        <v>30300</v>
      </c>
      <c r="D9" s="1524">
        <v>33500</v>
      </c>
      <c r="E9" s="1523">
        <v>35100</v>
      </c>
      <c r="F9" s="1523">
        <v>36800</v>
      </c>
      <c r="G9" s="1522">
        <v>37300</v>
      </c>
      <c r="H9" s="1521">
        <v>39700</v>
      </c>
      <c r="I9" s="1521">
        <v>41800</v>
      </c>
      <c r="J9" s="1521">
        <v>41900</v>
      </c>
      <c r="K9" s="1521">
        <v>44600</v>
      </c>
      <c r="L9" s="1521">
        <v>46600</v>
      </c>
      <c r="M9" s="1521">
        <v>48700</v>
      </c>
      <c r="N9" s="1520">
        <v>50600</v>
      </c>
    </row>
    <row r="10" spans="1:14" ht="21.75" customHeight="1">
      <c r="A10" s="1525" t="s">
        <v>2275</v>
      </c>
      <c r="B10" s="1524">
        <v>4300</v>
      </c>
      <c r="C10" s="1524">
        <v>4900</v>
      </c>
      <c r="D10" s="1524">
        <v>5200</v>
      </c>
      <c r="E10" s="1523">
        <v>5600</v>
      </c>
      <c r="F10" s="1523">
        <v>5800</v>
      </c>
      <c r="G10" s="1522">
        <v>5800</v>
      </c>
      <c r="H10" s="1521">
        <v>6000</v>
      </c>
      <c r="I10" s="1521">
        <v>6100</v>
      </c>
      <c r="J10" s="1521">
        <v>6000</v>
      </c>
      <c r="K10" s="1521">
        <v>6200</v>
      </c>
      <c r="L10" s="1521">
        <v>6400</v>
      </c>
      <c r="M10" s="1521">
        <v>6700</v>
      </c>
      <c r="N10" s="1520">
        <v>6700</v>
      </c>
    </row>
    <row r="11" spans="1:14" ht="21.75" customHeight="1">
      <c r="A11" s="1525" t="s">
        <v>2274</v>
      </c>
      <c r="B11" s="1524">
        <v>6800</v>
      </c>
      <c r="C11" s="1524">
        <v>7900</v>
      </c>
      <c r="D11" s="1524">
        <v>8800</v>
      </c>
      <c r="E11" s="1523">
        <v>9400</v>
      </c>
      <c r="F11" s="1523">
        <v>10100</v>
      </c>
      <c r="G11" s="1522">
        <v>10600</v>
      </c>
      <c r="H11" s="1521">
        <v>11500</v>
      </c>
      <c r="I11" s="1521">
        <v>12400</v>
      </c>
      <c r="J11" s="1521">
        <v>12600</v>
      </c>
      <c r="K11" s="1521">
        <v>13400</v>
      </c>
      <c r="L11" s="1521">
        <v>13900</v>
      </c>
      <c r="M11" s="1521">
        <v>14500</v>
      </c>
      <c r="N11" s="1520">
        <v>14900</v>
      </c>
    </row>
    <row r="12" spans="1:14" ht="21.75" customHeight="1">
      <c r="A12" s="1525" t="s">
        <v>2273</v>
      </c>
      <c r="B12" s="1524">
        <v>9300</v>
      </c>
      <c r="C12" s="1524">
        <v>11400</v>
      </c>
      <c r="D12" s="1524">
        <v>12600</v>
      </c>
      <c r="E12" s="1523">
        <v>13400</v>
      </c>
      <c r="F12" s="1523">
        <v>14100</v>
      </c>
      <c r="G12" s="1522">
        <v>14900</v>
      </c>
      <c r="H12" s="1521">
        <v>16200</v>
      </c>
      <c r="I12" s="1521">
        <v>17600</v>
      </c>
      <c r="J12" s="1521">
        <v>18000</v>
      </c>
      <c r="K12" s="1521">
        <v>19200</v>
      </c>
      <c r="L12" s="1521">
        <v>20600</v>
      </c>
      <c r="M12" s="1521">
        <v>22400</v>
      </c>
      <c r="N12" s="1520">
        <v>24000</v>
      </c>
    </row>
    <row r="13" spans="1:14" ht="21.75" customHeight="1">
      <c r="A13" s="1525" t="s">
        <v>2272</v>
      </c>
      <c r="B13" s="1524">
        <v>4700</v>
      </c>
      <c r="C13" s="1524">
        <v>6100</v>
      </c>
      <c r="D13" s="1524">
        <v>7000</v>
      </c>
      <c r="E13" s="1523">
        <v>7400</v>
      </c>
      <c r="F13" s="1523">
        <v>8100</v>
      </c>
      <c r="G13" s="1522">
        <v>8700</v>
      </c>
      <c r="H13" s="1521">
        <v>9900</v>
      </c>
      <c r="I13" s="1521">
        <v>11400</v>
      </c>
      <c r="J13" s="1521">
        <v>11800</v>
      </c>
      <c r="K13" s="1521">
        <v>12500</v>
      </c>
      <c r="L13" s="1521">
        <v>13200</v>
      </c>
      <c r="M13" s="1521">
        <v>14000</v>
      </c>
      <c r="N13" s="1520">
        <v>15100</v>
      </c>
    </row>
    <row r="14" spans="1:14" ht="21.75" customHeight="1">
      <c r="A14" s="1525" t="s">
        <v>2271</v>
      </c>
      <c r="B14" s="1524">
        <v>19300</v>
      </c>
      <c r="C14" s="1524">
        <v>23800</v>
      </c>
      <c r="D14" s="1524">
        <v>26200</v>
      </c>
      <c r="E14" s="1523">
        <v>27300</v>
      </c>
      <c r="F14" s="1523">
        <v>28600</v>
      </c>
      <c r="G14" s="1522">
        <v>29300</v>
      </c>
      <c r="H14" s="1521">
        <v>30600</v>
      </c>
      <c r="I14" s="1521">
        <v>31900</v>
      </c>
      <c r="J14" s="1521">
        <v>31900</v>
      </c>
      <c r="K14" s="1521">
        <v>33100</v>
      </c>
      <c r="L14" s="1521">
        <v>34600</v>
      </c>
      <c r="M14" s="1521">
        <v>35900</v>
      </c>
      <c r="N14" s="1520">
        <v>37000</v>
      </c>
    </row>
    <row r="15" spans="1:14" ht="21.75" customHeight="1">
      <c r="A15" s="1525" t="s">
        <v>2270</v>
      </c>
      <c r="B15" s="1524">
        <v>2200</v>
      </c>
      <c r="C15" s="1524">
        <v>2400</v>
      </c>
      <c r="D15" s="1524">
        <v>2500</v>
      </c>
      <c r="E15" s="1523">
        <v>2700</v>
      </c>
      <c r="F15" s="1523">
        <v>2800</v>
      </c>
      <c r="G15" s="1522">
        <v>2800</v>
      </c>
      <c r="H15" s="1521">
        <v>3000</v>
      </c>
      <c r="I15" s="1521">
        <v>3300</v>
      </c>
      <c r="J15" s="1521">
        <v>3400</v>
      </c>
      <c r="K15" s="1521">
        <v>3600</v>
      </c>
      <c r="L15" s="1521">
        <v>4300</v>
      </c>
      <c r="M15" s="1521">
        <v>4700</v>
      </c>
      <c r="N15" s="1520">
        <v>5200</v>
      </c>
    </row>
    <row r="16" spans="1:14" ht="21.75" customHeight="1">
      <c r="A16" s="1525" t="s">
        <v>2269</v>
      </c>
      <c r="B16" s="1524">
        <v>19800</v>
      </c>
      <c r="C16" s="1524">
        <v>24600</v>
      </c>
      <c r="D16" s="1524">
        <v>26900</v>
      </c>
      <c r="E16" s="1523">
        <v>27800</v>
      </c>
      <c r="F16" s="1523">
        <v>28600</v>
      </c>
      <c r="G16" s="1522">
        <v>29100</v>
      </c>
      <c r="H16" s="1521">
        <v>30400</v>
      </c>
      <c r="I16" s="1521">
        <v>31900</v>
      </c>
      <c r="J16" s="1521">
        <v>32100</v>
      </c>
      <c r="K16" s="1521">
        <v>33100</v>
      </c>
      <c r="L16" s="1521">
        <v>34700</v>
      </c>
      <c r="M16" s="1521">
        <v>36500</v>
      </c>
      <c r="N16" s="1520">
        <v>38200</v>
      </c>
    </row>
    <row r="17" spans="1:14" ht="21.75" customHeight="1">
      <c r="A17" s="1525" t="s">
        <v>2268</v>
      </c>
      <c r="B17" s="1524">
        <v>6800</v>
      </c>
      <c r="C17" s="1524">
        <v>9100</v>
      </c>
      <c r="D17" s="1524">
        <v>10100</v>
      </c>
      <c r="E17" s="1523">
        <v>11000</v>
      </c>
      <c r="F17" s="1523">
        <v>11700</v>
      </c>
      <c r="G17" s="1522">
        <v>12100</v>
      </c>
      <c r="H17" s="1521">
        <v>12700</v>
      </c>
      <c r="I17" s="1521">
        <v>14000</v>
      </c>
      <c r="J17" s="1521">
        <v>14300</v>
      </c>
      <c r="K17" s="1521">
        <v>15000</v>
      </c>
      <c r="L17" s="1521">
        <v>15500</v>
      </c>
      <c r="M17" s="1521">
        <v>16400</v>
      </c>
      <c r="N17" s="1520">
        <v>17200</v>
      </c>
    </row>
    <row r="18" spans="1:14" ht="21.75" customHeight="1">
      <c r="A18" s="1525" t="s">
        <v>2267</v>
      </c>
      <c r="B18" s="1524">
        <v>2100</v>
      </c>
      <c r="C18" s="1524">
        <v>2300</v>
      </c>
      <c r="D18" s="1524">
        <v>2500</v>
      </c>
      <c r="E18" s="1523">
        <v>2600</v>
      </c>
      <c r="F18" s="1523">
        <v>2800</v>
      </c>
      <c r="G18" s="1522">
        <v>2800</v>
      </c>
      <c r="H18" s="1521">
        <v>3100</v>
      </c>
      <c r="I18" s="1521">
        <v>3400</v>
      </c>
      <c r="J18" s="1521">
        <v>3600</v>
      </c>
      <c r="K18" s="1521">
        <v>4000</v>
      </c>
      <c r="L18" s="1521">
        <v>4400</v>
      </c>
      <c r="M18" s="1521">
        <v>4900</v>
      </c>
      <c r="N18" s="1520">
        <v>5900</v>
      </c>
    </row>
    <row r="19" spans="1:14" ht="21.75" customHeight="1">
      <c r="A19" s="1525" t="s">
        <v>2266</v>
      </c>
      <c r="B19" s="1524">
        <v>15700</v>
      </c>
      <c r="C19" s="1524">
        <v>18700</v>
      </c>
      <c r="D19" s="1524">
        <v>20200</v>
      </c>
      <c r="E19" s="1523">
        <v>21400</v>
      </c>
      <c r="F19" s="1523">
        <v>22200</v>
      </c>
      <c r="G19" s="1522">
        <v>22700</v>
      </c>
      <c r="H19" s="1521">
        <v>23700</v>
      </c>
      <c r="I19" s="1521">
        <v>24300</v>
      </c>
      <c r="J19" s="1521">
        <v>23600</v>
      </c>
      <c r="K19" s="1521">
        <v>24100</v>
      </c>
      <c r="L19" s="1521">
        <v>24500</v>
      </c>
      <c r="M19" s="1521">
        <v>25000</v>
      </c>
      <c r="N19" s="1520">
        <v>25500</v>
      </c>
    </row>
    <row r="20" spans="1:14" ht="21.75" customHeight="1">
      <c r="A20" s="1525" t="s">
        <v>2265</v>
      </c>
      <c r="B20" s="1524">
        <v>1300</v>
      </c>
      <c r="C20" s="1524">
        <v>1900</v>
      </c>
      <c r="D20" s="1524">
        <v>2400</v>
      </c>
      <c r="E20" s="1523">
        <v>2800</v>
      </c>
      <c r="F20" s="1523">
        <v>3100</v>
      </c>
      <c r="G20" s="1522">
        <v>3400</v>
      </c>
      <c r="H20" s="1521">
        <v>3700</v>
      </c>
      <c r="I20" s="1521">
        <v>4000</v>
      </c>
      <c r="J20" s="1521">
        <v>4200</v>
      </c>
      <c r="K20" s="1521">
        <v>4600</v>
      </c>
      <c r="L20" s="1521">
        <v>4800</v>
      </c>
      <c r="M20" s="1521">
        <v>5100</v>
      </c>
      <c r="N20" s="1520">
        <v>5300</v>
      </c>
    </row>
    <row r="21" spans="1:14" ht="21.75" customHeight="1">
      <c r="A21" s="1517" t="s">
        <v>2264</v>
      </c>
      <c r="B21" s="1516">
        <v>1400</v>
      </c>
      <c r="C21" s="1516">
        <v>1900</v>
      </c>
      <c r="D21" s="1516">
        <v>2200</v>
      </c>
      <c r="E21" s="1516">
        <v>2400</v>
      </c>
      <c r="F21" s="1516">
        <v>2600</v>
      </c>
      <c r="G21" s="1515">
        <v>2700</v>
      </c>
      <c r="H21" s="1514">
        <v>2900</v>
      </c>
      <c r="I21" s="1514">
        <v>3200</v>
      </c>
      <c r="J21" s="1519">
        <v>3400</v>
      </c>
      <c r="K21" s="1514">
        <v>3700</v>
      </c>
      <c r="L21" s="1514">
        <v>4000</v>
      </c>
      <c r="M21" s="1514">
        <v>4300</v>
      </c>
      <c r="N21" s="1518">
        <v>4700</v>
      </c>
    </row>
    <row r="22" spans="1:14" ht="21.75" customHeight="1">
      <c r="A22" s="1517" t="s">
        <v>2263</v>
      </c>
      <c r="B22" s="1516">
        <v>1000</v>
      </c>
      <c r="C22" s="1516">
        <v>1200</v>
      </c>
      <c r="D22" s="1516">
        <v>1500</v>
      </c>
      <c r="E22" s="1516">
        <v>1700</v>
      </c>
      <c r="F22" s="1516">
        <v>1900</v>
      </c>
      <c r="G22" s="1515">
        <v>2100</v>
      </c>
      <c r="H22" s="1514">
        <v>2200</v>
      </c>
      <c r="I22" s="1514">
        <v>2400</v>
      </c>
      <c r="J22" s="1514">
        <v>2500</v>
      </c>
      <c r="K22" s="1514">
        <v>2600</v>
      </c>
      <c r="L22" s="1514">
        <v>2700</v>
      </c>
      <c r="M22" s="1514">
        <v>3000</v>
      </c>
      <c r="N22" s="1518">
        <v>3200</v>
      </c>
    </row>
    <row r="23" spans="1:14" ht="21.75" customHeight="1">
      <c r="A23" s="1517" t="s">
        <v>2262</v>
      </c>
      <c r="B23" s="1516">
        <v>1300</v>
      </c>
      <c r="C23" s="1516">
        <v>2000</v>
      </c>
      <c r="D23" s="1516">
        <v>3100</v>
      </c>
      <c r="E23" s="1516">
        <v>3700</v>
      </c>
      <c r="F23" s="1516">
        <v>4300</v>
      </c>
      <c r="G23" s="1515">
        <v>4900</v>
      </c>
      <c r="H23" s="1514">
        <v>5300</v>
      </c>
      <c r="I23" s="1514">
        <v>5900</v>
      </c>
      <c r="J23" s="1514">
        <v>6100</v>
      </c>
      <c r="K23" s="1514">
        <v>6500</v>
      </c>
      <c r="L23" s="1514">
        <v>6800</v>
      </c>
      <c r="M23" s="1514">
        <v>7100</v>
      </c>
      <c r="N23" s="1518">
        <v>7400</v>
      </c>
    </row>
    <row r="24" spans="1:14" ht="21.75" customHeight="1" thickBot="1">
      <c r="A24" s="1517" t="s">
        <v>2261</v>
      </c>
      <c r="B24" s="1516">
        <v>12100</v>
      </c>
      <c r="C24" s="1516">
        <v>13700</v>
      </c>
      <c r="D24" s="1516">
        <v>14700</v>
      </c>
      <c r="E24" s="1516">
        <v>15100</v>
      </c>
      <c r="F24" s="1516">
        <v>15500</v>
      </c>
      <c r="G24" s="1515">
        <v>15600</v>
      </c>
      <c r="H24" s="1514">
        <v>16600</v>
      </c>
      <c r="I24" s="1514">
        <v>17400</v>
      </c>
      <c r="J24" s="1514">
        <v>17100</v>
      </c>
      <c r="K24" s="1514">
        <v>17800</v>
      </c>
      <c r="L24" s="1513">
        <v>18400</v>
      </c>
      <c r="M24" s="1513">
        <v>18600</v>
      </c>
      <c r="N24" s="1512">
        <v>18800</v>
      </c>
    </row>
    <row r="25" spans="1:14" ht="21.75" customHeight="1" thickBot="1">
      <c r="A25" s="1511" t="s">
        <v>2177</v>
      </c>
      <c r="B25" s="1510">
        <f t="shared" ref="B25:N25" si="0">SUM(B5:B24)</f>
        <v>195300</v>
      </c>
      <c r="C25" s="1510">
        <f t="shared" si="0"/>
        <v>234200</v>
      </c>
      <c r="D25" s="1510">
        <f t="shared" si="0"/>
        <v>257600</v>
      </c>
      <c r="E25" s="1510">
        <f t="shared" si="0"/>
        <v>270300</v>
      </c>
      <c r="F25" s="1510">
        <f t="shared" si="0"/>
        <v>282600</v>
      </c>
      <c r="G25" s="1509">
        <f t="shared" si="0"/>
        <v>289700</v>
      </c>
      <c r="H25" s="1510">
        <f t="shared" si="0"/>
        <v>305900</v>
      </c>
      <c r="I25" s="1509">
        <f t="shared" si="0"/>
        <v>323900</v>
      </c>
      <c r="J25" s="1508">
        <f t="shared" si="0"/>
        <v>325600</v>
      </c>
      <c r="K25" s="1508">
        <f t="shared" si="0"/>
        <v>340100</v>
      </c>
      <c r="L25" s="1508">
        <f t="shared" si="0"/>
        <v>354200</v>
      </c>
      <c r="M25" s="1508">
        <f t="shared" si="0"/>
        <v>370200</v>
      </c>
      <c r="N25" s="1507">
        <f t="shared" si="0"/>
        <v>386400</v>
      </c>
    </row>
    <row r="26" spans="1:14" ht="21.75" customHeight="1">
      <c r="A26" s="2528" t="s">
        <v>2260</v>
      </c>
      <c r="B26" s="2528"/>
      <c r="C26" s="2528"/>
      <c r="D26" s="2528"/>
      <c r="E26" s="2528"/>
      <c r="F26" s="2528"/>
      <c r="G26" s="2528"/>
      <c r="H26" s="2528"/>
      <c r="I26" s="2528"/>
      <c r="J26" s="2528"/>
      <c r="K26" s="2528"/>
      <c r="L26" s="2528"/>
      <c r="M26" s="2528"/>
      <c r="N26" s="2528"/>
    </row>
  </sheetData>
  <mergeCells count="16">
    <mergeCell ref="N3:N4"/>
    <mergeCell ref="A26:N26"/>
    <mergeCell ref="M3:M4"/>
    <mergeCell ref="A1:N1"/>
    <mergeCell ref="A2:N2"/>
    <mergeCell ref="B3:B4"/>
    <mergeCell ref="C3:C4"/>
    <mergeCell ref="D3:D4"/>
    <mergeCell ref="E3:E4"/>
    <mergeCell ref="F3:F4"/>
    <mergeCell ref="G3:G4"/>
    <mergeCell ref="H3:H4"/>
    <mergeCell ref="I3:I4"/>
    <mergeCell ref="J3:J4"/>
    <mergeCell ref="K3:K4"/>
    <mergeCell ref="L3:L4"/>
  </mergeCells>
  <phoneticPr fontId="3"/>
  <pageMargins left="0.78740157480314965" right="0.78740157480314965" top="0.98425196850393704" bottom="0.98425196850393704" header="0.51181102362204722" footer="0.51181102362204722"/>
  <pageSetup paperSize="9" scale="65"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23"/>
  <sheetViews>
    <sheetView view="pageBreakPreview" zoomScaleNormal="100" zoomScaleSheetLayoutView="100" workbookViewId="0">
      <selection activeCell="D1" sqref="D1"/>
    </sheetView>
  </sheetViews>
  <sheetFormatPr defaultColWidth="9" defaultRowHeight="13"/>
  <cols>
    <col min="1" max="1" width="14.26953125" style="1528" customWidth="1"/>
    <col min="2" max="4" width="17.90625" style="1528" customWidth="1"/>
    <col min="5" max="6" width="5.90625" style="1528" customWidth="1"/>
    <col min="7" max="16384" width="9" style="1528"/>
  </cols>
  <sheetData>
    <row r="1" spans="1:10" ht="19">
      <c r="A1" s="1541" t="s">
        <v>2291</v>
      </c>
    </row>
    <row r="2" spans="1:10" ht="13.5" thickBot="1">
      <c r="D2" s="1529" t="s">
        <v>2290</v>
      </c>
    </row>
    <row r="3" spans="1:10" s="1538" customFormat="1" ht="21" customHeight="1">
      <c r="A3" s="1540" t="s">
        <v>1763</v>
      </c>
      <c r="B3" s="1539" t="s">
        <v>2289</v>
      </c>
      <c r="C3" s="1539" t="s">
        <v>2288</v>
      </c>
      <c r="D3" s="1539" t="s">
        <v>2177</v>
      </c>
    </row>
    <row r="4" spans="1:10" ht="21" customHeight="1">
      <c r="A4" s="1535" t="s">
        <v>1758</v>
      </c>
      <c r="B4" s="1533">
        <v>88054</v>
      </c>
      <c r="C4" s="1533">
        <v>26324</v>
      </c>
      <c r="D4" s="1533">
        <f t="shared" ref="D4:D22" si="0">SUM(B4:C4)</f>
        <v>114378</v>
      </c>
    </row>
    <row r="5" spans="1:10" ht="21" customHeight="1">
      <c r="A5" s="1535" t="s">
        <v>1757</v>
      </c>
      <c r="B5" s="1533">
        <v>89908</v>
      </c>
      <c r="C5" s="1533">
        <v>27622</v>
      </c>
      <c r="D5" s="1533">
        <f t="shared" si="0"/>
        <v>117530</v>
      </c>
    </row>
    <row r="6" spans="1:10" ht="21" customHeight="1">
      <c r="A6" s="1535" t="s">
        <v>1756</v>
      </c>
      <c r="B6" s="1534">
        <v>91384</v>
      </c>
      <c r="C6" s="1533">
        <v>28772</v>
      </c>
      <c r="D6" s="1533">
        <f t="shared" si="0"/>
        <v>120156</v>
      </c>
    </row>
    <row r="7" spans="1:10" ht="21" customHeight="1">
      <c r="A7" s="1535" t="s">
        <v>1755</v>
      </c>
      <c r="B7" s="1533">
        <v>92583</v>
      </c>
      <c r="C7" s="1533">
        <v>29932</v>
      </c>
      <c r="D7" s="1533">
        <f t="shared" si="0"/>
        <v>122515</v>
      </c>
    </row>
    <row r="8" spans="1:10" ht="21" customHeight="1">
      <c r="A8" s="1535" t="s">
        <v>1754</v>
      </c>
      <c r="B8" s="1533">
        <v>93288</v>
      </c>
      <c r="C8" s="1533">
        <v>31177</v>
      </c>
      <c r="D8" s="1533">
        <f t="shared" si="0"/>
        <v>124465</v>
      </c>
      <c r="J8" s="1537"/>
    </row>
    <row r="9" spans="1:10" ht="21" customHeight="1">
      <c r="A9" s="1535" t="s">
        <v>1753</v>
      </c>
      <c r="B9" s="1533">
        <v>94927</v>
      </c>
      <c r="C9" s="1533">
        <v>32519</v>
      </c>
      <c r="D9" s="1533">
        <f t="shared" si="0"/>
        <v>127446</v>
      </c>
      <c r="J9" s="1537"/>
    </row>
    <row r="10" spans="1:10" ht="21" customHeight="1">
      <c r="A10" s="1535" t="s">
        <v>1752</v>
      </c>
      <c r="B10" s="1533">
        <v>96124</v>
      </c>
      <c r="C10" s="1533">
        <v>34236</v>
      </c>
      <c r="D10" s="1533">
        <f t="shared" si="0"/>
        <v>130360</v>
      </c>
    </row>
    <row r="11" spans="1:10" ht="21" customHeight="1">
      <c r="A11" s="1535" t="s">
        <v>1751</v>
      </c>
      <c r="B11" s="1533">
        <v>96156</v>
      </c>
      <c r="C11" s="1533">
        <v>35972</v>
      </c>
      <c r="D11" s="1533">
        <f t="shared" si="0"/>
        <v>132128</v>
      </c>
    </row>
    <row r="12" spans="1:10" ht="21" customHeight="1">
      <c r="A12" s="1535" t="s">
        <v>1750</v>
      </c>
      <c r="B12" s="1533">
        <v>95928</v>
      </c>
      <c r="C12" s="1533">
        <v>37868</v>
      </c>
      <c r="D12" s="1533">
        <f t="shared" si="0"/>
        <v>133796</v>
      </c>
    </row>
    <row r="13" spans="1:10" ht="21" customHeight="1">
      <c r="A13" s="1535" t="s">
        <v>1749</v>
      </c>
      <c r="B13" s="1533">
        <v>95743</v>
      </c>
      <c r="C13" s="1533">
        <v>40085</v>
      </c>
      <c r="D13" s="1533">
        <f t="shared" si="0"/>
        <v>135828</v>
      </c>
    </row>
    <row r="14" spans="1:10" ht="21" customHeight="1">
      <c r="A14" s="1535" t="s">
        <v>1748</v>
      </c>
      <c r="B14" s="1533">
        <v>96244</v>
      </c>
      <c r="C14" s="1533">
        <v>41622</v>
      </c>
      <c r="D14" s="1533">
        <f t="shared" si="0"/>
        <v>137866</v>
      </c>
    </row>
    <row r="15" spans="1:10" ht="21" customHeight="1">
      <c r="A15" s="1535" t="s">
        <v>1747</v>
      </c>
      <c r="B15" s="1533">
        <v>96898</v>
      </c>
      <c r="C15" s="1533">
        <v>43058</v>
      </c>
      <c r="D15" s="1533">
        <f t="shared" si="0"/>
        <v>139956</v>
      </c>
    </row>
    <row r="16" spans="1:10" ht="21" customHeight="1">
      <c r="A16" s="1535" t="s">
        <v>1974</v>
      </c>
      <c r="B16" s="1533">
        <v>97783</v>
      </c>
      <c r="C16" s="1533">
        <v>44333</v>
      </c>
      <c r="D16" s="1533">
        <f t="shared" si="0"/>
        <v>142116</v>
      </c>
    </row>
    <row r="17" spans="1:4" ht="21" customHeight="1">
      <c r="A17" s="1535" t="s">
        <v>1973</v>
      </c>
      <c r="B17" s="1533">
        <v>98731</v>
      </c>
      <c r="C17" s="1533">
        <v>45988</v>
      </c>
      <c r="D17" s="1533">
        <f t="shared" si="0"/>
        <v>144719</v>
      </c>
    </row>
    <row r="18" spans="1:4" ht="21" customHeight="1">
      <c r="A18" s="1535" t="s">
        <v>1972</v>
      </c>
      <c r="B18" s="1533">
        <v>99772</v>
      </c>
      <c r="C18" s="1533">
        <v>47981</v>
      </c>
      <c r="D18" s="1533">
        <f t="shared" si="0"/>
        <v>147753</v>
      </c>
    </row>
    <row r="19" spans="1:4" ht="21" customHeight="1">
      <c r="A19" s="1536" t="s">
        <v>2287</v>
      </c>
      <c r="B19" s="1534">
        <v>100645</v>
      </c>
      <c r="C19" s="1533">
        <v>50082</v>
      </c>
      <c r="D19" s="1533">
        <f t="shared" si="0"/>
        <v>150727</v>
      </c>
    </row>
    <row r="20" spans="1:4" ht="21" customHeight="1">
      <c r="A20" s="1536" t="s">
        <v>2286</v>
      </c>
      <c r="B20" s="1534">
        <v>101715</v>
      </c>
      <c r="C20" s="1533">
        <v>51716</v>
      </c>
      <c r="D20" s="1533">
        <f t="shared" si="0"/>
        <v>153431</v>
      </c>
    </row>
    <row r="21" spans="1:4" ht="21" customHeight="1">
      <c r="A21" s="1535" t="s">
        <v>2285</v>
      </c>
      <c r="B21" s="1534">
        <v>103587</v>
      </c>
      <c r="C21" s="1533">
        <v>52864</v>
      </c>
      <c r="D21" s="1533">
        <f t="shared" si="0"/>
        <v>156451</v>
      </c>
    </row>
    <row r="22" spans="1:4" ht="21" customHeight="1" thickBot="1">
      <c r="A22" s="1532" t="s">
        <v>2005</v>
      </c>
      <c r="B22" s="1531">
        <v>104973</v>
      </c>
      <c r="C22" s="1530">
        <v>54093</v>
      </c>
      <c r="D22" s="1530">
        <f t="shared" si="0"/>
        <v>159066</v>
      </c>
    </row>
    <row r="23" spans="1:4">
      <c r="D23" s="1529" t="s">
        <v>2284</v>
      </c>
    </row>
  </sheetData>
  <phoneticPr fontId="3"/>
  <printOptions horizontalCentered="1"/>
  <pageMargins left="0.78740157480314965" right="0.78740157480314965" top="0.98425196850393704" bottom="0.98425196850393704" header="0.51181102362204722" footer="0.51181102362204722"/>
  <pageSetup paperSize="9" scale="94"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Q47"/>
  <sheetViews>
    <sheetView view="pageBreakPreview" zoomScaleNormal="100" zoomScaleSheetLayoutView="100" workbookViewId="0"/>
  </sheetViews>
  <sheetFormatPr defaultRowHeight="13"/>
  <cols>
    <col min="1" max="1" width="17.453125" customWidth="1"/>
    <col min="2" max="9" width="8.6328125" style="543" customWidth="1"/>
    <col min="10" max="13" width="8.6328125" customWidth="1"/>
    <col min="14" max="17" width="5.6328125" customWidth="1"/>
    <col min="18" max="18" width="10.6328125" customWidth="1"/>
  </cols>
  <sheetData>
    <row r="1" spans="1:17" ht="24.75" customHeight="1">
      <c r="A1" s="1559" t="s">
        <v>2307</v>
      </c>
      <c r="B1" s="1557"/>
      <c r="C1" s="1557"/>
      <c r="D1" s="555"/>
      <c r="E1" s="555"/>
      <c r="F1" s="555"/>
      <c r="G1" s="555"/>
      <c r="H1" s="555"/>
      <c r="I1" s="555"/>
    </row>
    <row r="2" spans="1:17" ht="23.25" customHeight="1">
      <c r="A2" s="1558"/>
      <c r="B2" s="1557"/>
      <c r="C2" s="1557"/>
      <c r="D2" s="555"/>
      <c r="E2" s="555"/>
      <c r="F2" s="555"/>
      <c r="G2" s="555"/>
      <c r="H2" s="555"/>
      <c r="I2" s="555"/>
    </row>
    <row r="3" spans="1:17" ht="23.25" customHeight="1">
      <c r="A3" s="1558"/>
      <c r="B3" s="1557"/>
      <c r="C3" s="1557"/>
      <c r="D3" s="555"/>
      <c r="E3" s="555"/>
      <c r="F3" s="555"/>
      <c r="G3" s="555"/>
      <c r="H3" s="555"/>
      <c r="I3" s="555"/>
    </row>
    <row r="4" spans="1:17" ht="17.25" customHeight="1" thickBot="1">
      <c r="A4" s="1556"/>
      <c r="C4" s="555"/>
      <c r="D4" s="555"/>
      <c r="E4" s="555"/>
      <c r="F4" s="555"/>
      <c r="G4" s="1555"/>
      <c r="H4" s="1555"/>
      <c r="I4" s="523"/>
      <c r="P4" s="523" t="s">
        <v>2306</v>
      </c>
    </row>
    <row r="5" spans="1:17" s="219" customFormat="1" ht="20.149999999999999" customHeight="1">
      <c r="A5" s="219" t="s">
        <v>2305</v>
      </c>
      <c r="B5" s="2543" t="s">
        <v>2304</v>
      </c>
      <c r="C5" s="2544"/>
      <c r="D5" s="2545" t="s">
        <v>2303</v>
      </c>
      <c r="E5" s="2546"/>
      <c r="F5" s="2547" t="s">
        <v>2302</v>
      </c>
      <c r="G5" s="2548"/>
      <c r="H5" s="2552" t="s">
        <v>2889</v>
      </c>
      <c r="I5" s="2553"/>
      <c r="J5" s="2545" t="s">
        <v>2301</v>
      </c>
      <c r="K5" s="2546"/>
      <c r="L5" s="2545" t="s">
        <v>2300</v>
      </c>
      <c r="M5" s="2546"/>
      <c r="N5" s="2537" t="s">
        <v>2299</v>
      </c>
      <c r="O5" s="2549"/>
      <c r="P5" s="2537" t="s">
        <v>2298</v>
      </c>
      <c r="Q5" s="2538"/>
    </row>
    <row r="6" spans="1:17" s="219" customFormat="1" ht="20.149999999999999" customHeight="1" thickBot="1">
      <c r="A6" s="876" t="s">
        <v>2297</v>
      </c>
      <c r="B6" s="1549" t="s">
        <v>2296</v>
      </c>
      <c r="C6" s="1554" t="s">
        <v>2294</v>
      </c>
      <c r="D6" s="1553" t="s">
        <v>2295</v>
      </c>
      <c r="E6" s="1552" t="s">
        <v>2294</v>
      </c>
      <c r="F6" s="1549" t="s">
        <v>2295</v>
      </c>
      <c r="G6" s="1552" t="s">
        <v>2294</v>
      </c>
      <c r="H6" s="1549" t="s">
        <v>2295</v>
      </c>
      <c r="I6" s="1551" t="s">
        <v>2294</v>
      </c>
      <c r="J6" s="1549" t="s">
        <v>2295</v>
      </c>
      <c r="K6" s="1550" t="s">
        <v>2294</v>
      </c>
      <c r="L6" s="1549" t="s">
        <v>2295</v>
      </c>
      <c r="M6" s="1548" t="s">
        <v>2294</v>
      </c>
      <c r="N6" s="2539"/>
      <c r="O6" s="2550"/>
      <c r="P6" s="2539"/>
      <c r="Q6" s="2540"/>
    </row>
    <row r="7" spans="1:17" s="219" customFormat="1" ht="21.75" customHeight="1">
      <c r="A7" s="530" t="s">
        <v>2293</v>
      </c>
      <c r="B7" s="1547">
        <v>36210</v>
      </c>
      <c r="C7" s="1547">
        <v>12491</v>
      </c>
      <c r="D7" s="1547">
        <v>7351</v>
      </c>
      <c r="E7" s="1547">
        <v>2059</v>
      </c>
      <c r="F7" s="1547">
        <v>1889</v>
      </c>
      <c r="G7" s="1547">
        <v>165</v>
      </c>
      <c r="H7" s="1547">
        <v>1965</v>
      </c>
      <c r="I7" s="1547">
        <v>27</v>
      </c>
      <c r="J7" s="1547">
        <v>2454</v>
      </c>
      <c r="K7" s="1547">
        <v>7</v>
      </c>
      <c r="L7" s="1547">
        <v>27</v>
      </c>
      <c r="M7" s="1547">
        <v>7</v>
      </c>
      <c r="N7" s="2551">
        <v>1632</v>
      </c>
      <c r="O7" s="2551"/>
      <c r="P7" s="2541">
        <f t="shared" ref="P7:P18" si="0">SUM(B7:I7,J7:O7)</f>
        <v>66284</v>
      </c>
      <c r="Q7" s="2541"/>
    </row>
    <row r="8" spans="1:17" s="219" customFormat="1" ht="21.75" customHeight="1">
      <c r="A8" s="530" t="s">
        <v>1759</v>
      </c>
      <c r="B8" s="1547">
        <v>38516</v>
      </c>
      <c r="C8" s="1547">
        <v>15399</v>
      </c>
      <c r="D8" s="1547">
        <v>7416</v>
      </c>
      <c r="E8" s="1547">
        <v>2022</v>
      </c>
      <c r="F8" s="1547">
        <v>2082</v>
      </c>
      <c r="G8" s="1547">
        <v>315</v>
      </c>
      <c r="H8" s="1547">
        <v>0</v>
      </c>
      <c r="I8" s="1547">
        <v>0</v>
      </c>
      <c r="J8" s="1547">
        <v>3436</v>
      </c>
      <c r="K8" s="1547">
        <v>33</v>
      </c>
      <c r="L8" s="1547">
        <v>30</v>
      </c>
      <c r="M8" s="1547">
        <v>10</v>
      </c>
      <c r="N8" s="2541">
        <v>1202</v>
      </c>
      <c r="O8" s="2541"/>
      <c r="P8" s="2541">
        <f t="shared" si="0"/>
        <v>70461</v>
      </c>
      <c r="Q8" s="2541"/>
    </row>
    <row r="9" spans="1:17" s="219" customFormat="1" ht="21.75" customHeight="1">
      <c r="A9" s="530" t="s">
        <v>1758</v>
      </c>
      <c r="B9" s="1547">
        <v>38869</v>
      </c>
      <c r="C9" s="1547">
        <v>16329</v>
      </c>
      <c r="D9" s="1547">
        <v>6798</v>
      </c>
      <c r="E9" s="1547">
        <v>2207</v>
      </c>
      <c r="F9" s="1547">
        <v>1911</v>
      </c>
      <c r="G9" s="1547">
        <v>617</v>
      </c>
      <c r="H9" s="1547">
        <v>0</v>
      </c>
      <c r="I9" s="1547">
        <v>0</v>
      </c>
      <c r="J9" s="1547">
        <v>3303</v>
      </c>
      <c r="K9" s="1547">
        <v>45</v>
      </c>
      <c r="L9" s="1547">
        <v>32</v>
      </c>
      <c r="M9" s="1547">
        <v>8</v>
      </c>
      <c r="N9" s="2541">
        <v>1252</v>
      </c>
      <c r="O9" s="2541"/>
      <c r="P9" s="2541">
        <f t="shared" si="0"/>
        <v>71371</v>
      </c>
      <c r="Q9" s="2541"/>
    </row>
    <row r="10" spans="1:17" s="219" customFormat="1" ht="21.75" customHeight="1">
      <c r="A10" s="530" t="s">
        <v>1757</v>
      </c>
      <c r="B10" s="1547">
        <v>39633</v>
      </c>
      <c r="C10" s="1547">
        <v>18445</v>
      </c>
      <c r="D10" s="1547">
        <v>6536</v>
      </c>
      <c r="E10" s="1547">
        <v>2064</v>
      </c>
      <c r="F10" s="1547">
        <v>2884</v>
      </c>
      <c r="G10" s="1547">
        <v>755</v>
      </c>
      <c r="H10" s="1547">
        <v>0</v>
      </c>
      <c r="I10" s="1547">
        <v>0</v>
      </c>
      <c r="J10" s="1547">
        <v>3349</v>
      </c>
      <c r="K10" s="1547">
        <v>45</v>
      </c>
      <c r="L10" s="1547">
        <v>47</v>
      </c>
      <c r="M10" s="1547">
        <v>0</v>
      </c>
      <c r="N10" s="2541">
        <v>1788</v>
      </c>
      <c r="O10" s="2541"/>
      <c r="P10" s="2541">
        <f t="shared" si="0"/>
        <v>75546</v>
      </c>
      <c r="Q10" s="2541"/>
    </row>
    <row r="11" spans="1:17" s="219" customFormat="1" ht="21.75" customHeight="1">
      <c r="A11" s="530" t="s">
        <v>2048</v>
      </c>
      <c r="B11" s="895">
        <v>39777</v>
      </c>
      <c r="C11" s="1547">
        <v>21270</v>
      </c>
      <c r="D11" s="1547">
        <v>4969</v>
      </c>
      <c r="E11" s="1547">
        <v>2485</v>
      </c>
      <c r="F11" s="1547">
        <v>2472</v>
      </c>
      <c r="G11" s="1547">
        <v>496</v>
      </c>
      <c r="H11" s="1547">
        <v>0</v>
      </c>
      <c r="I11" s="1547">
        <v>0</v>
      </c>
      <c r="J11" s="1547">
        <v>4329</v>
      </c>
      <c r="K11" s="1547">
        <v>52</v>
      </c>
      <c r="L11" s="1547">
        <v>49</v>
      </c>
      <c r="M11" s="1547">
        <v>0</v>
      </c>
      <c r="N11" s="2541">
        <v>1776</v>
      </c>
      <c r="O11" s="2541"/>
      <c r="P11" s="2541">
        <f t="shared" si="0"/>
        <v>77675</v>
      </c>
      <c r="Q11" s="2541"/>
    </row>
    <row r="12" spans="1:17" s="219" customFormat="1" ht="21.75" customHeight="1">
      <c r="A12" s="530" t="s">
        <v>2047</v>
      </c>
      <c r="B12" s="895">
        <v>41252</v>
      </c>
      <c r="C12" s="1547">
        <v>21222</v>
      </c>
      <c r="D12" s="1547">
        <v>4487</v>
      </c>
      <c r="E12" s="1547">
        <v>2525</v>
      </c>
      <c r="F12" s="1547">
        <v>2670</v>
      </c>
      <c r="G12" s="1547">
        <v>540</v>
      </c>
      <c r="H12" s="1547">
        <v>0</v>
      </c>
      <c r="I12" s="1547">
        <v>0</v>
      </c>
      <c r="J12" s="1547">
        <v>4283</v>
      </c>
      <c r="K12" s="1547">
        <v>62</v>
      </c>
      <c r="L12" s="1547">
        <v>45</v>
      </c>
      <c r="M12" s="1547">
        <v>0</v>
      </c>
      <c r="N12" s="2541">
        <v>1806</v>
      </c>
      <c r="O12" s="2541"/>
      <c r="P12" s="2541">
        <f t="shared" si="0"/>
        <v>78892</v>
      </c>
      <c r="Q12" s="2541"/>
    </row>
    <row r="13" spans="1:17" s="219" customFormat="1" ht="21.75" customHeight="1">
      <c r="A13" s="530" t="s">
        <v>2046</v>
      </c>
      <c r="B13" s="1547">
        <v>41368</v>
      </c>
      <c r="C13" s="1547">
        <v>22201</v>
      </c>
      <c r="D13" s="1547">
        <v>4095</v>
      </c>
      <c r="E13" s="1547">
        <v>2598</v>
      </c>
      <c r="F13" s="1547">
        <v>2656</v>
      </c>
      <c r="G13" s="1547">
        <v>562</v>
      </c>
      <c r="H13" s="1547">
        <v>0</v>
      </c>
      <c r="I13" s="1547">
        <v>0</v>
      </c>
      <c r="J13" s="1547">
        <v>4408</v>
      </c>
      <c r="K13" s="1547">
        <v>44</v>
      </c>
      <c r="L13" s="1547">
        <v>47</v>
      </c>
      <c r="M13" s="1547">
        <v>0</v>
      </c>
      <c r="N13" s="2541">
        <v>1775</v>
      </c>
      <c r="O13" s="2541"/>
      <c r="P13" s="2541">
        <f t="shared" si="0"/>
        <v>79754</v>
      </c>
      <c r="Q13" s="2541"/>
    </row>
    <row r="14" spans="1:17" s="219" customFormat="1" ht="21.75" customHeight="1">
      <c r="A14" s="530" t="s">
        <v>2045</v>
      </c>
      <c r="B14" s="1547">
        <v>38862</v>
      </c>
      <c r="C14" s="1547">
        <v>26063</v>
      </c>
      <c r="D14" s="1547">
        <v>3119</v>
      </c>
      <c r="E14" s="1547">
        <v>2548</v>
      </c>
      <c r="F14" s="1547">
        <v>3776</v>
      </c>
      <c r="G14" s="1547">
        <v>484</v>
      </c>
      <c r="H14" s="1547">
        <v>0</v>
      </c>
      <c r="I14" s="1547">
        <v>0</v>
      </c>
      <c r="J14" s="1547">
        <v>5148</v>
      </c>
      <c r="K14" s="1547">
        <v>65</v>
      </c>
      <c r="L14" s="1547">
        <v>48</v>
      </c>
      <c r="M14" s="1547">
        <v>0</v>
      </c>
      <c r="N14" s="2541">
        <v>1456</v>
      </c>
      <c r="O14" s="2541"/>
      <c r="P14" s="2541">
        <f t="shared" si="0"/>
        <v>81569</v>
      </c>
      <c r="Q14" s="2541"/>
    </row>
    <row r="15" spans="1:17" s="219" customFormat="1" ht="21.75" customHeight="1">
      <c r="A15" s="530" t="s">
        <v>2044</v>
      </c>
      <c r="B15" s="1547">
        <v>41398</v>
      </c>
      <c r="C15" s="1547">
        <v>26500</v>
      </c>
      <c r="D15" s="1547">
        <v>2871</v>
      </c>
      <c r="E15" s="1547">
        <v>1990</v>
      </c>
      <c r="F15" s="1547">
        <v>538</v>
      </c>
      <c r="G15" s="1547">
        <v>352</v>
      </c>
      <c r="H15" s="1547">
        <v>0</v>
      </c>
      <c r="I15" s="1547">
        <v>0</v>
      </c>
      <c r="J15" s="1547">
        <v>4804</v>
      </c>
      <c r="K15" s="1547">
        <v>75</v>
      </c>
      <c r="L15" s="1547">
        <v>46</v>
      </c>
      <c r="M15" s="1547">
        <v>0</v>
      </c>
      <c r="N15" s="2541">
        <v>1665</v>
      </c>
      <c r="O15" s="2541"/>
      <c r="P15" s="2541">
        <f t="shared" si="0"/>
        <v>80239</v>
      </c>
      <c r="Q15" s="2541"/>
    </row>
    <row r="16" spans="1:17" s="219" customFormat="1" ht="21.75" customHeight="1">
      <c r="A16" s="530" t="s">
        <v>2043</v>
      </c>
      <c r="B16" s="1547">
        <v>43634</v>
      </c>
      <c r="C16" s="1547">
        <v>27295</v>
      </c>
      <c r="D16" s="1547">
        <v>3105</v>
      </c>
      <c r="E16" s="1547">
        <v>1721</v>
      </c>
      <c r="F16" s="1547">
        <v>777</v>
      </c>
      <c r="G16" s="1547">
        <v>407</v>
      </c>
      <c r="H16" s="1547">
        <v>0</v>
      </c>
      <c r="I16" s="1547">
        <v>0</v>
      </c>
      <c r="J16" s="1547">
        <v>4923</v>
      </c>
      <c r="K16" s="1547">
        <v>115</v>
      </c>
      <c r="L16" s="1547">
        <v>47</v>
      </c>
      <c r="M16" s="1547">
        <v>0</v>
      </c>
      <c r="N16" s="2541">
        <v>1724</v>
      </c>
      <c r="O16" s="2541"/>
      <c r="P16" s="2541">
        <f t="shared" si="0"/>
        <v>83748</v>
      </c>
      <c r="Q16" s="2541"/>
    </row>
    <row r="17" spans="1:17" s="219" customFormat="1" ht="21.75" customHeight="1">
      <c r="A17" s="530" t="s">
        <v>1750</v>
      </c>
      <c r="B17" s="895">
        <v>44158</v>
      </c>
      <c r="C17" s="1547">
        <v>25368</v>
      </c>
      <c r="D17" s="1547">
        <v>2793</v>
      </c>
      <c r="E17" s="1547">
        <v>740</v>
      </c>
      <c r="F17" s="1547">
        <v>740</v>
      </c>
      <c r="G17" s="1547">
        <v>336</v>
      </c>
      <c r="H17" s="1547">
        <v>0</v>
      </c>
      <c r="I17" s="1547">
        <v>0</v>
      </c>
      <c r="J17" s="1547">
        <v>5049</v>
      </c>
      <c r="K17" s="1547">
        <v>340</v>
      </c>
      <c r="L17" s="1547">
        <v>44</v>
      </c>
      <c r="M17" s="1547">
        <v>0</v>
      </c>
      <c r="N17" s="2542">
        <v>1665</v>
      </c>
      <c r="O17" s="2542"/>
      <c r="P17" s="2541">
        <f t="shared" si="0"/>
        <v>81233</v>
      </c>
      <c r="Q17" s="2541"/>
    </row>
    <row r="18" spans="1:17" s="219" customFormat="1" ht="21.75" customHeight="1">
      <c r="A18" s="530" t="s">
        <v>1749</v>
      </c>
      <c r="B18" s="895">
        <v>44440</v>
      </c>
      <c r="C18" s="1547">
        <v>23511</v>
      </c>
      <c r="D18" s="1547">
        <v>2646</v>
      </c>
      <c r="E18" s="1547">
        <v>583</v>
      </c>
      <c r="F18" s="1547">
        <v>757</v>
      </c>
      <c r="G18" s="1547">
        <v>324</v>
      </c>
      <c r="H18" s="1547">
        <v>0</v>
      </c>
      <c r="I18" s="1547">
        <v>0</v>
      </c>
      <c r="J18" s="1547">
        <v>4836</v>
      </c>
      <c r="K18" s="1547">
        <v>268</v>
      </c>
      <c r="L18" s="1547">
        <v>44</v>
      </c>
      <c r="M18" s="1547">
        <v>0</v>
      </c>
      <c r="N18" s="2542">
        <v>1682</v>
      </c>
      <c r="O18" s="2542"/>
      <c r="P18" s="2541">
        <f t="shared" si="0"/>
        <v>79091</v>
      </c>
      <c r="Q18" s="2541"/>
    </row>
    <row r="19" spans="1:17" s="219" customFormat="1" ht="21.75" customHeight="1">
      <c r="A19" s="530" t="s">
        <v>1748</v>
      </c>
      <c r="B19" s="895">
        <v>43522</v>
      </c>
      <c r="C19" s="1547">
        <v>22708</v>
      </c>
      <c r="D19" s="1547">
        <v>2761</v>
      </c>
      <c r="E19" s="1547">
        <v>552</v>
      </c>
      <c r="F19" s="1547">
        <v>931</v>
      </c>
      <c r="G19" s="1547">
        <v>418</v>
      </c>
      <c r="H19" s="1547">
        <v>0</v>
      </c>
      <c r="I19" s="1547">
        <v>0</v>
      </c>
      <c r="J19" s="1547">
        <v>5264</v>
      </c>
      <c r="K19" s="1547">
        <v>225</v>
      </c>
      <c r="L19" s="1547">
        <v>45</v>
      </c>
      <c r="M19" s="1547">
        <v>0</v>
      </c>
      <c r="N19" s="2542">
        <v>1563</v>
      </c>
      <c r="O19" s="2542"/>
      <c r="P19" s="2542">
        <f>SUM(J19:O19,B19:I19)</f>
        <v>77989</v>
      </c>
      <c r="Q19" s="2542"/>
    </row>
    <row r="20" spans="1:17" s="219" customFormat="1" ht="21.75" customHeight="1">
      <c r="A20" s="530" t="s">
        <v>1747</v>
      </c>
      <c r="B20" s="895">
        <v>42986</v>
      </c>
      <c r="C20" s="1547">
        <v>23544</v>
      </c>
      <c r="D20" s="1547">
        <v>2923</v>
      </c>
      <c r="E20" s="1547">
        <v>613</v>
      </c>
      <c r="F20" s="1547">
        <v>1001</v>
      </c>
      <c r="G20" s="1547">
        <v>333</v>
      </c>
      <c r="H20" s="1547">
        <v>0</v>
      </c>
      <c r="I20" s="1547">
        <v>0</v>
      </c>
      <c r="J20" s="1547">
        <v>5230</v>
      </c>
      <c r="K20" s="1547">
        <v>183</v>
      </c>
      <c r="L20" s="1547">
        <v>42</v>
      </c>
      <c r="M20" s="1547">
        <v>0</v>
      </c>
      <c r="N20" s="2542">
        <v>1552</v>
      </c>
      <c r="O20" s="2542"/>
      <c r="P20" s="2542">
        <v>78407</v>
      </c>
      <c r="Q20" s="2542"/>
    </row>
    <row r="21" spans="1:17" s="219" customFormat="1" ht="21.75" customHeight="1">
      <c r="A21" s="530" t="s">
        <v>1974</v>
      </c>
      <c r="B21" s="895">
        <v>44453</v>
      </c>
      <c r="C21" s="1547">
        <v>23045</v>
      </c>
      <c r="D21" s="1547">
        <v>2998</v>
      </c>
      <c r="E21" s="1547">
        <v>537</v>
      </c>
      <c r="F21" s="1547">
        <v>1395</v>
      </c>
      <c r="G21" s="1547">
        <v>493</v>
      </c>
      <c r="H21" s="1547">
        <v>0</v>
      </c>
      <c r="I21" s="1547">
        <v>0</v>
      </c>
      <c r="J21" s="1547">
        <v>5379</v>
      </c>
      <c r="K21" s="1547">
        <v>132</v>
      </c>
      <c r="L21" s="1547">
        <v>47</v>
      </c>
      <c r="M21" s="1547">
        <v>0</v>
      </c>
      <c r="N21" s="2542">
        <v>1521</v>
      </c>
      <c r="O21" s="2542"/>
      <c r="P21" s="2542">
        <f t="shared" ref="P21:P28" si="1">SUM(J21:O21,B21:I21)</f>
        <v>80000</v>
      </c>
      <c r="Q21" s="2542"/>
    </row>
    <row r="22" spans="1:17" s="219" customFormat="1" ht="21.75" customHeight="1">
      <c r="A22" s="530" t="s">
        <v>1973</v>
      </c>
      <c r="B22" s="895">
        <v>44810</v>
      </c>
      <c r="C22" s="1547">
        <v>23726</v>
      </c>
      <c r="D22" s="1547">
        <v>2557</v>
      </c>
      <c r="E22" s="1547">
        <v>557</v>
      </c>
      <c r="F22" s="1547">
        <v>1518</v>
      </c>
      <c r="G22" s="1547">
        <v>394</v>
      </c>
      <c r="H22" s="1547">
        <v>0</v>
      </c>
      <c r="I22" s="1547">
        <v>0</v>
      </c>
      <c r="J22" s="1547">
        <v>5284</v>
      </c>
      <c r="K22" s="1547">
        <v>3958</v>
      </c>
      <c r="L22" s="1547">
        <v>43</v>
      </c>
      <c r="M22" s="1547">
        <v>0</v>
      </c>
      <c r="N22" s="2542">
        <v>1448</v>
      </c>
      <c r="O22" s="2542"/>
      <c r="P22" s="2542">
        <f t="shared" si="1"/>
        <v>84295</v>
      </c>
      <c r="Q22" s="2542"/>
    </row>
    <row r="23" spans="1:17" s="219" customFormat="1" ht="21.75" customHeight="1">
      <c r="A23" s="530" t="s">
        <v>1972</v>
      </c>
      <c r="B23" s="895">
        <v>45467</v>
      </c>
      <c r="C23" s="1547">
        <v>24949</v>
      </c>
      <c r="D23" s="1547">
        <v>2463</v>
      </c>
      <c r="E23" s="1547">
        <v>554</v>
      </c>
      <c r="F23" s="1547">
        <v>1802</v>
      </c>
      <c r="G23" s="1547">
        <v>362</v>
      </c>
      <c r="H23" s="1547">
        <v>0</v>
      </c>
      <c r="I23" s="1547">
        <v>0</v>
      </c>
      <c r="J23" s="1547">
        <v>5189</v>
      </c>
      <c r="K23" s="1547">
        <v>8266</v>
      </c>
      <c r="L23" s="1547">
        <v>39</v>
      </c>
      <c r="M23" s="1547">
        <v>0</v>
      </c>
      <c r="N23" s="2542">
        <v>1395</v>
      </c>
      <c r="O23" s="2542"/>
      <c r="P23" s="2542">
        <f t="shared" si="1"/>
        <v>90486</v>
      </c>
      <c r="Q23" s="2542"/>
    </row>
    <row r="24" spans="1:17" s="219" customFormat="1" ht="21.75" customHeight="1">
      <c r="A24" s="530" t="s">
        <v>1971</v>
      </c>
      <c r="B24" s="895">
        <v>45993</v>
      </c>
      <c r="C24" s="1547">
        <v>24447</v>
      </c>
      <c r="D24" s="1547">
        <v>2354</v>
      </c>
      <c r="E24" s="1547">
        <v>535</v>
      </c>
      <c r="F24" s="1547">
        <v>1738</v>
      </c>
      <c r="G24" s="1547">
        <v>361</v>
      </c>
      <c r="H24" s="1547">
        <v>0</v>
      </c>
      <c r="I24" s="1547">
        <v>0</v>
      </c>
      <c r="J24" s="1547">
        <v>5123</v>
      </c>
      <c r="K24" s="1547">
        <v>8365</v>
      </c>
      <c r="L24" s="1547">
        <v>47</v>
      </c>
      <c r="M24" s="1547">
        <v>0</v>
      </c>
      <c r="N24" s="2542">
        <v>1328</v>
      </c>
      <c r="O24" s="2542"/>
      <c r="P24" s="2542">
        <f t="shared" si="1"/>
        <v>90291</v>
      </c>
      <c r="Q24" s="2542"/>
    </row>
    <row r="25" spans="1:17" s="219" customFormat="1" ht="21.75" customHeight="1">
      <c r="A25" s="49" t="s">
        <v>2007</v>
      </c>
      <c r="B25" s="895">
        <v>46058</v>
      </c>
      <c r="C25" s="1547">
        <v>25371</v>
      </c>
      <c r="D25" s="1547">
        <v>2385</v>
      </c>
      <c r="E25" s="1547">
        <v>532</v>
      </c>
      <c r="F25" s="1547">
        <v>1777</v>
      </c>
      <c r="G25" s="1547">
        <v>373</v>
      </c>
      <c r="H25" s="1547">
        <v>0</v>
      </c>
      <c r="I25" s="1547">
        <v>0</v>
      </c>
      <c r="J25" s="1547">
        <v>5114</v>
      </c>
      <c r="K25" s="1547">
        <v>11266</v>
      </c>
      <c r="L25" s="1547">
        <v>46</v>
      </c>
      <c r="M25" s="1547">
        <v>0</v>
      </c>
      <c r="N25" s="2542">
        <v>1345</v>
      </c>
      <c r="O25" s="2542"/>
      <c r="P25" s="2542">
        <f t="shared" si="1"/>
        <v>94267</v>
      </c>
      <c r="Q25" s="2542"/>
    </row>
    <row r="26" spans="1:17" s="219" customFormat="1" ht="21.75" customHeight="1">
      <c r="A26" s="530" t="s">
        <v>2006</v>
      </c>
      <c r="B26" s="895">
        <v>46909</v>
      </c>
      <c r="C26" s="1547">
        <v>24344</v>
      </c>
      <c r="D26" s="1547">
        <v>2274</v>
      </c>
      <c r="E26" s="1547">
        <v>474</v>
      </c>
      <c r="F26" s="1547">
        <v>1700</v>
      </c>
      <c r="G26" s="1547">
        <v>212</v>
      </c>
      <c r="H26" s="1547">
        <v>0</v>
      </c>
      <c r="I26" s="1547">
        <v>0</v>
      </c>
      <c r="J26" s="1547">
        <v>5115</v>
      </c>
      <c r="K26" s="1547">
        <v>10290</v>
      </c>
      <c r="L26" s="1547">
        <v>44</v>
      </c>
      <c r="M26" s="1547">
        <v>0</v>
      </c>
      <c r="N26" s="2542">
        <v>1374</v>
      </c>
      <c r="O26" s="2542"/>
      <c r="P26" s="2542">
        <f t="shared" si="1"/>
        <v>92736</v>
      </c>
      <c r="Q26" s="2542"/>
    </row>
    <row r="27" spans="1:17" s="219" customFormat="1" ht="21.75" customHeight="1">
      <c r="A27" s="530" t="s">
        <v>2005</v>
      </c>
      <c r="B27" s="895">
        <v>47476</v>
      </c>
      <c r="C27" s="1547">
        <v>23836</v>
      </c>
      <c r="D27" s="1547">
        <v>2232</v>
      </c>
      <c r="E27" s="1547">
        <v>566</v>
      </c>
      <c r="F27" s="1547">
        <v>1693</v>
      </c>
      <c r="G27" s="1547">
        <v>161</v>
      </c>
      <c r="H27" s="1547">
        <v>0</v>
      </c>
      <c r="I27" s="1547">
        <v>0</v>
      </c>
      <c r="J27" s="1547">
        <v>5006</v>
      </c>
      <c r="K27" s="1547">
        <v>10270</v>
      </c>
      <c r="L27" s="1547">
        <v>44</v>
      </c>
      <c r="M27" s="1547">
        <v>0</v>
      </c>
      <c r="N27" s="2542">
        <v>1270</v>
      </c>
      <c r="O27" s="2542"/>
      <c r="P27" s="2542">
        <f t="shared" si="1"/>
        <v>92554</v>
      </c>
      <c r="Q27" s="2542"/>
    </row>
    <row r="28" spans="1:17" s="219" customFormat="1" ht="21.75" customHeight="1" thickBot="1">
      <c r="A28" s="529" t="s">
        <v>2004</v>
      </c>
      <c r="B28" s="1546">
        <v>48795</v>
      </c>
      <c r="C28" s="1545">
        <v>23234</v>
      </c>
      <c r="D28" s="1545">
        <v>2372</v>
      </c>
      <c r="E28" s="1545">
        <v>596</v>
      </c>
      <c r="F28" s="1545">
        <v>1688</v>
      </c>
      <c r="G28" s="1545">
        <v>149</v>
      </c>
      <c r="H28" s="1545">
        <v>0</v>
      </c>
      <c r="I28" s="1545">
        <v>0</v>
      </c>
      <c r="J28" s="1545">
        <v>5012</v>
      </c>
      <c r="K28" s="1545">
        <v>12329</v>
      </c>
      <c r="L28" s="1545">
        <v>48</v>
      </c>
      <c r="M28" s="1545">
        <v>0</v>
      </c>
      <c r="N28" s="2554">
        <v>1185</v>
      </c>
      <c r="O28" s="2554"/>
      <c r="P28" s="2554">
        <f t="shared" si="1"/>
        <v>95408</v>
      </c>
      <c r="Q28" s="2554"/>
    </row>
    <row r="29" spans="1:17" s="194" customFormat="1" ht="20.149999999999999" customHeight="1">
      <c r="A29" s="1544"/>
      <c r="B29" s="1543"/>
      <c r="C29" s="1542"/>
      <c r="D29" s="1542"/>
      <c r="E29" s="1542"/>
      <c r="F29" s="1542"/>
      <c r="G29" s="1542"/>
      <c r="H29" s="1543"/>
      <c r="I29" s="1543"/>
      <c r="Q29" s="220" t="s">
        <v>2292</v>
      </c>
    </row>
    <row r="30" spans="1:17" s="194" customFormat="1" ht="20.149999999999999" customHeight="1">
      <c r="B30" s="1542"/>
      <c r="C30" s="1542"/>
      <c r="D30" s="1542"/>
      <c r="E30" s="1542"/>
      <c r="F30" s="1542"/>
      <c r="G30" s="1542"/>
      <c r="H30" s="1542"/>
      <c r="I30" s="1542"/>
    </row>
    <row r="31" spans="1:17" s="194" customFormat="1" ht="20.149999999999999" customHeight="1">
      <c r="B31" s="1542"/>
      <c r="C31" s="1542"/>
      <c r="D31" s="1542"/>
      <c r="E31" s="1542"/>
      <c r="F31" s="1542"/>
      <c r="G31" s="1542"/>
      <c r="H31" s="1542"/>
      <c r="I31" s="1542"/>
    </row>
    <row r="32" spans="1:17" s="194" customFormat="1" ht="20.149999999999999" customHeight="1">
      <c r="B32" s="1542"/>
      <c r="C32" s="1542"/>
      <c r="D32" s="1542"/>
      <c r="E32" s="1542"/>
      <c r="F32" s="1542"/>
      <c r="G32" s="1542"/>
      <c r="H32" s="1542"/>
      <c r="I32" s="1542"/>
    </row>
    <row r="33" spans="2:9" s="194" customFormat="1" ht="20.149999999999999" customHeight="1">
      <c r="B33" s="1542"/>
      <c r="C33" s="1542"/>
      <c r="D33" s="1542"/>
      <c r="E33" s="1542"/>
      <c r="F33" s="1542"/>
      <c r="G33" s="1542"/>
      <c r="H33" s="1542"/>
      <c r="I33" s="1542"/>
    </row>
    <row r="34" spans="2:9" s="194" customFormat="1" ht="20.149999999999999" customHeight="1">
      <c r="B34" s="1542"/>
      <c r="C34" s="1542"/>
      <c r="D34" s="1542"/>
      <c r="E34" s="1542"/>
      <c r="F34" s="1542"/>
      <c r="G34" s="1542"/>
      <c r="H34" s="1542"/>
      <c r="I34" s="1542"/>
    </row>
    <row r="35" spans="2:9" s="194" customFormat="1" ht="20.149999999999999" customHeight="1">
      <c r="B35" s="1542"/>
      <c r="C35" s="1542"/>
      <c r="D35" s="1542"/>
      <c r="E35" s="1542"/>
      <c r="F35" s="1542"/>
      <c r="G35" s="1542"/>
      <c r="H35" s="1542"/>
      <c r="I35" s="1542"/>
    </row>
    <row r="36" spans="2:9" s="194" customFormat="1" ht="20.149999999999999" customHeight="1">
      <c r="B36" s="1542"/>
      <c r="C36" s="1542"/>
      <c r="D36" s="1542"/>
      <c r="E36" s="1542"/>
      <c r="F36" s="1542"/>
      <c r="G36" s="1542"/>
      <c r="H36" s="1542"/>
      <c r="I36" s="1542"/>
    </row>
    <row r="37" spans="2:9" s="194" customFormat="1" ht="20.149999999999999" customHeight="1">
      <c r="B37" s="1542"/>
      <c r="C37" s="1542"/>
      <c r="D37" s="1542"/>
      <c r="E37" s="1542"/>
      <c r="F37" s="1542"/>
      <c r="G37" s="1542"/>
      <c r="H37" s="1542"/>
      <c r="I37" s="1542"/>
    </row>
    <row r="38" spans="2:9" s="194" customFormat="1" ht="20.149999999999999" customHeight="1">
      <c r="B38" s="1542"/>
      <c r="C38" s="1542"/>
      <c r="D38" s="1542"/>
      <c r="E38" s="1542"/>
      <c r="F38" s="1542"/>
      <c r="G38" s="1542"/>
      <c r="H38" s="1542"/>
      <c r="I38" s="1542"/>
    </row>
    <row r="39" spans="2:9" s="194" customFormat="1" ht="20.149999999999999" customHeight="1">
      <c r="B39" s="1542"/>
      <c r="C39" s="1542"/>
      <c r="D39" s="1542"/>
      <c r="E39" s="1542"/>
      <c r="F39" s="1542"/>
      <c r="G39" s="1542"/>
      <c r="H39" s="1542"/>
      <c r="I39" s="1542"/>
    </row>
    <row r="40" spans="2:9" s="194" customFormat="1" ht="20.149999999999999" customHeight="1">
      <c r="B40" s="1542"/>
      <c r="C40" s="1542"/>
      <c r="D40" s="1542"/>
      <c r="E40" s="1542"/>
      <c r="F40" s="1542"/>
      <c r="G40" s="1542"/>
      <c r="H40" s="1542"/>
      <c r="I40" s="1542"/>
    </row>
    <row r="41" spans="2:9" s="194" customFormat="1" ht="20.149999999999999" customHeight="1">
      <c r="B41" s="1542"/>
      <c r="C41" s="1542"/>
      <c r="D41" s="1542"/>
      <c r="E41" s="1542"/>
      <c r="F41" s="1542"/>
      <c r="G41" s="1542"/>
      <c r="H41" s="1542"/>
      <c r="I41" s="1542"/>
    </row>
    <row r="42" spans="2:9" s="194" customFormat="1" ht="20.149999999999999" customHeight="1">
      <c r="B42" s="1542"/>
      <c r="C42" s="1542"/>
      <c r="D42" s="1542"/>
      <c r="E42" s="1542"/>
      <c r="F42" s="1542"/>
      <c r="G42" s="1542"/>
      <c r="H42" s="1542"/>
      <c r="I42" s="1542"/>
    </row>
    <row r="43" spans="2:9" s="194" customFormat="1" ht="20.149999999999999" customHeight="1">
      <c r="B43" s="1542"/>
      <c r="C43" s="1542"/>
      <c r="D43" s="1542"/>
      <c r="E43" s="1542"/>
      <c r="F43" s="1542"/>
      <c r="G43" s="1542"/>
      <c r="H43" s="1542"/>
      <c r="I43" s="1542"/>
    </row>
    <row r="44" spans="2:9" s="194" customFormat="1" ht="20.149999999999999" customHeight="1">
      <c r="B44" s="1542"/>
      <c r="C44" s="1542"/>
      <c r="D44" s="1542"/>
      <c r="E44" s="1542"/>
      <c r="F44" s="1542"/>
      <c r="G44" s="1542"/>
      <c r="H44" s="1542"/>
      <c r="I44" s="1542"/>
    </row>
    <row r="45" spans="2:9" s="194" customFormat="1" ht="20.149999999999999" customHeight="1">
      <c r="B45" s="1542"/>
      <c r="C45" s="1542"/>
      <c r="D45" s="1542"/>
      <c r="E45" s="1542"/>
      <c r="F45" s="1542"/>
      <c r="G45" s="1542"/>
      <c r="H45" s="1542"/>
      <c r="I45" s="1542"/>
    </row>
    <row r="46" spans="2:9" s="194" customFormat="1" ht="20.149999999999999" customHeight="1">
      <c r="B46" s="1542"/>
      <c r="C46" s="1542"/>
      <c r="D46" s="1542"/>
      <c r="E46" s="1542"/>
      <c r="F46" s="1542"/>
      <c r="G46" s="1542"/>
      <c r="H46" s="1542"/>
      <c r="I46" s="1542"/>
    </row>
    <row r="47" spans="2:9" s="194" customFormat="1" ht="20.149999999999999" customHeight="1">
      <c r="B47" s="1542"/>
      <c r="C47" s="1542"/>
      <c r="D47" s="1542"/>
      <c r="E47" s="1542"/>
      <c r="F47" s="1542"/>
      <c r="G47" s="1542"/>
      <c r="H47" s="1542"/>
      <c r="I47" s="1542"/>
    </row>
  </sheetData>
  <mergeCells count="52">
    <mergeCell ref="P27:Q27"/>
    <mergeCell ref="N28:O28"/>
    <mergeCell ref="P28:Q28"/>
    <mergeCell ref="N26:O26"/>
    <mergeCell ref="P26:Q26"/>
    <mergeCell ref="P17:Q17"/>
    <mergeCell ref="N25:O25"/>
    <mergeCell ref="P25:Q25"/>
    <mergeCell ref="P22:Q22"/>
    <mergeCell ref="N23:O23"/>
    <mergeCell ref="N22:O22"/>
    <mergeCell ref="P21:Q21"/>
    <mergeCell ref="N21:O21"/>
    <mergeCell ref="P23:Q23"/>
    <mergeCell ref="N24:O24"/>
    <mergeCell ref="P24:Q24"/>
    <mergeCell ref="N27:O27"/>
    <mergeCell ref="N13:O13"/>
    <mergeCell ref="N14:O14"/>
    <mergeCell ref="N20:O20"/>
    <mergeCell ref="P20:Q20"/>
    <mergeCell ref="N16:O16"/>
    <mergeCell ref="N18:O18"/>
    <mergeCell ref="P13:Q13"/>
    <mergeCell ref="P16:Q16"/>
    <mergeCell ref="N15:O15"/>
    <mergeCell ref="P15:Q15"/>
    <mergeCell ref="B5:C5"/>
    <mergeCell ref="D5:E5"/>
    <mergeCell ref="F5:G5"/>
    <mergeCell ref="N8:O8"/>
    <mergeCell ref="J5:K5"/>
    <mergeCell ref="L5:M5"/>
    <mergeCell ref="N5:O6"/>
    <mergeCell ref="N7:O7"/>
    <mergeCell ref="H5:I5"/>
    <mergeCell ref="P5:Q6"/>
    <mergeCell ref="P7:Q7"/>
    <mergeCell ref="N19:O19"/>
    <mergeCell ref="P19:Q19"/>
    <mergeCell ref="P8:Q8"/>
    <mergeCell ref="P9:Q9"/>
    <mergeCell ref="P14:Q14"/>
    <mergeCell ref="N17:O17"/>
    <mergeCell ref="P18:Q18"/>
    <mergeCell ref="P10:Q10"/>
    <mergeCell ref="N9:O9"/>
    <mergeCell ref="N10:O10"/>
    <mergeCell ref="P12:Q12"/>
    <mergeCell ref="N11:O11"/>
    <mergeCell ref="P11:Q11"/>
    <mergeCell ref="N12:O12"/>
  </mergeCells>
  <phoneticPr fontId="3"/>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K52"/>
  <sheetViews>
    <sheetView view="pageBreakPreview" zoomScale="85" zoomScaleNormal="100" zoomScaleSheetLayoutView="85" workbookViewId="0">
      <selection activeCell="A2" sqref="A2"/>
    </sheetView>
  </sheetViews>
  <sheetFormatPr defaultRowHeight="13"/>
  <cols>
    <col min="1" max="1" width="11.36328125" customWidth="1"/>
    <col min="2" max="9" width="8.7265625" style="543" customWidth="1"/>
    <col min="10" max="24" width="10.08984375" customWidth="1"/>
  </cols>
  <sheetData>
    <row r="1" spans="1:11" ht="18" customHeight="1">
      <c r="A1" s="2064" t="s">
        <v>2307</v>
      </c>
      <c r="B1" s="1557"/>
      <c r="C1" s="1557"/>
      <c r="D1" s="555"/>
      <c r="E1" s="555"/>
      <c r="F1" s="555"/>
      <c r="G1" s="555"/>
      <c r="H1" s="555"/>
      <c r="I1" s="555"/>
    </row>
    <row r="2" spans="1:11" ht="19.5" thickBot="1">
      <c r="A2" s="1556"/>
      <c r="C2" s="555"/>
      <c r="D2" s="555"/>
      <c r="E2" s="555"/>
      <c r="F2" s="555"/>
      <c r="G2" s="1555"/>
      <c r="H2" s="1555"/>
      <c r="I2" s="523" t="s">
        <v>2306</v>
      </c>
    </row>
    <row r="3" spans="1:11" ht="18" customHeight="1">
      <c r="A3" t="s">
        <v>2894</v>
      </c>
      <c r="B3" s="2555" t="s">
        <v>2898</v>
      </c>
      <c r="C3" s="2556"/>
      <c r="D3" s="2555" t="s">
        <v>2897</v>
      </c>
      <c r="E3" s="2556"/>
      <c r="F3" s="2555" t="s">
        <v>2896</v>
      </c>
      <c r="G3" s="2556"/>
      <c r="H3" s="2555" t="s">
        <v>2895</v>
      </c>
      <c r="I3" s="2557"/>
    </row>
    <row r="4" spans="1:11" ht="18" customHeight="1" thickBot="1">
      <c r="A4" s="735" t="s">
        <v>1760</v>
      </c>
      <c r="B4" s="2054" t="s">
        <v>2296</v>
      </c>
      <c r="C4" s="2063" t="s">
        <v>2294</v>
      </c>
      <c r="D4" s="2056" t="s">
        <v>2295</v>
      </c>
      <c r="E4" s="2062" t="s">
        <v>2294</v>
      </c>
      <c r="F4" s="2054" t="s">
        <v>2295</v>
      </c>
      <c r="G4" s="2062" t="s">
        <v>2294</v>
      </c>
      <c r="H4" s="2054" t="s">
        <v>2295</v>
      </c>
      <c r="I4" s="2061" t="s">
        <v>2294</v>
      </c>
    </row>
    <row r="5" spans="1:11" ht="18" customHeight="1">
      <c r="A5" s="530" t="s">
        <v>2293</v>
      </c>
      <c r="B5" s="543">
        <v>36210</v>
      </c>
      <c r="C5" s="543">
        <v>12491</v>
      </c>
      <c r="D5" s="543">
        <v>7351</v>
      </c>
      <c r="E5" s="543">
        <v>2059</v>
      </c>
      <c r="F5" s="543">
        <v>1889</v>
      </c>
      <c r="G5" s="543">
        <v>165</v>
      </c>
      <c r="H5" s="543">
        <v>1965</v>
      </c>
      <c r="I5" s="543">
        <v>27</v>
      </c>
    </row>
    <row r="6" spans="1:11" ht="18" customHeight="1">
      <c r="A6" s="530" t="s">
        <v>1759</v>
      </c>
      <c r="B6" s="543">
        <v>38516</v>
      </c>
      <c r="C6" s="543">
        <v>15399</v>
      </c>
      <c r="D6" s="543">
        <v>7416</v>
      </c>
      <c r="E6" s="543">
        <v>2022</v>
      </c>
      <c r="F6" s="543">
        <v>2082</v>
      </c>
      <c r="G6" s="543">
        <v>315</v>
      </c>
      <c r="H6" s="543">
        <v>0</v>
      </c>
      <c r="I6" s="543">
        <v>0</v>
      </c>
    </row>
    <row r="7" spans="1:11" ht="18" customHeight="1">
      <c r="A7" s="530" t="s">
        <v>1758</v>
      </c>
      <c r="B7" s="543">
        <v>38869</v>
      </c>
      <c r="C7" s="543">
        <v>16329</v>
      </c>
      <c r="D7" s="543">
        <v>6798</v>
      </c>
      <c r="E7" s="543">
        <v>2207</v>
      </c>
      <c r="F7" s="543">
        <v>1911</v>
      </c>
      <c r="G7" s="543">
        <v>617</v>
      </c>
      <c r="H7" s="543">
        <v>0</v>
      </c>
      <c r="I7" s="543">
        <v>0</v>
      </c>
    </row>
    <row r="8" spans="1:11" ht="18" customHeight="1">
      <c r="A8" s="530" t="s">
        <v>1757</v>
      </c>
      <c r="B8" s="543">
        <v>39633</v>
      </c>
      <c r="C8" s="543">
        <v>18445</v>
      </c>
      <c r="D8" s="543">
        <v>6536</v>
      </c>
      <c r="E8" s="543">
        <v>2064</v>
      </c>
      <c r="F8" s="543">
        <v>2884</v>
      </c>
      <c r="G8" s="543">
        <v>755</v>
      </c>
      <c r="H8" s="543">
        <v>0</v>
      </c>
      <c r="I8" s="543">
        <v>0</v>
      </c>
    </row>
    <row r="9" spans="1:11" ht="18" customHeight="1">
      <c r="A9" s="530" t="s">
        <v>2048</v>
      </c>
      <c r="B9" s="2052">
        <v>39777</v>
      </c>
      <c r="C9" s="543">
        <v>21270</v>
      </c>
      <c r="D9" s="543">
        <v>4969</v>
      </c>
      <c r="E9" s="543">
        <v>2485</v>
      </c>
      <c r="F9" s="543">
        <v>2472</v>
      </c>
      <c r="G9" s="543">
        <v>496</v>
      </c>
      <c r="H9" s="543">
        <v>0</v>
      </c>
      <c r="I9" s="543">
        <v>0</v>
      </c>
    </row>
    <row r="10" spans="1:11" ht="18" customHeight="1">
      <c r="A10" s="530" t="s">
        <v>2047</v>
      </c>
      <c r="B10" s="2052">
        <v>41252</v>
      </c>
      <c r="C10" s="543">
        <v>21222</v>
      </c>
      <c r="D10" s="543">
        <v>4487</v>
      </c>
      <c r="E10" s="543">
        <v>2525</v>
      </c>
      <c r="F10" s="543">
        <v>2670</v>
      </c>
      <c r="G10" s="543">
        <v>540</v>
      </c>
      <c r="H10" s="543">
        <v>0</v>
      </c>
      <c r="I10" s="543">
        <v>0</v>
      </c>
    </row>
    <row r="11" spans="1:11" ht="18" customHeight="1">
      <c r="A11" s="530" t="s">
        <v>2046</v>
      </c>
      <c r="B11" s="543">
        <v>41368</v>
      </c>
      <c r="C11" s="543">
        <v>22201</v>
      </c>
      <c r="D11" s="543">
        <v>4095</v>
      </c>
      <c r="E11" s="543">
        <v>2598</v>
      </c>
      <c r="F11" s="543">
        <v>2656</v>
      </c>
      <c r="G11" s="543">
        <v>562</v>
      </c>
      <c r="H11" s="543">
        <v>0</v>
      </c>
      <c r="I11" s="543">
        <v>0</v>
      </c>
    </row>
    <row r="12" spans="1:11" ht="18" customHeight="1">
      <c r="A12" s="530" t="s">
        <v>2045</v>
      </c>
      <c r="B12" s="543">
        <v>38862</v>
      </c>
      <c r="C12" s="543">
        <v>26063</v>
      </c>
      <c r="D12" s="543">
        <v>3119</v>
      </c>
      <c r="E12" s="543">
        <v>2548</v>
      </c>
      <c r="F12" s="543">
        <v>3776</v>
      </c>
      <c r="G12" s="543">
        <v>484</v>
      </c>
      <c r="H12" s="543">
        <v>0</v>
      </c>
      <c r="I12" s="543">
        <v>0</v>
      </c>
      <c r="K12" s="543"/>
    </row>
    <row r="13" spans="1:11" ht="18" customHeight="1">
      <c r="A13" s="530" t="s">
        <v>2044</v>
      </c>
      <c r="B13" s="543">
        <v>41398</v>
      </c>
      <c r="C13" s="543">
        <v>26500</v>
      </c>
      <c r="D13" s="543">
        <v>2871</v>
      </c>
      <c r="E13" s="543">
        <v>1990</v>
      </c>
      <c r="F13" s="543">
        <v>538</v>
      </c>
      <c r="G13" s="543">
        <v>352</v>
      </c>
      <c r="H13" s="543">
        <v>0</v>
      </c>
      <c r="I13" s="543">
        <v>0</v>
      </c>
      <c r="K13" s="543"/>
    </row>
    <row r="14" spans="1:11" ht="18" customHeight="1">
      <c r="A14" s="530" t="s">
        <v>2043</v>
      </c>
      <c r="B14" s="543">
        <v>43634</v>
      </c>
      <c r="C14" s="543">
        <v>27295</v>
      </c>
      <c r="D14" s="543">
        <v>3105</v>
      </c>
      <c r="E14" s="543">
        <v>1721</v>
      </c>
      <c r="F14" s="543">
        <v>777</v>
      </c>
      <c r="G14" s="543">
        <v>407</v>
      </c>
      <c r="H14" s="543">
        <v>0</v>
      </c>
      <c r="I14" s="543">
        <v>0</v>
      </c>
      <c r="K14" s="543"/>
    </row>
    <row r="15" spans="1:11" ht="18" customHeight="1">
      <c r="A15" s="530" t="s">
        <v>1750</v>
      </c>
      <c r="B15" s="2052">
        <v>44158</v>
      </c>
      <c r="C15" s="543">
        <v>25368</v>
      </c>
      <c r="D15" s="543">
        <v>2793</v>
      </c>
      <c r="E15" s="543">
        <v>740</v>
      </c>
      <c r="F15" s="543">
        <v>740</v>
      </c>
      <c r="G15" s="543">
        <v>336</v>
      </c>
      <c r="H15" s="543">
        <v>0</v>
      </c>
      <c r="I15" s="543">
        <v>0</v>
      </c>
      <c r="K15" s="543"/>
    </row>
    <row r="16" spans="1:11" ht="18" customHeight="1">
      <c r="A16" s="530" t="s">
        <v>1749</v>
      </c>
      <c r="B16" s="2052">
        <v>44440</v>
      </c>
      <c r="C16" s="543">
        <v>23511</v>
      </c>
      <c r="D16" s="543">
        <v>2646</v>
      </c>
      <c r="E16" s="543">
        <v>583</v>
      </c>
      <c r="F16" s="543">
        <v>757</v>
      </c>
      <c r="G16" s="543">
        <v>324</v>
      </c>
      <c r="H16" s="543">
        <v>0</v>
      </c>
      <c r="I16" s="543">
        <v>0</v>
      </c>
      <c r="K16" s="543"/>
    </row>
    <row r="17" spans="1:11" ht="18" customHeight="1">
      <c r="A17" s="530" t="s">
        <v>1748</v>
      </c>
      <c r="B17" s="2052">
        <v>43522</v>
      </c>
      <c r="C17" s="543">
        <v>22708</v>
      </c>
      <c r="D17" s="543">
        <v>2761</v>
      </c>
      <c r="E17" s="543">
        <v>552</v>
      </c>
      <c r="F17" s="543">
        <v>931</v>
      </c>
      <c r="G17" s="543">
        <v>418</v>
      </c>
      <c r="H17" s="543">
        <v>0</v>
      </c>
      <c r="I17" s="543">
        <v>0</v>
      </c>
      <c r="K17" s="543"/>
    </row>
    <row r="18" spans="1:11" ht="18" customHeight="1">
      <c r="A18" s="530" t="s">
        <v>1747</v>
      </c>
      <c r="B18" s="2052">
        <v>42986</v>
      </c>
      <c r="C18" s="543">
        <v>23544</v>
      </c>
      <c r="D18" s="543">
        <v>2923</v>
      </c>
      <c r="E18" s="543">
        <v>613</v>
      </c>
      <c r="F18" s="543">
        <v>1001</v>
      </c>
      <c r="G18" s="543">
        <v>333</v>
      </c>
      <c r="H18" s="543">
        <v>0</v>
      </c>
      <c r="I18" s="543">
        <v>0</v>
      </c>
      <c r="K18" s="543"/>
    </row>
    <row r="19" spans="1:11" ht="18" customHeight="1">
      <c r="A19" s="530" t="s">
        <v>1974</v>
      </c>
      <c r="B19" s="2052">
        <v>44453</v>
      </c>
      <c r="C19" s="543">
        <v>23045</v>
      </c>
      <c r="D19" s="543">
        <v>2998</v>
      </c>
      <c r="E19" s="543">
        <v>537</v>
      </c>
      <c r="F19" s="543">
        <v>1395</v>
      </c>
      <c r="G19" s="543">
        <v>493</v>
      </c>
      <c r="H19" s="543">
        <v>0</v>
      </c>
      <c r="I19" s="543">
        <v>0</v>
      </c>
      <c r="K19" s="543"/>
    </row>
    <row r="20" spans="1:11" ht="18" customHeight="1">
      <c r="A20" s="530" t="s">
        <v>1973</v>
      </c>
      <c r="B20" s="2052">
        <v>44810</v>
      </c>
      <c r="C20" s="543">
        <v>23726</v>
      </c>
      <c r="D20" s="543">
        <v>2557</v>
      </c>
      <c r="E20" s="543">
        <v>557</v>
      </c>
      <c r="F20" s="543">
        <v>1518</v>
      </c>
      <c r="G20" s="543">
        <v>394</v>
      </c>
      <c r="H20" s="543">
        <v>0</v>
      </c>
      <c r="I20" s="543">
        <v>0</v>
      </c>
      <c r="K20" s="543"/>
    </row>
    <row r="21" spans="1:11" ht="18" customHeight="1">
      <c r="A21" s="530" t="s">
        <v>1972</v>
      </c>
      <c r="B21" s="2052">
        <v>45467</v>
      </c>
      <c r="C21" s="543">
        <v>24949</v>
      </c>
      <c r="D21" s="543">
        <v>2463</v>
      </c>
      <c r="E21" s="543">
        <v>554</v>
      </c>
      <c r="F21" s="543">
        <v>1802</v>
      </c>
      <c r="G21" s="543">
        <v>362</v>
      </c>
      <c r="H21" s="543">
        <v>0</v>
      </c>
      <c r="I21" s="543">
        <v>0</v>
      </c>
      <c r="K21" s="543"/>
    </row>
    <row r="22" spans="1:11" ht="18" customHeight="1">
      <c r="A22" s="530" t="s">
        <v>1971</v>
      </c>
      <c r="B22" s="2052">
        <v>45993</v>
      </c>
      <c r="C22" s="543">
        <v>24447</v>
      </c>
      <c r="D22" s="543">
        <v>2354</v>
      </c>
      <c r="E22" s="543">
        <v>535</v>
      </c>
      <c r="F22" s="543">
        <v>1738</v>
      </c>
      <c r="G22" s="543">
        <v>361</v>
      </c>
      <c r="H22" s="543">
        <v>0</v>
      </c>
      <c r="I22" s="543">
        <v>0</v>
      </c>
    </row>
    <row r="23" spans="1:11" ht="14">
      <c r="A23" s="530" t="s">
        <v>2007</v>
      </c>
      <c r="B23" s="2060">
        <v>46058</v>
      </c>
      <c r="C23" s="2051">
        <v>25371</v>
      </c>
      <c r="D23" s="2051">
        <v>2385</v>
      </c>
      <c r="E23" s="2051">
        <v>532</v>
      </c>
      <c r="F23" s="2051">
        <v>1777</v>
      </c>
      <c r="G23" s="2051">
        <v>373</v>
      </c>
      <c r="H23" s="2051">
        <v>0</v>
      </c>
      <c r="I23" s="2051">
        <v>0</v>
      </c>
    </row>
    <row r="24" spans="1:11" ht="14">
      <c r="A24" s="49" t="s">
        <v>2006</v>
      </c>
      <c r="B24" s="2060">
        <v>46909</v>
      </c>
      <c r="C24" s="2051">
        <v>24344</v>
      </c>
      <c r="D24" s="2051">
        <v>2274</v>
      </c>
      <c r="E24" s="2051">
        <v>474</v>
      </c>
      <c r="F24" s="2051">
        <v>1700</v>
      </c>
      <c r="G24" s="2051">
        <v>212</v>
      </c>
      <c r="H24" s="2051">
        <v>0</v>
      </c>
      <c r="I24" s="2051">
        <v>0</v>
      </c>
    </row>
    <row r="25" spans="1:11" ht="14">
      <c r="A25" s="49" t="s">
        <v>2005</v>
      </c>
      <c r="B25" s="2060">
        <v>47476</v>
      </c>
      <c r="C25" s="2051">
        <v>23836</v>
      </c>
      <c r="D25" s="2051">
        <v>2232</v>
      </c>
      <c r="E25" s="2051">
        <v>566</v>
      </c>
      <c r="F25" s="2051">
        <v>1693</v>
      </c>
      <c r="G25" s="2051">
        <v>161</v>
      </c>
      <c r="H25" s="2051">
        <v>0</v>
      </c>
      <c r="I25" s="2051">
        <v>0</v>
      </c>
    </row>
    <row r="26" spans="1:11" ht="14.5" thickBot="1">
      <c r="A26" s="2050" t="s">
        <v>2004</v>
      </c>
      <c r="B26" s="2059">
        <v>48795</v>
      </c>
      <c r="C26" s="2049">
        <v>23234</v>
      </c>
      <c r="D26" s="2049">
        <v>2372</v>
      </c>
      <c r="E26" s="2049">
        <v>596</v>
      </c>
      <c r="F26" s="2049">
        <v>1688</v>
      </c>
      <c r="G26" s="2049">
        <v>149</v>
      </c>
      <c r="H26" s="2049">
        <v>0</v>
      </c>
      <c r="I26" s="2049">
        <v>0</v>
      </c>
    </row>
    <row r="27" spans="1:11" ht="18" customHeight="1" thickBot="1">
      <c r="A27" s="2058"/>
      <c r="H27" s="2057"/>
      <c r="I27" s="2057"/>
    </row>
    <row r="28" spans="1:11" ht="18" customHeight="1">
      <c r="A28" s="850" t="s">
        <v>2894</v>
      </c>
      <c r="B28" s="2558" t="s">
        <v>2893</v>
      </c>
      <c r="C28" s="2559"/>
      <c r="D28" s="2560" t="s">
        <v>2892</v>
      </c>
      <c r="E28" s="2559"/>
      <c r="F28" s="2561" t="s">
        <v>2891</v>
      </c>
      <c r="G28" s="2562"/>
      <c r="H28" s="2561" t="s">
        <v>2890</v>
      </c>
      <c r="I28" s="2565"/>
    </row>
    <row r="29" spans="1:11" ht="18" customHeight="1" thickBot="1">
      <c r="A29" s="735" t="s">
        <v>1760</v>
      </c>
      <c r="B29" s="2056" t="s">
        <v>2295</v>
      </c>
      <c r="C29" s="2055" t="s">
        <v>2294</v>
      </c>
      <c r="D29" s="2054" t="s">
        <v>2295</v>
      </c>
      <c r="E29" s="2053" t="s">
        <v>2294</v>
      </c>
      <c r="F29" s="2563"/>
      <c r="G29" s="2564"/>
      <c r="H29" s="2563"/>
      <c r="I29" s="2566"/>
    </row>
    <row r="30" spans="1:11" ht="18" customHeight="1">
      <c r="A30" s="530" t="s">
        <v>2293</v>
      </c>
      <c r="B30" s="543">
        <v>2454</v>
      </c>
      <c r="C30" s="543">
        <v>7</v>
      </c>
      <c r="D30" s="543">
        <v>27</v>
      </c>
      <c r="E30" s="543">
        <v>7</v>
      </c>
      <c r="F30" s="2567">
        <v>1632</v>
      </c>
      <c r="G30" s="2567"/>
      <c r="H30" s="2238">
        <f t="shared" ref="H30:H41" si="0">SUM(B5:I5,B30:G30)</f>
        <v>66284</v>
      </c>
      <c r="I30" s="2238"/>
    </row>
    <row r="31" spans="1:11" ht="18" customHeight="1">
      <c r="A31" s="530" t="s">
        <v>1759</v>
      </c>
      <c r="B31" s="543">
        <v>3436</v>
      </c>
      <c r="C31" s="543">
        <v>33</v>
      </c>
      <c r="D31" s="543">
        <v>30</v>
      </c>
      <c r="E31" s="543">
        <v>10</v>
      </c>
      <c r="F31" s="2238">
        <v>1202</v>
      </c>
      <c r="G31" s="2238"/>
      <c r="H31" s="2238">
        <f t="shared" si="0"/>
        <v>70461</v>
      </c>
      <c r="I31" s="2238"/>
    </row>
    <row r="32" spans="1:11" ht="18" customHeight="1">
      <c r="A32" s="530" t="s">
        <v>1758</v>
      </c>
      <c r="B32" s="543">
        <v>3303</v>
      </c>
      <c r="C32" s="543">
        <v>45</v>
      </c>
      <c r="D32" s="543">
        <v>32</v>
      </c>
      <c r="E32" s="543">
        <v>8</v>
      </c>
      <c r="F32" s="2238">
        <v>1252</v>
      </c>
      <c r="G32" s="2238"/>
      <c r="H32" s="2238">
        <f t="shared" si="0"/>
        <v>71371</v>
      </c>
      <c r="I32" s="2238"/>
    </row>
    <row r="33" spans="1:9" ht="18" customHeight="1">
      <c r="A33" s="530" t="s">
        <v>1757</v>
      </c>
      <c r="B33" s="543">
        <v>3349</v>
      </c>
      <c r="C33" s="543">
        <v>45</v>
      </c>
      <c r="D33" s="543">
        <v>47</v>
      </c>
      <c r="E33" s="543">
        <v>0</v>
      </c>
      <c r="F33" s="2238">
        <v>1788</v>
      </c>
      <c r="G33" s="2238"/>
      <c r="H33" s="2238">
        <f t="shared" si="0"/>
        <v>75546</v>
      </c>
      <c r="I33" s="2238"/>
    </row>
    <row r="34" spans="1:9" ht="18" customHeight="1">
      <c r="A34" s="530" t="s">
        <v>2048</v>
      </c>
      <c r="B34" s="543">
        <v>4329</v>
      </c>
      <c r="C34" s="543">
        <v>52</v>
      </c>
      <c r="D34" s="543">
        <v>49</v>
      </c>
      <c r="E34" s="543">
        <v>0</v>
      </c>
      <c r="F34" s="2238">
        <v>1776</v>
      </c>
      <c r="G34" s="2238"/>
      <c r="H34" s="2238">
        <f t="shared" si="0"/>
        <v>77675</v>
      </c>
      <c r="I34" s="2238"/>
    </row>
    <row r="35" spans="1:9" ht="18" customHeight="1">
      <c r="A35" s="530" t="s">
        <v>2047</v>
      </c>
      <c r="B35" s="543">
        <v>4283</v>
      </c>
      <c r="C35" s="543">
        <v>62</v>
      </c>
      <c r="D35" s="543">
        <v>45</v>
      </c>
      <c r="E35" s="543">
        <v>0</v>
      </c>
      <c r="F35" s="2238">
        <v>1806</v>
      </c>
      <c r="G35" s="2238"/>
      <c r="H35" s="2238">
        <f t="shared" si="0"/>
        <v>78892</v>
      </c>
      <c r="I35" s="2238"/>
    </row>
    <row r="36" spans="1:9" ht="18" customHeight="1">
      <c r="A36" s="530" t="s">
        <v>2046</v>
      </c>
      <c r="B36" s="543">
        <v>4408</v>
      </c>
      <c r="C36" s="543">
        <v>44</v>
      </c>
      <c r="D36" s="543">
        <v>47</v>
      </c>
      <c r="E36" s="543">
        <v>0</v>
      </c>
      <c r="F36" s="2238">
        <v>1775</v>
      </c>
      <c r="G36" s="2238"/>
      <c r="H36" s="2238">
        <f t="shared" si="0"/>
        <v>79754</v>
      </c>
      <c r="I36" s="2238"/>
    </row>
    <row r="37" spans="1:9" ht="18" customHeight="1">
      <c r="A37" s="530" t="s">
        <v>2045</v>
      </c>
      <c r="B37" s="543">
        <v>5148</v>
      </c>
      <c r="C37" s="543">
        <v>65</v>
      </c>
      <c r="D37" s="543">
        <v>48</v>
      </c>
      <c r="E37" s="543">
        <v>0</v>
      </c>
      <c r="F37" s="2238">
        <v>1456</v>
      </c>
      <c r="G37" s="2238"/>
      <c r="H37" s="2238">
        <f t="shared" si="0"/>
        <v>81569</v>
      </c>
      <c r="I37" s="2238"/>
    </row>
    <row r="38" spans="1:9" ht="18" customHeight="1">
      <c r="A38" s="530" t="s">
        <v>2044</v>
      </c>
      <c r="B38" s="543">
        <v>4804</v>
      </c>
      <c r="C38" s="543">
        <v>75</v>
      </c>
      <c r="D38" s="543">
        <v>46</v>
      </c>
      <c r="E38" s="543">
        <v>0</v>
      </c>
      <c r="F38" s="2238">
        <v>1665</v>
      </c>
      <c r="G38" s="2238"/>
      <c r="H38" s="2238">
        <f t="shared" si="0"/>
        <v>80239</v>
      </c>
      <c r="I38" s="2238"/>
    </row>
    <row r="39" spans="1:9" ht="18" customHeight="1">
      <c r="A39" s="530" t="s">
        <v>2043</v>
      </c>
      <c r="B39" s="543">
        <v>4923</v>
      </c>
      <c r="C39" s="543">
        <v>115</v>
      </c>
      <c r="D39" s="543">
        <v>47</v>
      </c>
      <c r="E39" s="543">
        <v>0</v>
      </c>
      <c r="F39" s="2238">
        <v>1724</v>
      </c>
      <c r="G39" s="2238"/>
      <c r="H39" s="2238">
        <f t="shared" si="0"/>
        <v>83748</v>
      </c>
      <c r="I39" s="2238"/>
    </row>
    <row r="40" spans="1:9" ht="18" customHeight="1">
      <c r="A40" s="530" t="s">
        <v>1750</v>
      </c>
      <c r="B40" s="543">
        <v>5049</v>
      </c>
      <c r="C40" s="543">
        <v>340</v>
      </c>
      <c r="D40" s="543">
        <v>44</v>
      </c>
      <c r="E40" s="543">
        <v>0</v>
      </c>
      <c r="F40" s="2568">
        <v>1665</v>
      </c>
      <c r="G40" s="2568"/>
      <c r="H40" s="2238">
        <f t="shared" si="0"/>
        <v>81233</v>
      </c>
      <c r="I40" s="2238"/>
    </row>
    <row r="41" spans="1:9" ht="18" customHeight="1">
      <c r="A41" s="530" t="s">
        <v>1749</v>
      </c>
      <c r="B41" s="543">
        <v>4836</v>
      </c>
      <c r="C41" s="543">
        <v>268</v>
      </c>
      <c r="D41" s="543">
        <v>44</v>
      </c>
      <c r="E41" s="543">
        <v>0</v>
      </c>
      <c r="F41" s="2568">
        <v>1682</v>
      </c>
      <c r="G41" s="2568"/>
      <c r="H41" s="2238">
        <f t="shared" si="0"/>
        <v>79091</v>
      </c>
      <c r="I41" s="2238"/>
    </row>
    <row r="42" spans="1:9" ht="18" customHeight="1">
      <c r="A42" s="530" t="s">
        <v>1748</v>
      </c>
      <c r="B42" s="543">
        <v>5264</v>
      </c>
      <c r="C42" s="543">
        <v>225</v>
      </c>
      <c r="D42" s="543">
        <v>45</v>
      </c>
      <c r="E42" s="543">
        <v>0</v>
      </c>
      <c r="F42" s="2568">
        <v>1563</v>
      </c>
      <c r="G42" s="2568"/>
      <c r="H42" s="2568">
        <f>SUM(B42:G42,B17:I17)</f>
        <v>77989</v>
      </c>
      <c r="I42" s="2568"/>
    </row>
    <row r="43" spans="1:9" ht="18" customHeight="1">
      <c r="A43" s="530" t="s">
        <v>1747</v>
      </c>
      <c r="B43" s="543">
        <v>5230</v>
      </c>
      <c r="C43" s="543">
        <v>183</v>
      </c>
      <c r="D43" s="543">
        <v>42</v>
      </c>
      <c r="E43" s="543">
        <v>0</v>
      </c>
      <c r="F43" s="2568">
        <v>1552</v>
      </c>
      <c r="G43" s="2568"/>
      <c r="H43" s="2568">
        <v>78407</v>
      </c>
      <c r="I43" s="2568"/>
    </row>
    <row r="44" spans="1:9" ht="18" customHeight="1">
      <c r="A44" s="530" t="s">
        <v>1974</v>
      </c>
      <c r="B44" s="543">
        <v>5379</v>
      </c>
      <c r="C44" s="543">
        <v>132</v>
      </c>
      <c r="D44" s="543">
        <v>47</v>
      </c>
      <c r="E44" s="543">
        <v>0</v>
      </c>
      <c r="F44" s="2568">
        <v>1521</v>
      </c>
      <c r="G44" s="2568"/>
      <c r="H44" s="2568">
        <f>SUM(B44:G44,B19:I19)</f>
        <v>80000</v>
      </c>
      <c r="I44" s="2568"/>
    </row>
    <row r="45" spans="1:9" ht="18" customHeight="1">
      <c r="A45" s="530" t="s">
        <v>1973</v>
      </c>
      <c r="B45" s="2052">
        <v>5284</v>
      </c>
      <c r="C45" s="543">
        <v>3958</v>
      </c>
      <c r="D45" s="543">
        <v>43</v>
      </c>
      <c r="E45" s="543">
        <v>0</v>
      </c>
      <c r="F45" s="2568">
        <v>1448</v>
      </c>
      <c r="G45" s="2568"/>
      <c r="H45" s="2568">
        <f>SUM(B45:G45,B19:I19)</f>
        <v>83654</v>
      </c>
      <c r="I45" s="2568"/>
    </row>
    <row r="46" spans="1:9" ht="18" customHeight="1">
      <c r="A46" s="530" t="s">
        <v>1972</v>
      </c>
      <c r="B46" s="2052">
        <v>5189</v>
      </c>
      <c r="C46" s="543">
        <v>8266</v>
      </c>
      <c r="D46" s="543">
        <v>39</v>
      </c>
      <c r="E46" s="543">
        <v>0</v>
      </c>
      <c r="F46" s="2568">
        <v>1395</v>
      </c>
      <c r="G46" s="2568"/>
      <c r="H46" s="2568">
        <f t="shared" ref="H46:H51" si="1">SUM(B46:G46,B21:I21)</f>
        <v>90486</v>
      </c>
      <c r="I46" s="2568"/>
    </row>
    <row r="47" spans="1:9">
      <c r="A47" s="530" t="s">
        <v>1971</v>
      </c>
      <c r="B47" s="543">
        <v>5123</v>
      </c>
      <c r="C47" s="543">
        <v>8365</v>
      </c>
      <c r="D47" s="543">
        <v>47</v>
      </c>
      <c r="E47" s="543">
        <v>0</v>
      </c>
      <c r="F47" s="2568">
        <v>1328</v>
      </c>
      <c r="G47" s="2568"/>
      <c r="H47" s="2568">
        <f t="shared" si="1"/>
        <v>90291</v>
      </c>
      <c r="I47" s="2568"/>
    </row>
    <row r="48" spans="1:9" ht="14">
      <c r="A48" s="530" t="s">
        <v>2007</v>
      </c>
      <c r="B48" s="2051">
        <v>5114</v>
      </c>
      <c r="C48" s="2051">
        <v>11266</v>
      </c>
      <c r="D48" s="2051">
        <v>46</v>
      </c>
      <c r="E48" s="2051">
        <v>0</v>
      </c>
      <c r="F48" s="2570">
        <v>1345</v>
      </c>
      <c r="G48" s="2570"/>
      <c r="H48" s="2570">
        <f t="shared" si="1"/>
        <v>94267</v>
      </c>
      <c r="I48" s="2570"/>
    </row>
    <row r="49" spans="1:9" ht="14">
      <c r="A49" s="530" t="s">
        <v>2006</v>
      </c>
      <c r="B49" s="2051">
        <v>5115</v>
      </c>
      <c r="C49" s="2051">
        <v>10290</v>
      </c>
      <c r="D49" s="2051">
        <v>44</v>
      </c>
      <c r="E49" s="2051">
        <v>0</v>
      </c>
      <c r="F49" s="2570">
        <v>1374</v>
      </c>
      <c r="G49" s="2570"/>
      <c r="H49" s="2570">
        <f t="shared" si="1"/>
        <v>92736</v>
      </c>
      <c r="I49" s="2570"/>
    </row>
    <row r="50" spans="1:9" ht="14">
      <c r="A50" s="530" t="s">
        <v>2005</v>
      </c>
      <c r="B50" s="2051">
        <v>5006</v>
      </c>
      <c r="C50" s="2051">
        <v>10270</v>
      </c>
      <c r="D50" s="2051">
        <v>44</v>
      </c>
      <c r="E50" s="2051">
        <v>0</v>
      </c>
      <c r="F50" s="2570">
        <v>1270</v>
      </c>
      <c r="G50" s="2570"/>
      <c r="H50" s="2570">
        <f t="shared" si="1"/>
        <v>92554</v>
      </c>
      <c r="I50" s="2570"/>
    </row>
    <row r="51" spans="1:9" ht="14.5" thickBot="1">
      <c r="A51" s="2050" t="s">
        <v>2004</v>
      </c>
      <c r="B51" s="2049">
        <v>5012</v>
      </c>
      <c r="C51" s="2049">
        <v>12329</v>
      </c>
      <c r="D51" s="2049">
        <v>48</v>
      </c>
      <c r="E51" s="2049">
        <v>0</v>
      </c>
      <c r="F51" s="2569">
        <v>1185</v>
      </c>
      <c r="G51" s="2569"/>
      <c r="H51" s="2569">
        <f t="shared" si="1"/>
        <v>95408</v>
      </c>
      <c r="I51" s="2569"/>
    </row>
    <row r="52" spans="1:9">
      <c r="D52"/>
      <c r="E52"/>
      <c r="G52" s="2048"/>
      <c r="H52" s="2047"/>
      <c r="I52" s="2046" t="s">
        <v>2292</v>
      </c>
    </row>
  </sheetData>
  <mergeCells count="52">
    <mergeCell ref="F51:G51"/>
    <mergeCell ref="H51:I51"/>
    <mergeCell ref="F49:G49"/>
    <mergeCell ref="H49:I49"/>
    <mergeCell ref="F48:G48"/>
    <mergeCell ref="H48:I48"/>
    <mergeCell ref="F50:G50"/>
    <mergeCell ref="H50:I50"/>
    <mergeCell ref="F47:G47"/>
    <mergeCell ref="H47:I47"/>
    <mergeCell ref="F45:G45"/>
    <mergeCell ref="H45:I45"/>
    <mergeCell ref="F46:G46"/>
    <mergeCell ref="H46:I46"/>
    <mergeCell ref="F39:G39"/>
    <mergeCell ref="H39:I39"/>
    <mergeCell ref="F40:G40"/>
    <mergeCell ref="H40:I40"/>
    <mergeCell ref="F41:G41"/>
    <mergeCell ref="H41:I41"/>
    <mergeCell ref="F42:G42"/>
    <mergeCell ref="H42:I42"/>
    <mergeCell ref="F43:G43"/>
    <mergeCell ref="H43:I43"/>
    <mergeCell ref="F44:G44"/>
    <mergeCell ref="H44:I44"/>
    <mergeCell ref="F36:G36"/>
    <mergeCell ref="H36:I36"/>
    <mergeCell ref="F37:G37"/>
    <mergeCell ref="H37:I37"/>
    <mergeCell ref="F38:G38"/>
    <mergeCell ref="H38:I38"/>
    <mergeCell ref="F33:G33"/>
    <mergeCell ref="H33:I33"/>
    <mergeCell ref="F34:G34"/>
    <mergeCell ref="H34:I34"/>
    <mergeCell ref="F35:G35"/>
    <mergeCell ref="H35:I35"/>
    <mergeCell ref="F30:G30"/>
    <mergeCell ref="H30:I30"/>
    <mergeCell ref="F31:G31"/>
    <mergeCell ref="H31:I31"/>
    <mergeCell ref="F32:G32"/>
    <mergeCell ref="H32:I32"/>
    <mergeCell ref="B3:C3"/>
    <mergeCell ref="D3:E3"/>
    <mergeCell ref="F3:G3"/>
    <mergeCell ref="H3:I3"/>
    <mergeCell ref="B28:C28"/>
    <mergeCell ref="D28:E28"/>
    <mergeCell ref="F28:G29"/>
    <mergeCell ref="H28:I29"/>
  </mergeCells>
  <phoneticPr fontId="3"/>
  <pageMargins left="0.98425196850393704" right="0.78740157480314965" top="0.78740157480314965" bottom="0.78740157480314965" header="0.51181102362204722" footer="0.51181102362204722"/>
  <pageSetup paperSize="9" scale="43" orientation="landscape" verticalDpi="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D27"/>
  <sheetViews>
    <sheetView view="pageBreakPreview" zoomScaleNormal="100" zoomScaleSheetLayoutView="100" workbookViewId="0"/>
  </sheetViews>
  <sheetFormatPr defaultRowHeight="13"/>
  <cols>
    <col min="1" max="1" width="17.08984375" customWidth="1"/>
    <col min="2" max="4" width="18.6328125" customWidth="1"/>
  </cols>
  <sheetData>
    <row r="1" spans="1:4" ht="21">
      <c r="A1" s="216" t="s">
        <v>2314</v>
      </c>
    </row>
    <row r="2" spans="1:4" ht="30" customHeight="1" thickBot="1">
      <c r="D2" s="187" t="s">
        <v>2313</v>
      </c>
    </row>
    <row r="3" spans="1:4" ht="18" customHeight="1">
      <c r="A3" s="785" t="s">
        <v>2312</v>
      </c>
      <c r="B3" s="2252" t="s">
        <v>2311</v>
      </c>
      <c r="C3" s="2571" t="s">
        <v>2310</v>
      </c>
      <c r="D3" s="2571" t="s">
        <v>2181</v>
      </c>
    </row>
    <row r="4" spans="1:4" ht="18" customHeight="1" thickBot="1">
      <c r="A4" s="783" t="s">
        <v>1760</v>
      </c>
      <c r="B4" s="2253"/>
      <c r="C4" s="2473"/>
      <c r="D4" s="2473"/>
    </row>
    <row r="5" spans="1:4" ht="18" customHeight="1">
      <c r="A5" s="530" t="s">
        <v>1983</v>
      </c>
      <c r="B5" s="225">
        <v>18330.7</v>
      </c>
      <c r="C5" s="225">
        <v>9316.7999999999993</v>
      </c>
      <c r="D5" s="400">
        <f t="shared" ref="D5:D25" si="0">SUM(B5:C5)</f>
        <v>27647.5</v>
      </c>
    </row>
    <row r="6" spans="1:4" ht="18" customHeight="1">
      <c r="A6" s="530" t="s">
        <v>2309</v>
      </c>
      <c r="B6" s="225">
        <v>16436.3</v>
      </c>
      <c r="C6" s="225">
        <v>11008.8</v>
      </c>
      <c r="D6" s="400">
        <f t="shared" si="0"/>
        <v>27445.1</v>
      </c>
    </row>
    <row r="7" spans="1:4" ht="18" customHeight="1">
      <c r="A7" s="530" t="s">
        <v>1981</v>
      </c>
      <c r="B7" s="225">
        <v>14638.9</v>
      </c>
      <c r="C7" s="225">
        <v>12831.8</v>
      </c>
      <c r="D7" s="400">
        <f t="shared" si="0"/>
        <v>27470.699999999997</v>
      </c>
    </row>
    <row r="8" spans="1:4" ht="18" customHeight="1">
      <c r="A8" s="530" t="s">
        <v>1980</v>
      </c>
      <c r="B8" s="225">
        <v>13692</v>
      </c>
      <c r="C8" s="225">
        <v>13484</v>
      </c>
      <c r="D8" s="400">
        <f t="shared" si="0"/>
        <v>27176</v>
      </c>
    </row>
    <row r="9" spans="1:4" ht="18" customHeight="1">
      <c r="A9" s="530" t="s">
        <v>1979</v>
      </c>
      <c r="B9" s="225">
        <v>11801</v>
      </c>
      <c r="C9" s="675">
        <v>14299</v>
      </c>
      <c r="D9" s="867">
        <f t="shared" si="0"/>
        <v>26100</v>
      </c>
    </row>
    <row r="10" spans="1:4" ht="18" customHeight="1">
      <c r="A10" s="530" t="s">
        <v>1978</v>
      </c>
      <c r="B10" s="851">
        <v>11011</v>
      </c>
      <c r="C10" s="1282">
        <v>14245</v>
      </c>
      <c r="D10" s="867">
        <f t="shared" si="0"/>
        <v>25256</v>
      </c>
    </row>
    <row r="11" spans="1:4" ht="18" customHeight="1">
      <c r="A11" s="530" t="s">
        <v>1977</v>
      </c>
      <c r="B11" s="851">
        <v>10176</v>
      </c>
      <c r="C11" s="851">
        <v>14526</v>
      </c>
      <c r="D11" s="400">
        <f t="shared" si="0"/>
        <v>24702</v>
      </c>
    </row>
    <row r="12" spans="1:4" ht="18" customHeight="1">
      <c r="A12" s="530" t="s">
        <v>1976</v>
      </c>
      <c r="B12" s="851">
        <v>8986</v>
      </c>
      <c r="C12" s="851">
        <v>15491</v>
      </c>
      <c r="D12" s="400">
        <f t="shared" si="0"/>
        <v>24477</v>
      </c>
    </row>
    <row r="13" spans="1:4" ht="18" customHeight="1">
      <c r="A13" s="530" t="s">
        <v>1975</v>
      </c>
      <c r="B13" s="851">
        <v>8179</v>
      </c>
      <c r="C13" s="851">
        <v>16336</v>
      </c>
      <c r="D13" s="400">
        <f t="shared" si="0"/>
        <v>24515</v>
      </c>
    </row>
    <row r="14" spans="1:4" ht="18" customHeight="1">
      <c r="A14" s="530" t="s">
        <v>1750</v>
      </c>
      <c r="B14" s="1289">
        <v>7758</v>
      </c>
      <c r="C14" s="851">
        <v>15889</v>
      </c>
      <c r="D14" s="400">
        <f t="shared" si="0"/>
        <v>23647</v>
      </c>
    </row>
    <row r="15" spans="1:4" ht="18" customHeight="1">
      <c r="A15" s="530" t="s">
        <v>1749</v>
      </c>
      <c r="B15" s="1289">
        <v>7631</v>
      </c>
      <c r="C15" s="851">
        <v>15903</v>
      </c>
      <c r="D15" s="400">
        <f t="shared" si="0"/>
        <v>23534</v>
      </c>
    </row>
    <row r="16" spans="1:4" ht="18" customHeight="1">
      <c r="A16" s="530" t="s">
        <v>1748</v>
      </c>
      <c r="B16" s="1285">
        <v>7387</v>
      </c>
      <c r="C16" s="1282">
        <v>15268</v>
      </c>
      <c r="D16" s="400">
        <f t="shared" si="0"/>
        <v>22655</v>
      </c>
    </row>
    <row r="17" spans="1:4" ht="18" customHeight="1">
      <c r="A17" s="530" t="s">
        <v>1747</v>
      </c>
      <c r="B17" s="1285">
        <v>6324</v>
      </c>
      <c r="C17" s="1282">
        <v>15100</v>
      </c>
      <c r="D17" s="400">
        <f t="shared" si="0"/>
        <v>21424</v>
      </c>
    </row>
    <row r="18" spans="1:4" ht="18" customHeight="1">
      <c r="A18" s="530" t="s">
        <v>1974</v>
      </c>
      <c r="B18" s="1285">
        <v>6265</v>
      </c>
      <c r="C18" s="1282">
        <v>16100</v>
      </c>
      <c r="D18" s="400">
        <f t="shared" si="0"/>
        <v>22365</v>
      </c>
    </row>
    <row r="19" spans="1:4" ht="18" customHeight="1">
      <c r="A19" s="530" t="s">
        <v>1973</v>
      </c>
      <c r="B19" s="1285">
        <v>4893</v>
      </c>
      <c r="C19" s="1282">
        <v>16611</v>
      </c>
      <c r="D19" s="400">
        <f t="shared" si="0"/>
        <v>21504</v>
      </c>
    </row>
    <row r="20" spans="1:4" ht="18" customHeight="1">
      <c r="A20" s="530" t="s">
        <v>1972</v>
      </c>
      <c r="B20" s="1285">
        <v>3142</v>
      </c>
      <c r="C20" s="1282">
        <v>18677</v>
      </c>
      <c r="D20" s="400">
        <f t="shared" si="0"/>
        <v>21819</v>
      </c>
    </row>
    <row r="21" spans="1:4" ht="18" customHeight="1">
      <c r="A21" s="530" t="s">
        <v>1971</v>
      </c>
      <c r="B21" s="1285">
        <v>3473</v>
      </c>
      <c r="C21" s="1282">
        <v>17830</v>
      </c>
      <c r="D21" s="400">
        <f t="shared" si="0"/>
        <v>21303</v>
      </c>
    </row>
    <row r="22" spans="1:4" ht="18" customHeight="1">
      <c r="A22" s="530" t="s">
        <v>2007</v>
      </c>
      <c r="B22" s="1289">
        <v>3155</v>
      </c>
      <c r="C22" s="851">
        <v>18281</v>
      </c>
      <c r="D22" s="400">
        <f t="shared" si="0"/>
        <v>21436</v>
      </c>
    </row>
    <row r="23" spans="1:4" ht="18" customHeight="1">
      <c r="A23" s="530" t="s">
        <v>2006</v>
      </c>
      <c r="B23" s="851">
        <v>2152</v>
      </c>
      <c r="C23" s="851">
        <v>18673</v>
      </c>
      <c r="D23" s="400">
        <f t="shared" si="0"/>
        <v>20825</v>
      </c>
    </row>
    <row r="24" spans="1:4" ht="18" customHeight="1">
      <c r="A24" s="530" t="s">
        <v>2005</v>
      </c>
      <c r="B24" s="851">
        <v>1684</v>
      </c>
      <c r="C24" s="851">
        <v>18970</v>
      </c>
      <c r="D24" s="400">
        <f t="shared" si="0"/>
        <v>20654</v>
      </c>
    </row>
    <row r="25" spans="1:4" ht="18" customHeight="1" thickBot="1">
      <c r="A25" s="529" t="s">
        <v>2004</v>
      </c>
      <c r="B25" s="1562">
        <v>1618</v>
      </c>
      <c r="C25" s="1561">
        <v>18603</v>
      </c>
      <c r="D25" s="395">
        <f t="shared" si="0"/>
        <v>20221</v>
      </c>
    </row>
    <row r="26" spans="1:4" ht="18" customHeight="1">
      <c r="A26" s="49"/>
      <c r="B26" s="1282"/>
      <c r="C26" s="1282"/>
      <c r="D26" s="1560" t="s">
        <v>2308</v>
      </c>
    </row>
    <row r="27" spans="1:4">
      <c r="D27" s="523"/>
    </row>
  </sheetData>
  <mergeCells count="3">
    <mergeCell ref="B3:B4"/>
    <mergeCell ref="C3:C4"/>
    <mergeCell ref="D3:D4"/>
  </mergeCells>
  <phoneticPr fontId="3"/>
  <printOptions horizontalCentered="1" verticalCentered="1"/>
  <pageMargins left="0.70866141732283472" right="0.70866141732283472" top="0.74803149606299213" bottom="0.74803149606299213" header="0.31496062992125984" footer="0.31496062992125984"/>
  <pageSetup paperSize="9" scale="96" fitToWidth="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42"/>
  <sheetViews>
    <sheetView view="pageBreakPreview" zoomScale="55" zoomScaleNormal="100" zoomScaleSheetLayoutView="55" workbookViewId="0">
      <selection sqref="A1:E1"/>
    </sheetView>
  </sheetViews>
  <sheetFormatPr defaultRowHeight="13"/>
  <cols>
    <col min="1" max="1" width="25.6328125" customWidth="1"/>
    <col min="2" max="16" width="10.6328125" style="428" customWidth="1"/>
  </cols>
  <sheetData>
    <row r="1" spans="1:18" ht="37.5" customHeight="1">
      <c r="A1" s="2578" t="s">
        <v>2359</v>
      </c>
      <c r="B1" s="2578"/>
      <c r="C1" s="2578"/>
      <c r="D1" s="2578"/>
      <c r="E1" s="2578"/>
    </row>
    <row r="2" spans="1:18" ht="30" customHeight="1" thickBot="1">
      <c r="B2" s="746"/>
      <c r="F2" s="1584"/>
      <c r="H2" s="746"/>
      <c r="I2" s="1583"/>
      <c r="J2" s="2586" t="s">
        <v>2358</v>
      </c>
      <c r="K2" s="2586"/>
      <c r="L2" s="2586"/>
      <c r="M2" s="2586"/>
      <c r="N2" s="2586"/>
      <c r="O2" s="2586"/>
      <c r="P2" s="1582"/>
    </row>
    <row r="3" spans="1:18" ht="30" customHeight="1">
      <c r="A3" s="1581" t="s">
        <v>2357</v>
      </c>
      <c r="B3" s="2572" t="s">
        <v>2108</v>
      </c>
      <c r="C3" s="2574" t="s">
        <v>1443</v>
      </c>
      <c r="D3" s="2574" t="s">
        <v>1442</v>
      </c>
      <c r="E3" s="2574" t="s">
        <v>1441</v>
      </c>
      <c r="F3" s="2574" t="s">
        <v>1440</v>
      </c>
      <c r="G3" s="2574" t="s">
        <v>2356</v>
      </c>
      <c r="H3" s="2574" t="s">
        <v>2355</v>
      </c>
      <c r="I3" s="2574" t="s">
        <v>2354</v>
      </c>
      <c r="J3" s="2574" t="s">
        <v>1437</v>
      </c>
      <c r="K3" s="2574" t="s">
        <v>2121</v>
      </c>
      <c r="L3" s="2574" t="s">
        <v>2353</v>
      </c>
      <c r="M3" s="2574" t="s">
        <v>1766</v>
      </c>
      <c r="N3" s="2574" t="s">
        <v>2352</v>
      </c>
      <c r="O3" s="2590" t="s">
        <v>2351</v>
      </c>
      <c r="P3" s="2579" t="s">
        <v>129</v>
      </c>
    </row>
    <row r="4" spans="1:18" ht="30" customHeight="1" thickBot="1">
      <c r="A4" s="1580" t="s">
        <v>2350</v>
      </c>
      <c r="B4" s="2573"/>
      <c r="C4" s="2575"/>
      <c r="D4" s="2575"/>
      <c r="E4" s="2575"/>
      <c r="F4" s="2575"/>
      <c r="G4" s="2575"/>
      <c r="H4" s="2575"/>
      <c r="I4" s="2575"/>
      <c r="J4" s="2575"/>
      <c r="K4" s="2575"/>
      <c r="L4" s="2575"/>
      <c r="M4" s="2575"/>
      <c r="N4" s="2575"/>
      <c r="O4" s="2577"/>
      <c r="P4" s="2580"/>
    </row>
    <row r="5" spans="1:18" ht="46" customHeight="1">
      <c r="A5" s="1579" t="s">
        <v>2349</v>
      </c>
      <c r="B5" s="1572">
        <v>384</v>
      </c>
      <c r="C5" s="1572">
        <v>398</v>
      </c>
      <c r="D5" s="1572">
        <v>349</v>
      </c>
      <c r="E5" s="1572">
        <v>382</v>
      </c>
      <c r="F5" s="1578">
        <v>396</v>
      </c>
      <c r="G5" s="1578">
        <v>374</v>
      </c>
      <c r="H5" s="1578">
        <v>414</v>
      </c>
      <c r="I5" s="1578">
        <v>419</v>
      </c>
      <c r="J5" s="1578">
        <v>397</v>
      </c>
      <c r="K5" s="1578">
        <v>452</v>
      </c>
      <c r="L5" s="1578">
        <v>443</v>
      </c>
      <c r="M5" s="1578">
        <v>396</v>
      </c>
      <c r="N5" s="1578">
        <v>474</v>
      </c>
      <c r="O5" s="1578">
        <v>498</v>
      </c>
      <c r="P5" s="1577">
        <v>477</v>
      </c>
    </row>
    <row r="6" spans="1:18" ht="46" customHeight="1">
      <c r="A6" s="1574" t="s">
        <v>2348</v>
      </c>
      <c r="B6" s="1572">
        <v>179</v>
      </c>
      <c r="C6" s="1572">
        <v>148</v>
      </c>
      <c r="D6" s="1572">
        <v>211</v>
      </c>
      <c r="E6" s="1572">
        <v>168</v>
      </c>
      <c r="F6" s="1572">
        <v>182</v>
      </c>
      <c r="G6" s="1572">
        <v>207</v>
      </c>
      <c r="H6" s="1572">
        <v>223</v>
      </c>
      <c r="I6" s="1572">
        <v>238</v>
      </c>
      <c r="J6" s="1572">
        <v>279</v>
      </c>
      <c r="K6" s="1572">
        <v>265</v>
      </c>
      <c r="L6" s="1572">
        <v>254</v>
      </c>
      <c r="M6" s="1572">
        <v>223</v>
      </c>
      <c r="N6" s="1572">
        <v>231</v>
      </c>
      <c r="O6" s="1572">
        <v>250</v>
      </c>
      <c r="P6" s="1571">
        <v>274</v>
      </c>
    </row>
    <row r="7" spans="1:18" ht="46" customHeight="1">
      <c r="A7" s="1573" t="s">
        <v>2347</v>
      </c>
      <c r="B7" s="1572">
        <v>157</v>
      </c>
      <c r="C7" s="1572">
        <v>156</v>
      </c>
      <c r="D7" s="1572">
        <v>167</v>
      </c>
      <c r="E7" s="1572">
        <v>150</v>
      </c>
      <c r="F7" s="1572">
        <v>167</v>
      </c>
      <c r="G7" s="1572">
        <v>162</v>
      </c>
      <c r="H7" s="1572">
        <v>158</v>
      </c>
      <c r="I7" s="1572">
        <v>145</v>
      </c>
      <c r="J7" s="1572">
        <v>145</v>
      </c>
      <c r="K7" s="1572">
        <v>150</v>
      </c>
      <c r="L7" s="1572">
        <v>147</v>
      </c>
      <c r="M7" s="1572">
        <v>144</v>
      </c>
      <c r="N7" s="1572">
        <v>159</v>
      </c>
      <c r="O7" s="1572">
        <v>136</v>
      </c>
      <c r="P7" s="1571">
        <v>118</v>
      </c>
    </row>
    <row r="8" spans="1:18" ht="46" customHeight="1">
      <c r="A8" s="1573" t="s">
        <v>2346</v>
      </c>
      <c r="B8" s="1576" t="s">
        <v>1305</v>
      </c>
      <c r="C8" s="1576" t="s">
        <v>1305</v>
      </c>
      <c r="D8" s="1576" t="s">
        <v>1305</v>
      </c>
      <c r="E8" s="1576" t="s">
        <v>1305</v>
      </c>
      <c r="F8" s="1576" t="s">
        <v>1305</v>
      </c>
      <c r="G8" s="1576" t="s">
        <v>1305</v>
      </c>
      <c r="H8" s="1576" t="s">
        <v>1305</v>
      </c>
      <c r="I8" s="1576" t="s">
        <v>1305</v>
      </c>
      <c r="J8" s="1576" t="s">
        <v>1305</v>
      </c>
      <c r="K8" s="1576" t="s">
        <v>1305</v>
      </c>
      <c r="L8" s="1576" t="s">
        <v>1305</v>
      </c>
      <c r="M8" s="1576" t="s">
        <v>1305</v>
      </c>
      <c r="N8" s="1576" t="s">
        <v>1305</v>
      </c>
      <c r="O8" s="1576" t="s">
        <v>2345</v>
      </c>
      <c r="P8" s="1575" t="s">
        <v>2345</v>
      </c>
    </row>
    <row r="9" spans="1:18" ht="46" customHeight="1">
      <c r="A9" s="1573" t="s">
        <v>2344</v>
      </c>
      <c r="B9" s="1572">
        <v>88</v>
      </c>
      <c r="C9" s="1572">
        <v>103</v>
      </c>
      <c r="D9" s="1572">
        <v>123</v>
      </c>
      <c r="E9" s="1572">
        <v>121</v>
      </c>
      <c r="F9" s="1572">
        <v>106</v>
      </c>
      <c r="G9" s="1572">
        <v>154</v>
      </c>
      <c r="H9" s="1572">
        <v>161</v>
      </c>
      <c r="I9" s="1572">
        <v>136</v>
      </c>
      <c r="J9" s="1572">
        <v>168</v>
      </c>
      <c r="K9" s="1572">
        <v>147</v>
      </c>
      <c r="L9" s="1572">
        <v>139</v>
      </c>
      <c r="M9" s="1572">
        <v>143</v>
      </c>
      <c r="N9" s="1572">
        <v>159</v>
      </c>
      <c r="O9" s="1572">
        <v>183</v>
      </c>
      <c r="P9" s="1571">
        <v>125</v>
      </c>
      <c r="R9" s="18"/>
    </row>
    <row r="10" spans="1:18" ht="46" customHeight="1">
      <c r="A10" s="1573" t="s">
        <v>2343</v>
      </c>
      <c r="B10" s="1572">
        <v>35</v>
      </c>
      <c r="C10" s="1572">
        <v>25</v>
      </c>
      <c r="D10" s="1572">
        <v>33</v>
      </c>
      <c r="E10" s="1572">
        <v>34</v>
      </c>
      <c r="F10" s="1572">
        <v>38</v>
      </c>
      <c r="G10" s="1572">
        <v>47</v>
      </c>
      <c r="H10" s="1572">
        <v>66</v>
      </c>
      <c r="I10" s="1572">
        <v>58</v>
      </c>
      <c r="J10" s="1572">
        <v>75</v>
      </c>
      <c r="K10" s="1572">
        <v>94</v>
      </c>
      <c r="L10" s="1572">
        <v>101</v>
      </c>
      <c r="M10" s="1572">
        <v>110</v>
      </c>
      <c r="N10" s="1572">
        <v>115</v>
      </c>
      <c r="O10" s="1572">
        <v>154</v>
      </c>
      <c r="P10" s="1571">
        <v>178</v>
      </c>
    </row>
    <row r="11" spans="1:18" ht="46" customHeight="1">
      <c r="A11" s="1573" t="s">
        <v>2342</v>
      </c>
      <c r="B11" s="1572">
        <v>5</v>
      </c>
      <c r="C11" s="1572">
        <v>4</v>
      </c>
      <c r="D11" s="1572">
        <v>10</v>
      </c>
      <c r="E11" s="1572">
        <v>8</v>
      </c>
      <c r="F11" s="1572">
        <v>9</v>
      </c>
      <c r="G11" s="1572">
        <v>1</v>
      </c>
      <c r="H11" s="1576">
        <v>4</v>
      </c>
      <c r="I11" s="1576">
        <v>6</v>
      </c>
      <c r="J11" s="1576">
        <v>7</v>
      </c>
      <c r="K11" s="1576">
        <v>8</v>
      </c>
      <c r="L11" s="1576">
        <v>7</v>
      </c>
      <c r="M11" s="1576">
        <v>4</v>
      </c>
      <c r="N11" s="1576">
        <v>4</v>
      </c>
      <c r="O11" s="1576">
        <v>2</v>
      </c>
      <c r="P11" s="1575">
        <v>8</v>
      </c>
    </row>
    <row r="12" spans="1:18" ht="46" customHeight="1">
      <c r="A12" s="1573" t="s">
        <v>2341</v>
      </c>
      <c r="B12" s="1572">
        <v>17</v>
      </c>
      <c r="C12" s="1572">
        <v>15</v>
      </c>
      <c r="D12" s="1572">
        <v>20</v>
      </c>
      <c r="E12" s="1572">
        <v>23</v>
      </c>
      <c r="F12" s="1572">
        <v>17</v>
      </c>
      <c r="G12" s="1572">
        <v>17</v>
      </c>
      <c r="H12" s="1572">
        <v>19</v>
      </c>
      <c r="I12" s="1572">
        <v>19</v>
      </c>
      <c r="J12" s="1572">
        <v>15</v>
      </c>
      <c r="K12" s="1572">
        <v>16</v>
      </c>
      <c r="L12" s="1572">
        <v>15</v>
      </c>
      <c r="M12" s="1572">
        <v>21</v>
      </c>
      <c r="N12" s="1572">
        <v>23</v>
      </c>
      <c r="O12" s="1572">
        <v>17</v>
      </c>
      <c r="P12" s="1571">
        <v>18</v>
      </c>
    </row>
    <row r="13" spans="1:18" ht="46" customHeight="1">
      <c r="A13" s="1573" t="s">
        <v>2340</v>
      </c>
      <c r="B13" s="1572">
        <v>22</v>
      </c>
      <c r="C13" s="1572">
        <v>26</v>
      </c>
      <c r="D13" s="1572">
        <v>18</v>
      </c>
      <c r="E13" s="1572">
        <v>22</v>
      </c>
      <c r="F13" s="1572">
        <v>23</v>
      </c>
      <c r="G13" s="1572">
        <v>21</v>
      </c>
      <c r="H13" s="1572">
        <v>30</v>
      </c>
      <c r="I13" s="1572">
        <v>23</v>
      </c>
      <c r="J13" s="1572">
        <v>25</v>
      </c>
      <c r="K13" s="1572">
        <v>25</v>
      </c>
      <c r="L13" s="1572">
        <v>22</v>
      </c>
      <c r="M13" s="1572">
        <v>20</v>
      </c>
      <c r="N13" s="1572">
        <v>30</v>
      </c>
      <c r="O13" s="1572">
        <v>24</v>
      </c>
      <c r="P13" s="1571">
        <v>29</v>
      </c>
    </row>
    <row r="14" spans="1:18" ht="46" customHeight="1">
      <c r="A14" s="1573" t="s">
        <v>2339</v>
      </c>
      <c r="B14" s="1572">
        <v>22</v>
      </c>
      <c r="C14" s="1572">
        <v>10</v>
      </c>
      <c r="D14" s="1572">
        <v>25</v>
      </c>
      <c r="E14" s="1572">
        <v>17</v>
      </c>
      <c r="F14" s="1572">
        <v>13</v>
      </c>
      <c r="G14" s="1572">
        <v>24</v>
      </c>
      <c r="H14" s="1572">
        <v>19</v>
      </c>
      <c r="I14" s="1572">
        <v>17</v>
      </c>
      <c r="J14" s="1572">
        <v>26</v>
      </c>
      <c r="K14" s="1572">
        <v>20</v>
      </c>
      <c r="L14" s="1572">
        <v>22</v>
      </c>
      <c r="M14" s="1572">
        <v>16</v>
      </c>
      <c r="N14" s="1572">
        <v>14</v>
      </c>
      <c r="O14" s="1572">
        <v>21</v>
      </c>
      <c r="P14" s="1571">
        <v>15</v>
      </c>
      <c r="R14" s="18"/>
    </row>
    <row r="15" spans="1:18" ht="46" customHeight="1">
      <c r="A15" s="1573" t="s">
        <v>2338</v>
      </c>
      <c r="B15" s="1572">
        <v>42</v>
      </c>
      <c r="C15" s="1572">
        <v>51</v>
      </c>
      <c r="D15" s="1572">
        <v>50</v>
      </c>
      <c r="E15" s="1572">
        <v>54</v>
      </c>
      <c r="F15" s="1572">
        <v>43</v>
      </c>
      <c r="G15" s="1572">
        <v>49</v>
      </c>
      <c r="H15" s="1572">
        <v>44</v>
      </c>
      <c r="I15" s="1572">
        <v>51</v>
      </c>
      <c r="J15" s="1572">
        <v>51</v>
      </c>
      <c r="K15" s="1572">
        <v>45</v>
      </c>
      <c r="L15" s="1572">
        <v>46</v>
      </c>
      <c r="M15" s="1572">
        <v>39</v>
      </c>
      <c r="N15" s="1572">
        <v>44</v>
      </c>
      <c r="O15" s="1572">
        <v>31</v>
      </c>
      <c r="P15" s="1571">
        <v>58</v>
      </c>
    </row>
    <row r="16" spans="1:18" ht="46" customHeight="1" thickBot="1">
      <c r="A16" s="1570" t="s">
        <v>2337</v>
      </c>
      <c r="B16" s="1569">
        <v>24</v>
      </c>
      <c r="C16" s="1569">
        <v>43</v>
      </c>
      <c r="D16" s="1569">
        <v>32</v>
      </c>
      <c r="E16" s="1569">
        <v>31</v>
      </c>
      <c r="F16" s="1569">
        <v>52</v>
      </c>
      <c r="G16" s="1569">
        <v>41</v>
      </c>
      <c r="H16" s="1569">
        <v>51</v>
      </c>
      <c r="I16" s="1569">
        <v>45</v>
      </c>
      <c r="J16" s="1569">
        <v>48</v>
      </c>
      <c r="K16" s="1569">
        <v>25</v>
      </c>
      <c r="L16" s="1569">
        <v>36</v>
      </c>
      <c r="M16" s="1569">
        <v>37</v>
      </c>
      <c r="N16" s="1569">
        <v>33</v>
      </c>
      <c r="O16" s="1569">
        <v>28</v>
      </c>
      <c r="P16" s="1568">
        <v>35</v>
      </c>
    </row>
    <row r="17" spans="1:16" ht="20.149999999999999" customHeight="1">
      <c r="P17" s="1566"/>
    </row>
    <row r="18" spans="1:16" ht="25" customHeight="1">
      <c r="A18" s="2587" t="s">
        <v>2336</v>
      </c>
      <c r="B18" s="2587"/>
      <c r="C18" s="2587"/>
      <c r="D18" s="2587"/>
      <c r="E18" s="2587"/>
      <c r="F18" s="2587"/>
      <c r="G18" s="2587"/>
      <c r="H18" s="2587"/>
      <c r="I18" s="2587"/>
      <c r="J18" s="2587"/>
      <c r="K18" s="2587"/>
      <c r="L18" s="2587"/>
      <c r="M18" s="2587"/>
      <c r="N18" s="2587"/>
      <c r="O18" s="2587"/>
      <c r="P18" s="773"/>
    </row>
    <row r="19" spans="1:16" ht="25" customHeight="1">
      <c r="A19" s="2587" t="s">
        <v>2335</v>
      </c>
      <c r="B19" s="2587"/>
      <c r="C19" s="2587"/>
      <c r="D19" s="2587"/>
      <c r="E19" s="2587"/>
      <c r="F19" s="2587"/>
      <c r="G19" s="2587"/>
      <c r="H19" s="2587"/>
      <c r="I19" s="2587"/>
      <c r="J19" s="2587"/>
      <c r="K19" s="2587"/>
      <c r="L19" s="2587"/>
      <c r="M19" s="2587"/>
      <c r="N19" s="2587"/>
      <c r="O19" s="2587"/>
      <c r="P19" s="773"/>
    </row>
    <row r="20" spans="1:16" ht="25" customHeight="1">
      <c r="A20" s="773"/>
      <c r="B20" s="2588" t="s">
        <v>2334</v>
      </c>
      <c r="C20" s="2589"/>
      <c r="D20" s="2589"/>
      <c r="E20" s="2589"/>
      <c r="F20" s="2589"/>
      <c r="G20" s="2589"/>
      <c r="H20" s="2589"/>
      <c r="I20" s="2589"/>
      <c r="J20" s="2589"/>
      <c r="K20" s="2589"/>
      <c r="L20" s="2589"/>
      <c r="M20" s="2589"/>
      <c r="N20" s="2589"/>
      <c r="O20" s="2589"/>
    </row>
    <row r="21" spans="1:16" ht="25" customHeight="1">
      <c r="A21" s="773"/>
    </row>
    <row r="22" spans="1:16" ht="20.149999999999999" customHeight="1">
      <c r="A22" s="701"/>
    </row>
    <row r="23" spans="1:16" ht="20.149999999999999" customHeight="1">
      <c r="A23" s="701"/>
    </row>
    <row r="24" spans="1:16" ht="20.149999999999999" customHeight="1">
      <c r="A24" s="2582" t="s">
        <v>2333</v>
      </c>
      <c r="B24" s="2582"/>
      <c r="C24" s="2582"/>
      <c r="D24" s="2582"/>
      <c r="E24" s="2583"/>
    </row>
    <row r="25" spans="1:16" ht="20.149999999999999" customHeight="1" thickBot="1">
      <c r="A25" s="2584"/>
      <c r="B25" s="2584"/>
      <c r="C25" s="2584"/>
      <c r="D25" s="2584"/>
      <c r="E25" s="2585"/>
      <c r="F25" s="417"/>
      <c r="G25" s="746"/>
      <c r="H25" s="746"/>
      <c r="I25" s="746"/>
      <c r="J25" s="746"/>
      <c r="K25" s="2586" t="s">
        <v>2332</v>
      </c>
      <c r="L25" s="2586"/>
      <c r="M25" s="2586"/>
      <c r="N25" s="2586"/>
      <c r="O25" s="2586"/>
      <c r="P25" s="1582"/>
    </row>
    <row r="26" spans="1:16" ht="30" customHeight="1">
      <c r="A26" s="1581" t="s">
        <v>1686</v>
      </c>
      <c r="B26" s="2572" t="s">
        <v>1444</v>
      </c>
      <c r="C26" s="2574" t="s">
        <v>1443</v>
      </c>
      <c r="D26" s="2574" t="s">
        <v>1442</v>
      </c>
      <c r="E26" s="2574" t="s">
        <v>2331</v>
      </c>
      <c r="F26" s="2574" t="s">
        <v>2330</v>
      </c>
      <c r="G26" s="2574" t="s">
        <v>404</v>
      </c>
      <c r="H26" s="2574" t="s">
        <v>403</v>
      </c>
      <c r="I26" s="2574" t="s">
        <v>402</v>
      </c>
      <c r="J26" s="2574" t="s">
        <v>2329</v>
      </c>
      <c r="K26" s="2574" t="s">
        <v>1436</v>
      </c>
      <c r="L26" s="2574" t="s">
        <v>1435</v>
      </c>
      <c r="M26" s="2574" t="s">
        <v>398</v>
      </c>
      <c r="N26" s="2576" t="s">
        <v>397</v>
      </c>
      <c r="O26" s="2576" t="s">
        <v>396</v>
      </c>
      <c r="P26" s="2579" t="s">
        <v>129</v>
      </c>
    </row>
    <row r="27" spans="1:16" ht="30" customHeight="1" thickBot="1">
      <c r="A27" s="1580" t="s">
        <v>1692</v>
      </c>
      <c r="B27" s="2573"/>
      <c r="C27" s="2575"/>
      <c r="D27" s="2575"/>
      <c r="E27" s="2575"/>
      <c r="F27" s="2575"/>
      <c r="G27" s="2575"/>
      <c r="H27" s="2575"/>
      <c r="I27" s="2575"/>
      <c r="J27" s="2575"/>
      <c r="K27" s="2575"/>
      <c r="L27" s="2575"/>
      <c r="M27" s="2575"/>
      <c r="N27" s="2577"/>
      <c r="O27" s="2577"/>
      <c r="P27" s="2580"/>
    </row>
    <row r="28" spans="1:16" ht="45.75" customHeight="1">
      <c r="A28" s="1579" t="s">
        <v>2328</v>
      </c>
      <c r="B28" s="1578">
        <v>384</v>
      </c>
      <c r="C28" s="1578">
        <v>398</v>
      </c>
      <c r="D28" s="1578">
        <v>349</v>
      </c>
      <c r="E28" s="1578">
        <v>382</v>
      </c>
      <c r="F28" s="1578">
        <v>396</v>
      </c>
      <c r="G28" s="1578">
        <v>374</v>
      </c>
      <c r="H28" s="1578">
        <v>414</v>
      </c>
      <c r="I28" s="1578">
        <v>419</v>
      </c>
      <c r="J28" s="1578">
        <v>397</v>
      </c>
      <c r="K28" s="1578">
        <v>452</v>
      </c>
      <c r="L28" s="1578">
        <v>443</v>
      </c>
      <c r="M28" s="1578">
        <v>396</v>
      </c>
      <c r="N28" s="1578">
        <v>474</v>
      </c>
      <c r="O28" s="1578">
        <v>498</v>
      </c>
      <c r="P28" s="1577">
        <v>477</v>
      </c>
    </row>
    <row r="29" spans="1:16" ht="27" customHeight="1">
      <c r="A29" s="1573" t="s">
        <v>2327</v>
      </c>
      <c r="B29" s="1572"/>
      <c r="C29" s="1572"/>
      <c r="D29" s="1572"/>
      <c r="E29" s="1572"/>
      <c r="F29" s="1572"/>
      <c r="G29" s="1572"/>
      <c r="H29" s="1572"/>
      <c r="I29" s="1572"/>
      <c r="J29" s="1572"/>
      <c r="K29" s="1572"/>
      <c r="L29" s="1572"/>
      <c r="M29" s="1572"/>
      <c r="N29" s="1572"/>
      <c r="O29" s="1572"/>
      <c r="P29" s="1571"/>
    </row>
    <row r="30" spans="1:16" ht="45.75" customHeight="1">
      <c r="A30" s="1573" t="s">
        <v>2326</v>
      </c>
      <c r="B30" s="1572">
        <v>73</v>
      </c>
      <c r="C30" s="1572">
        <v>68</v>
      </c>
      <c r="D30" s="1572">
        <v>58</v>
      </c>
      <c r="E30" s="1572">
        <v>68</v>
      </c>
      <c r="F30" s="1572">
        <v>56</v>
      </c>
      <c r="G30" s="1572">
        <v>61</v>
      </c>
      <c r="H30" s="1572">
        <v>67</v>
      </c>
      <c r="I30" s="1572">
        <v>61</v>
      </c>
      <c r="J30" s="1572">
        <v>50</v>
      </c>
      <c r="K30" s="1572">
        <v>67</v>
      </c>
      <c r="L30" s="1572">
        <v>60</v>
      </c>
      <c r="M30" s="1572">
        <v>65</v>
      </c>
      <c r="N30" s="1572">
        <v>63</v>
      </c>
      <c r="O30" s="1572">
        <v>80</v>
      </c>
      <c r="P30" s="1571">
        <v>54</v>
      </c>
    </row>
    <row r="31" spans="1:16" ht="45.75" customHeight="1">
      <c r="A31" s="1573" t="s">
        <v>2325</v>
      </c>
      <c r="B31" s="1572">
        <v>75</v>
      </c>
      <c r="C31" s="1572">
        <v>82</v>
      </c>
      <c r="D31" s="1572">
        <v>53</v>
      </c>
      <c r="E31" s="1572">
        <v>74</v>
      </c>
      <c r="F31" s="1572">
        <v>79</v>
      </c>
      <c r="G31" s="1572">
        <v>81</v>
      </c>
      <c r="H31" s="1572">
        <v>62</v>
      </c>
      <c r="I31" s="1572">
        <v>81</v>
      </c>
      <c r="J31" s="1572">
        <v>74</v>
      </c>
      <c r="K31" s="1572">
        <v>92</v>
      </c>
      <c r="L31" s="1572">
        <v>89</v>
      </c>
      <c r="M31" s="1572">
        <v>81</v>
      </c>
      <c r="N31" s="1572">
        <v>86</v>
      </c>
      <c r="O31" s="1572">
        <v>78</v>
      </c>
      <c r="P31" s="1571">
        <v>86</v>
      </c>
    </row>
    <row r="32" spans="1:16" ht="45.75" customHeight="1">
      <c r="A32" s="1573" t="s">
        <v>2324</v>
      </c>
      <c r="B32" s="1572">
        <v>21</v>
      </c>
      <c r="C32" s="1572">
        <v>27</v>
      </c>
      <c r="D32" s="1572">
        <v>20</v>
      </c>
      <c r="E32" s="1572">
        <v>19</v>
      </c>
      <c r="F32" s="1572">
        <v>30</v>
      </c>
      <c r="G32" s="1572">
        <v>32</v>
      </c>
      <c r="H32" s="1572">
        <v>29</v>
      </c>
      <c r="I32" s="1572">
        <v>42</v>
      </c>
      <c r="J32" s="1572">
        <v>34</v>
      </c>
      <c r="K32" s="1572">
        <v>37</v>
      </c>
      <c r="L32" s="1572">
        <v>42</v>
      </c>
      <c r="M32" s="1572">
        <v>35</v>
      </c>
      <c r="N32" s="1572">
        <v>37</v>
      </c>
      <c r="O32" s="1576">
        <v>42</v>
      </c>
      <c r="P32" s="1575">
        <v>29</v>
      </c>
    </row>
    <row r="33" spans="1:16" ht="45.75" customHeight="1">
      <c r="A33" s="1573" t="s">
        <v>2323</v>
      </c>
      <c r="B33" s="1572">
        <v>23</v>
      </c>
      <c r="C33" s="1572">
        <v>22</v>
      </c>
      <c r="D33" s="1572">
        <v>38</v>
      </c>
      <c r="E33" s="1572">
        <v>34</v>
      </c>
      <c r="F33" s="1572">
        <v>32</v>
      </c>
      <c r="G33" s="1572">
        <v>31</v>
      </c>
      <c r="H33" s="1572">
        <v>47</v>
      </c>
      <c r="I33" s="1572">
        <v>35</v>
      </c>
      <c r="J33" s="1572">
        <v>34</v>
      </c>
      <c r="K33" s="1572">
        <v>26</v>
      </c>
      <c r="L33" s="1572">
        <v>39</v>
      </c>
      <c r="M33" s="1572">
        <v>26</v>
      </c>
      <c r="N33" s="1572">
        <v>30</v>
      </c>
      <c r="O33" s="1572">
        <v>36</v>
      </c>
      <c r="P33" s="1571">
        <v>23</v>
      </c>
    </row>
    <row r="34" spans="1:16" ht="45.75" customHeight="1">
      <c r="A34" s="1573" t="s">
        <v>2322</v>
      </c>
      <c r="B34" s="1572">
        <v>10</v>
      </c>
      <c r="C34" s="1572">
        <v>12</v>
      </c>
      <c r="D34" s="1572">
        <v>10</v>
      </c>
      <c r="E34" s="1572">
        <v>14</v>
      </c>
      <c r="F34" s="1572">
        <v>13</v>
      </c>
      <c r="G34" s="1572">
        <v>8</v>
      </c>
      <c r="H34" s="1572">
        <v>16</v>
      </c>
      <c r="I34" s="1572">
        <v>14</v>
      </c>
      <c r="J34" s="1572">
        <v>8</v>
      </c>
      <c r="K34" s="1572">
        <v>9</v>
      </c>
      <c r="L34" s="1572">
        <v>13</v>
      </c>
      <c r="M34" s="1572">
        <v>3</v>
      </c>
      <c r="N34" s="1572">
        <v>14</v>
      </c>
      <c r="O34" s="1572">
        <v>8</v>
      </c>
      <c r="P34" s="1571">
        <v>11</v>
      </c>
    </row>
    <row r="35" spans="1:16" ht="45.75" customHeight="1">
      <c r="A35" s="1573" t="s">
        <v>2321</v>
      </c>
      <c r="B35" s="1572">
        <v>10</v>
      </c>
      <c r="C35" s="1572">
        <v>13</v>
      </c>
      <c r="D35" s="1572">
        <v>10</v>
      </c>
      <c r="E35" s="1572">
        <v>6</v>
      </c>
      <c r="F35" s="1572">
        <v>9</v>
      </c>
      <c r="G35" s="1572">
        <v>8</v>
      </c>
      <c r="H35" s="1572">
        <v>7</v>
      </c>
      <c r="I35" s="1572">
        <v>4</v>
      </c>
      <c r="J35" s="1572">
        <v>6</v>
      </c>
      <c r="K35" s="1572">
        <v>14</v>
      </c>
      <c r="L35" s="1572">
        <v>14</v>
      </c>
      <c r="M35" s="1572">
        <v>4</v>
      </c>
      <c r="N35" s="1572">
        <v>9</v>
      </c>
      <c r="O35" s="1572">
        <v>10</v>
      </c>
      <c r="P35" s="1571">
        <v>10</v>
      </c>
    </row>
    <row r="36" spans="1:16" ht="45.75" customHeight="1">
      <c r="A36" s="1574" t="s">
        <v>2320</v>
      </c>
      <c r="B36" s="1572">
        <v>52</v>
      </c>
      <c r="C36" s="1572">
        <v>36</v>
      </c>
      <c r="D36" s="1572">
        <v>46</v>
      </c>
      <c r="E36" s="1572">
        <v>40</v>
      </c>
      <c r="F36" s="1572">
        <v>51</v>
      </c>
      <c r="G36" s="1572">
        <v>46</v>
      </c>
      <c r="H36" s="1572">
        <v>51</v>
      </c>
      <c r="I36" s="1572">
        <v>61</v>
      </c>
      <c r="J36" s="1572">
        <v>55</v>
      </c>
      <c r="K36" s="1572">
        <v>36</v>
      </c>
      <c r="L36" s="1572">
        <v>26</v>
      </c>
      <c r="M36" s="1572">
        <v>61</v>
      </c>
      <c r="N36" s="1572">
        <v>63</v>
      </c>
      <c r="O36" s="1572">
        <v>68</v>
      </c>
      <c r="P36" s="1571">
        <v>79</v>
      </c>
    </row>
    <row r="37" spans="1:16" ht="45.75" customHeight="1">
      <c r="A37" s="1573" t="s">
        <v>2319</v>
      </c>
      <c r="B37" s="1572">
        <v>8</v>
      </c>
      <c r="C37" s="1572">
        <v>7</v>
      </c>
      <c r="D37" s="1572">
        <v>5</v>
      </c>
      <c r="E37" s="1572">
        <v>5</v>
      </c>
      <c r="F37" s="1572">
        <v>3</v>
      </c>
      <c r="G37" s="1572">
        <v>8</v>
      </c>
      <c r="H37" s="1572">
        <v>10</v>
      </c>
      <c r="I37" s="1572">
        <v>5</v>
      </c>
      <c r="J37" s="1572">
        <v>3</v>
      </c>
      <c r="K37" s="1572">
        <v>5</v>
      </c>
      <c r="L37" s="1572">
        <v>12</v>
      </c>
      <c r="M37" s="1572">
        <v>3</v>
      </c>
      <c r="N37" s="1572">
        <v>8</v>
      </c>
      <c r="O37" s="1572">
        <v>4</v>
      </c>
      <c r="P37" s="1571">
        <v>14</v>
      </c>
    </row>
    <row r="38" spans="1:16" ht="45.75" customHeight="1">
      <c r="A38" s="1573" t="s">
        <v>2318</v>
      </c>
      <c r="B38" s="1572">
        <v>14</v>
      </c>
      <c r="C38" s="1572">
        <v>13</v>
      </c>
      <c r="D38" s="1572">
        <v>15</v>
      </c>
      <c r="E38" s="1572">
        <v>17</v>
      </c>
      <c r="F38" s="1572">
        <v>14</v>
      </c>
      <c r="G38" s="1572">
        <v>14</v>
      </c>
      <c r="H38" s="1572">
        <v>14</v>
      </c>
      <c r="I38" s="1572">
        <v>11</v>
      </c>
      <c r="J38" s="1572">
        <v>18</v>
      </c>
      <c r="K38" s="1572">
        <v>27</v>
      </c>
      <c r="L38" s="1572">
        <v>14</v>
      </c>
      <c r="M38" s="1572">
        <v>16</v>
      </c>
      <c r="N38" s="1572">
        <v>17</v>
      </c>
      <c r="O38" s="1572">
        <v>23</v>
      </c>
      <c r="P38" s="1571">
        <v>24</v>
      </c>
    </row>
    <row r="39" spans="1:16" ht="45.75" customHeight="1" thickBot="1">
      <c r="A39" s="1570" t="s" ph="1">
        <v>2317</v>
      </c>
      <c r="B39" s="1569">
        <v>98</v>
      </c>
      <c r="C39" s="1569">
        <v>118</v>
      </c>
      <c r="D39" s="1569">
        <v>94</v>
      </c>
      <c r="E39" s="1569">
        <v>105</v>
      </c>
      <c r="F39" s="1569">
        <v>109</v>
      </c>
      <c r="G39" s="1569">
        <v>85</v>
      </c>
      <c r="H39" s="1569">
        <v>111</v>
      </c>
      <c r="I39" s="1569">
        <v>105</v>
      </c>
      <c r="J39" s="1569">
        <v>115</v>
      </c>
      <c r="K39" s="1569">
        <v>139</v>
      </c>
      <c r="L39" s="1569">
        <v>134</v>
      </c>
      <c r="M39" s="1569">
        <v>102</v>
      </c>
      <c r="N39" s="1569">
        <v>147</v>
      </c>
      <c r="O39" s="1569">
        <v>149</v>
      </c>
      <c r="P39" s="1568">
        <v>147</v>
      </c>
    </row>
    <row r="40" spans="1:16" ht="25" customHeight="1">
      <c r="A40" s="194" t="s">
        <v>2316</v>
      </c>
      <c r="B40" s="1567"/>
      <c r="F40" s="1566"/>
      <c r="G40" s="1566"/>
      <c r="H40" s="1565"/>
      <c r="I40" s="1564"/>
      <c r="J40" s="2581" t="s">
        <v>2315</v>
      </c>
      <c r="K40" s="2581"/>
      <c r="L40" s="2581"/>
      <c r="M40" s="2581"/>
      <c r="N40" s="2581"/>
      <c r="O40" s="2581"/>
      <c r="P40" s="1563"/>
    </row>
    <row r="41" spans="1:16" ht="25" customHeight="1">
      <c r="A41" s="219"/>
    </row>
    <row r="42" spans="1:16" ht="25" customHeight="1">
      <c r="A42" s="219"/>
    </row>
  </sheetData>
  <mergeCells count="38">
    <mergeCell ref="J2:O2"/>
    <mergeCell ref="C26:C27"/>
    <mergeCell ref="D26:D27"/>
    <mergeCell ref="K25:O25"/>
    <mergeCell ref="L3:L4"/>
    <mergeCell ref="L26:L27"/>
    <mergeCell ref="J26:J27"/>
    <mergeCell ref="I3:I4"/>
    <mergeCell ref="M3:M4"/>
    <mergeCell ref="M26:M27"/>
    <mergeCell ref="A19:O19"/>
    <mergeCell ref="B20:O20"/>
    <mergeCell ref="K3:K4"/>
    <mergeCell ref="O3:O4"/>
    <mergeCell ref="A18:O18"/>
    <mergeCell ref="G3:G4"/>
    <mergeCell ref="O26:O27"/>
    <mergeCell ref="A1:E1"/>
    <mergeCell ref="P3:P4"/>
    <mergeCell ref="P26:P27"/>
    <mergeCell ref="J40:O40"/>
    <mergeCell ref="E26:E27"/>
    <mergeCell ref="A24:E25"/>
    <mergeCell ref="C3:C4"/>
    <mergeCell ref="D3:D4"/>
    <mergeCell ref="E3:E4"/>
    <mergeCell ref="B3:B4"/>
    <mergeCell ref="K26:K27"/>
    <mergeCell ref="H26:H27"/>
    <mergeCell ref="F26:F27"/>
    <mergeCell ref="N3:N4"/>
    <mergeCell ref="N26:N27"/>
    <mergeCell ref="B26:B27"/>
    <mergeCell ref="I26:I27"/>
    <mergeCell ref="J3:J4"/>
    <mergeCell ref="H3:H4"/>
    <mergeCell ref="G26:G27"/>
    <mergeCell ref="F3:F4"/>
  </mergeCells>
  <phoneticPr fontId="3"/>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33"/>
  <sheetViews>
    <sheetView view="pageBreakPreview" zoomScaleNormal="100" zoomScaleSheetLayoutView="100" workbookViewId="0"/>
  </sheetViews>
  <sheetFormatPr defaultRowHeight="13"/>
  <cols>
    <col min="1" max="1" width="15.6328125" customWidth="1"/>
    <col min="2" max="4" width="21.6328125" customWidth="1"/>
  </cols>
  <sheetData>
    <row r="1" spans="1:4" ht="21.75" customHeight="1">
      <c r="A1" s="182" t="s">
        <v>2375</v>
      </c>
    </row>
    <row r="2" spans="1:4" ht="20.25" customHeight="1" thickBot="1">
      <c r="D2" s="483" t="s">
        <v>2374</v>
      </c>
    </row>
    <row r="3" spans="1:4" ht="15" customHeight="1">
      <c r="A3" s="1301" t="s">
        <v>2373</v>
      </c>
      <c r="B3" s="2252" t="s">
        <v>2372</v>
      </c>
      <c r="C3" s="2571" t="s">
        <v>2371</v>
      </c>
      <c r="D3" s="2591" t="s">
        <v>2370</v>
      </c>
    </row>
    <row r="4" spans="1:4" ht="15" customHeight="1" thickBot="1">
      <c r="A4" s="776" t="s">
        <v>1623</v>
      </c>
      <c r="B4" s="2253"/>
      <c r="C4" s="2473"/>
      <c r="D4" s="2592"/>
    </row>
    <row r="5" spans="1:4" ht="18" customHeight="1">
      <c r="A5" s="1441" t="s">
        <v>853</v>
      </c>
      <c r="B5" s="1595">
        <v>191</v>
      </c>
      <c r="C5" s="489">
        <v>287</v>
      </c>
      <c r="D5" s="1594">
        <v>1.64</v>
      </c>
    </row>
    <row r="6" spans="1:4" ht="18" customHeight="1">
      <c r="A6" s="1441" t="s">
        <v>2369</v>
      </c>
      <c r="B6" s="1287">
        <v>195</v>
      </c>
      <c r="C6">
        <v>287</v>
      </c>
      <c r="D6" s="850">
        <v>1.62</v>
      </c>
    </row>
    <row r="7" spans="1:4" ht="18" customHeight="1">
      <c r="A7" s="1441" t="s">
        <v>851</v>
      </c>
      <c r="B7" s="1287">
        <v>202</v>
      </c>
      <c r="C7">
        <v>308</v>
      </c>
      <c r="D7" s="850">
        <v>1.72</v>
      </c>
    </row>
    <row r="8" spans="1:4" ht="18" customHeight="1">
      <c r="A8" s="1441" t="s">
        <v>413</v>
      </c>
      <c r="B8" s="1287">
        <v>227</v>
      </c>
      <c r="C8">
        <v>313</v>
      </c>
      <c r="D8" s="850">
        <v>1.74</v>
      </c>
    </row>
    <row r="9" spans="1:4" ht="18" customHeight="1">
      <c r="A9" s="1441" t="s">
        <v>850</v>
      </c>
      <c r="B9" s="1287">
        <v>255</v>
      </c>
      <c r="C9">
        <v>346</v>
      </c>
      <c r="D9" s="1588">
        <v>1.91</v>
      </c>
    </row>
    <row r="10" spans="1:4" ht="18" customHeight="1">
      <c r="A10" s="1441" t="s">
        <v>411</v>
      </c>
      <c r="B10" s="1287">
        <v>258</v>
      </c>
      <c r="C10">
        <v>363</v>
      </c>
      <c r="D10" s="1588">
        <v>2.2000000000000002</v>
      </c>
    </row>
    <row r="11" spans="1:4" ht="18" customHeight="1">
      <c r="A11" s="1441" t="s">
        <v>410</v>
      </c>
      <c r="B11" s="1287">
        <v>292</v>
      </c>
      <c r="C11">
        <v>414</v>
      </c>
      <c r="D11" s="1588">
        <v>2.4900000000000002</v>
      </c>
    </row>
    <row r="12" spans="1:4" ht="18" customHeight="1">
      <c r="A12" s="1441" t="s">
        <v>794</v>
      </c>
      <c r="B12" s="1287">
        <v>388</v>
      </c>
      <c r="C12">
        <v>563</v>
      </c>
      <c r="D12" s="1588">
        <v>2.91</v>
      </c>
    </row>
    <row r="13" spans="1:4" ht="18" customHeight="1">
      <c r="A13" s="1441" t="s">
        <v>408</v>
      </c>
      <c r="B13" s="1287">
        <v>451</v>
      </c>
      <c r="C13">
        <v>652</v>
      </c>
      <c r="D13" s="1588">
        <v>3.34</v>
      </c>
    </row>
    <row r="14" spans="1:4" ht="18" customHeight="1">
      <c r="A14" s="1441" t="s">
        <v>407</v>
      </c>
      <c r="B14" s="1287">
        <v>519</v>
      </c>
      <c r="C14">
        <v>727</v>
      </c>
      <c r="D14" s="1588">
        <v>3.66</v>
      </c>
    </row>
    <row r="15" spans="1:4" ht="18" customHeight="1">
      <c r="A15" s="1441" t="s">
        <v>406</v>
      </c>
      <c r="B15" s="1287">
        <v>542</v>
      </c>
      <c r="C15">
        <v>747</v>
      </c>
      <c r="D15" s="1588">
        <v>3.9</v>
      </c>
    </row>
    <row r="16" spans="1:4" ht="18" customHeight="1">
      <c r="A16" s="1441" t="s">
        <v>405</v>
      </c>
      <c r="B16" s="1287">
        <v>559</v>
      </c>
      <c r="C16">
        <v>762</v>
      </c>
      <c r="D16" s="1588">
        <v>3.74</v>
      </c>
    </row>
    <row r="17" spans="1:4" ht="18" customHeight="1">
      <c r="A17" s="1441" t="s">
        <v>404</v>
      </c>
      <c r="B17" s="1287">
        <v>566</v>
      </c>
      <c r="C17">
        <v>771</v>
      </c>
      <c r="D17" s="1588">
        <v>3.71</v>
      </c>
    </row>
    <row r="18" spans="1:4" ht="18" customHeight="1">
      <c r="A18" s="1441" t="s">
        <v>403</v>
      </c>
      <c r="B18" s="1287">
        <v>576</v>
      </c>
      <c r="C18">
        <v>740</v>
      </c>
      <c r="D18" s="1588">
        <v>3.52</v>
      </c>
    </row>
    <row r="19" spans="1:4" ht="18" customHeight="1">
      <c r="A19" s="1441" t="s">
        <v>402</v>
      </c>
      <c r="B19" s="1287">
        <v>621</v>
      </c>
      <c r="C19">
        <v>798</v>
      </c>
      <c r="D19" s="1588">
        <v>3.76</v>
      </c>
    </row>
    <row r="20" spans="1:4" ht="18" customHeight="1">
      <c r="A20" s="1441" t="s">
        <v>401</v>
      </c>
      <c r="B20" s="1287">
        <v>632</v>
      </c>
      <c r="C20">
        <v>800</v>
      </c>
      <c r="D20" s="1588">
        <v>3.73</v>
      </c>
    </row>
    <row r="21" spans="1:4" ht="18" customHeight="1">
      <c r="A21" s="1441" t="s">
        <v>2368</v>
      </c>
      <c r="B21" s="1287">
        <v>658</v>
      </c>
      <c r="C21">
        <v>842</v>
      </c>
      <c r="D21" s="1588">
        <v>3.91</v>
      </c>
    </row>
    <row r="22" spans="1:4" ht="18" customHeight="1">
      <c r="A22" s="1590" t="s">
        <v>2367</v>
      </c>
      <c r="B22" s="1593">
        <v>687</v>
      </c>
      <c r="C22" s="1592">
        <v>852</v>
      </c>
      <c r="D22" s="1591">
        <v>3.93</v>
      </c>
    </row>
    <row r="23" spans="1:4" ht="18" customHeight="1">
      <c r="A23" s="1590" t="s">
        <v>1766</v>
      </c>
      <c r="B23" s="1593">
        <v>756</v>
      </c>
      <c r="C23" s="1592">
        <v>928</v>
      </c>
      <c r="D23" s="1591">
        <v>4.22</v>
      </c>
    </row>
    <row r="24" spans="1:4" ht="18" customHeight="1">
      <c r="A24" s="1590" t="s">
        <v>2352</v>
      </c>
      <c r="B24" s="1287">
        <v>814</v>
      </c>
      <c r="C24">
        <v>996</v>
      </c>
      <c r="D24" s="1588">
        <v>4.5</v>
      </c>
    </row>
    <row r="25" spans="1:4" ht="18" customHeight="1">
      <c r="A25" s="1590" t="s">
        <v>2351</v>
      </c>
      <c r="B25" s="1287">
        <v>835</v>
      </c>
      <c r="C25">
        <v>1015</v>
      </c>
      <c r="D25" s="1588">
        <v>4.5</v>
      </c>
    </row>
    <row r="26" spans="1:4" ht="18" customHeight="1">
      <c r="A26" s="1441" t="s">
        <v>2366</v>
      </c>
      <c r="B26" s="1287">
        <v>846</v>
      </c>
      <c r="C26" s="1589">
        <v>1043</v>
      </c>
      <c r="D26" s="1588">
        <v>4.5</v>
      </c>
    </row>
    <row r="27" spans="1:4" ht="18" customHeight="1">
      <c r="A27" s="1441" t="s">
        <v>2365</v>
      </c>
      <c r="B27" s="1287">
        <v>885</v>
      </c>
      <c r="C27" s="1589">
        <v>1070</v>
      </c>
      <c r="D27" s="1588">
        <v>4.5999999999999996</v>
      </c>
    </row>
    <row r="28" spans="1:4" ht="18" customHeight="1" thickBot="1">
      <c r="A28" s="1441" t="s">
        <v>64</v>
      </c>
      <c r="B28" s="1587">
        <v>903</v>
      </c>
      <c r="C28" s="1586">
        <v>1096</v>
      </c>
      <c r="D28" s="1585">
        <v>4.6900000000000004</v>
      </c>
    </row>
    <row r="29" spans="1:4">
      <c r="A29" s="489"/>
      <c r="D29" s="187" t="s">
        <v>2364</v>
      </c>
    </row>
    <row r="30" spans="1:4" ht="15" customHeight="1">
      <c r="A30" s="2098" t="s">
        <v>2363</v>
      </c>
      <c r="B30" s="49" t="s">
        <v>2362</v>
      </c>
      <c r="C30" s="2101" t="s">
        <v>2361</v>
      </c>
    </row>
    <row r="31" spans="1:4" ht="8.25" customHeight="1">
      <c r="A31" s="2098"/>
      <c r="B31" s="49"/>
      <c r="C31" s="2101"/>
    </row>
    <row r="32" spans="1:4" ht="14.25" customHeight="1">
      <c r="A32" s="2098"/>
      <c r="B32" s="49" t="s">
        <v>2360</v>
      </c>
      <c r="C32" s="2101"/>
    </row>
    <row r="33" ht="7.5" customHeight="1"/>
  </sheetData>
  <mergeCells count="5">
    <mergeCell ref="D3:D4"/>
    <mergeCell ref="B3:B4"/>
    <mergeCell ref="C3:C4"/>
    <mergeCell ref="A30:A32"/>
    <mergeCell ref="C30:C32"/>
  </mergeCells>
  <phoneticPr fontId="3"/>
  <printOptions horizontalCentered="1"/>
  <pageMargins left="0.98425196850393704" right="0.98425196850393704" top="0.98425196850393704" bottom="0.98425196850393704" header="0.51181102362204722" footer="0.51181102362204722"/>
  <pageSetup paperSize="9" scale="93"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267"/>
  <sheetViews>
    <sheetView view="pageBreakPreview" topLeftCell="A226" zoomScaleNormal="100" zoomScaleSheetLayoutView="100" workbookViewId="0">
      <selection activeCell="A2" sqref="A2"/>
    </sheetView>
  </sheetViews>
  <sheetFormatPr defaultRowHeight="13"/>
  <cols>
    <col min="1" max="1" width="16.08984375" customWidth="1"/>
    <col min="2" max="5" width="9.6328125" customWidth="1"/>
    <col min="6" max="6" width="16.08984375" customWidth="1"/>
    <col min="7" max="10" width="9.6328125" customWidth="1"/>
  </cols>
  <sheetData>
    <row r="1" spans="1:10" s="161" customFormat="1" ht="21">
      <c r="A1" s="216" t="s">
        <v>787</v>
      </c>
    </row>
    <row r="2" spans="1:10" s="161" customFormat="1" ht="16.5" customHeight="1" thickBot="1">
      <c r="A2" s="259"/>
      <c r="J2" s="187" t="s">
        <v>786</v>
      </c>
    </row>
    <row r="3" spans="1:10" s="161" customFormat="1" ht="16" customHeight="1">
      <c r="A3" s="2172" t="s">
        <v>677</v>
      </c>
      <c r="B3" s="322" t="s">
        <v>558</v>
      </c>
      <c r="C3" s="321"/>
      <c r="D3" s="320"/>
      <c r="E3" s="2176" t="s">
        <v>557</v>
      </c>
      <c r="F3" s="2178" t="s">
        <v>677</v>
      </c>
      <c r="G3" s="322" t="s">
        <v>558</v>
      </c>
      <c r="H3" s="321"/>
      <c r="I3" s="320"/>
      <c r="J3" s="2174" t="s">
        <v>557</v>
      </c>
    </row>
    <row r="4" spans="1:10" s="161" customFormat="1" ht="16" customHeight="1">
      <c r="A4" s="2173"/>
      <c r="B4" s="318" t="s">
        <v>556</v>
      </c>
      <c r="C4" s="317" t="s">
        <v>555</v>
      </c>
      <c r="D4" s="318" t="s">
        <v>554</v>
      </c>
      <c r="E4" s="2177"/>
      <c r="F4" s="2179"/>
      <c r="G4" s="394" t="s">
        <v>556</v>
      </c>
      <c r="H4" s="318" t="s">
        <v>555</v>
      </c>
      <c r="I4" s="319" t="s">
        <v>554</v>
      </c>
      <c r="J4" s="2175"/>
    </row>
    <row r="5" spans="1:10" s="161" customFormat="1" ht="16.5" customHeight="1">
      <c r="A5" s="342" t="s">
        <v>785</v>
      </c>
      <c r="B5" s="393">
        <f>SUM(B6:B58,G5:G58,B63:B80,)</f>
        <v>54238</v>
      </c>
      <c r="C5" s="392">
        <f>SUM(C6:C58,H5:H58,C63:C80)</f>
        <v>51421</v>
      </c>
      <c r="D5" s="392">
        <f>SUM(D6:D58,I5:I58,D63:D80)</f>
        <v>105659</v>
      </c>
      <c r="E5" s="391">
        <f>SUM(E6:E58,J5:J58,E63:E80)</f>
        <v>46490</v>
      </c>
      <c r="F5" s="390" t="s">
        <v>784</v>
      </c>
      <c r="G5" s="267">
        <v>1123</v>
      </c>
      <c r="H5" s="373">
        <v>1056</v>
      </c>
      <c r="I5" s="389">
        <v>2179</v>
      </c>
      <c r="J5" s="388">
        <v>953</v>
      </c>
    </row>
    <row r="6" spans="1:10" ht="16.5" customHeight="1">
      <c r="A6" s="387" t="s">
        <v>783</v>
      </c>
      <c r="B6" s="273">
        <v>52</v>
      </c>
      <c r="C6" s="272">
        <v>53</v>
      </c>
      <c r="D6" s="271">
        <v>105</v>
      </c>
      <c r="E6" s="270">
        <v>38</v>
      </c>
      <c r="F6" s="290" t="s">
        <v>782</v>
      </c>
      <c r="G6" s="267">
        <v>129</v>
      </c>
      <c r="H6" s="266">
        <v>144</v>
      </c>
      <c r="I6" s="269">
        <v>273</v>
      </c>
      <c r="J6" s="309">
        <v>100</v>
      </c>
    </row>
    <row r="7" spans="1:10" ht="16.5" customHeight="1">
      <c r="A7" s="382" t="s">
        <v>781</v>
      </c>
      <c r="B7" s="307">
        <v>235</v>
      </c>
      <c r="C7" s="269">
        <v>235</v>
      </c>
      <c r="D7" s="266">
        <v>470</v>
      </c>
      <c r="E7" s="334">
        <v>225</v>
      </c>
      <c r="F7" s="268" t="s">
        <v>780</v>
      </c>
      <c r="G7" s="307">
        <v>797</v>
      </c>
      <c r="H7" s="266">
        <v>858</v>
      </c>
      <c r="I7" s="266">
        <v>1655</v>
      </c>
      <c r="J7" s="309">
        <v>798</v>
      </c>
    </row>
    <row r="8" spans="1:10" ht="16.5" customHeight="1">
      <c r="A8" s="382" t="s">
        <v>779</v>
      </c>
      <c r="B8" s="307">
        <v>140</v>
      </c>
      <c r="C8" s="269">
        <v>152</v>
      </c>
      <c r="D8" s="266">
        <v>292</v>
      </c>
      <c r="E8" s="334">
        <v>109</v>
      </c>
      <c r="F8" s="268" t="s">
        <v>778</v>
      </c>
      <c r="G8" s="307">
        <v>351</v>
      </c>
      <c r="H8" s="266">
        <v>358</v>
      </c>
      <c r="I8" s="266">
        <v>709</v>
      </c>
      <c r="J8" s="309">
        <v>323</v>
      </c>
    </row>
    <row r="9" spans="1:10" ht="16.5" customHeight="1">
      <c r="A9" s="367" t="s">
        <v>777</v>
      </c>
      <c r="B9" s="307">
        <v>23</v>
      </c>
      <c r="C9" s="269">
        <v>26</v>
      </c>
      <c r="D9" s="266">
        <v>49</v>
      </c>
      <c r="E9" s="264">
        <v>17</v>
      </c>
      <c r="F9" s="268" t="s">
        <v>776</v>
      </c>
      <c r="G9" s="307">
        <v>1519</v>
      </c>
      <c r="H9" s="266">
        <v>1575</v>
      </c>
      <c r="I9" s="266">
        <v>3094</v>
      </c>
      <c r="J9" s="309">
        <v>1301</v>
      </c>
    </row>
    <row r="10" spans="1:10" ht="16.5" customHeight="1">
      <c r="A10" s="382" t="s">
        <v>775</v>
      </c>
      <c r="B10" s="307">
        <v>620</v>
      </c>
      <c r="C10" s="269">
        <v>595</v>
      </c>
      <c r="D10" s="266">
        <v>1215</v>
      </c>
      <c r="E10" s="264">
        <v>444</v>
      </c>
      <c r="F10" s="268" t="s">
        <v>774</v>
      </c>
      <c r="G10" s="267">
        <v>646</v>
      </c>
      <c r="H10" s="266">
        <v>650</v>
      </c>
      <c r="I10" s="269">
        <v>1296</v>
      </c>
      <c r="J10" s="309">
        <v>505</v>
      </c>
    </row>
    <row r="11" spans="1:10" ht="16.5" customHeight="1">
      <c r="A11" s="382" t="s">
        <v>773</v>
      </c>
      <c r="B11" s="307">
        <v>18</v>
      </c>
      <c r="C11" s="269">
        <v>10</v>
      </c>
      <c r="D11" s="266">
        <v>28</v>
      </c>
      <c r="E11" s="264">
        <v>18</v>
      </c>
      <c r="F11" s="268" t="s">
        <v>772</v>
      </c>
      <c r="G11" s="267">
        <v>103</v>
      </c>
      <c r="H11" s="266">
        <v>101</v>
      </c>
      <c r="I11" s="269">
        <v>204</v>
      </c>
      <c r="J11" s="309">
        <v>86</v>
      </c>
    </row>
    <row r="12" spans="1:10" ht="16.5" customHeight="1">
      <c r="A12" s="382" t="s">
        <v>771</v>
      </c>
      <c r="B12" s="307">
        <v>143</v>
      </c>
      <c r="C12" s="269">
        <v>140</v>
      </c>
      <c r="D12" s="266">
        <v>283</v>
      </c>
      <c r="E12" s="334">
        <v>98</v>
      </c>
      <c r="F12" s="268" t="s">
        <v>770</v>
      </c>
      <c r="G12" s="267">
        <v>28</v>
      </c>
      <c r="H12" s="266">
        <v>35</v>
      </c>
      <c r="I12" s="269">
        <v>63</v>
      </c>
      <c r="J12" s="309">
        <v>30</v>
      </c>
    </row>
    <row r="13" spans="1:10" ht="16.5" customHeight="1">
      <c r="A13" s="382" t="s">
        <v>769</v>
      </c>
      <c r="B13" s="307">
        <v>42</v>
      </c>
      <c r="C13" s="269">
        <v>39</v>
      </c>
      <c r="D13" s="266">
        <v>81</v>
      </c>
      <c r="E13" s="334">
        <v>33</v>
      </c>
      <c r="F13" s="268" t="s">
        <v>768</v>
      </c>
      <c r="G13" s="267">
        <v>90</v>
      </c>
      <c r="H13" s="266">
        <v>85</v>
      </c>
      <c r="I13" s="269">
        <v>175</v>
      </c>
      <c r="J13" s="309">
        <v>61</v>
      </c>
    </row>
    <row r="14" spans="1:10" ht="16.5" customHeight="1">
      <c r="A14" s="382" t="s">
        <v>767</v>
      </c>
      <c r="B14" s="307">
        <v>243</v>
      </c>
      <c r="C14" s="269">
        <v>222</v>
      </c>
      <c r="D14" s="266">
        <v>465</v>
      </c>
      <c r="E14" s="334">
        <v>191</v>
      </c>
      <c r="F14" s="268" t="s">
        <v>766</v>
      </c>
      <c r="G14" s="267">
        <v>40</v>
      </c>
      <c r="H14" s="266">
        <v>21</v>
      </c>
      <c r="I14" s="269">
        <v>61</v>
      </c>
      <c r="J14" s="309">
        <v>36</v>
      </c>
    </row>
    <row r="15" spans="1:10" ht="16.5" customHeight="1">
      <c r="A15" s="382" t="s">
        <v>765</v>
      </c>
      <c r="B15" s="307">
        <v>137</v>
      </c>
      <c r="C15" s="269">
        <v>154</v>
      </c>
      <c r="D15" s="266">
        <v>291</v>
      </c>
      <c r="E15" s="334">
        <v>114</v>
      </c>
      <c r="F15" s="268" t="s">
        <v>764</v>
      </c>
      <c r="G15" s="267">
        <v>36</v>
      </c>
      <c r="H15" s="266">
        <v>30</v>
      </c>
      <c r="I15" s="269">
        <v>66</v>
      </c>
      <c r="J15" s="309">
        <v>28</v>
      </c>
    </row>
    <row r="16" spans="1:10" ht="16.5" customHeight="1">
      <c r="A16" s="382" t="s">
        <v>763</v>
      </c>
      <c r="B16" s="307">
        <v>133</v>
      </c>
      <c r="C16" s="269">
        <v>124</v>
      </c>
      <c r="D16" s="269">
        <v>257</v>
      </c>
      <c r="E16" s="264">
        <v>94</v>
      </c>
      <c r="F16" s="268" t="s">
        <v>762</v>
      </c>
      <c r="G16" s="267">
        <v>18</v>
      </c>
      <c r="H16" s="266">
        <v>12</v>
      </c>
      <c r="I16" s="269">
        <v>30</v>
      </c>
      <c r="J16" s="309">
        <v>18</v>
      </c>
    </row>
    <row r="17" spans="1:10" ht="16.5" customHeight="1">
      <c r="A17" s="382" t="s">
        <v>761</v>
      </c>
      <c r="B17" s="307">
        <v>293</v>
      </c>
      <c r="C17" s="269">
        <v>287</v>
      </c>
      <c r="D17" s="269">
        <v>580</v>
      </c>
      <c r="E17" s="264">
        <v>224</v>
      </c>
      <c r="F17" s="268" t="s">
        <v>760</v>
      </c>
      <c r="G17" s="267">
        <v>127</v>
      </c>
      <c r="H17" s="266">
        <v>147</v>
      </c>
      <c r="I17" s="269">
        <v>274</v>
      </c>
      <c r="J17" s="309">
        <v>86</v>
      </c>
    </row>
    <row r="18" spans="1:10" ht="16.5" customHeight="1">
      <c r="A18" s="382" t="s">
        <v>759</v>
      </c>
      <c r="B18" s="307">
        <v>61</v>
      </c>
      <c r="C18" s="269">
        <v>60</v>
      </c>
      <c r="D18" s="266">
        <v>121</v>
      </c>
      <c r="E18" s="264">
        <v>38</v>
      </c>
      <c r="F18" s="268" t="s">
        <v>758</v>
      </c>
      <c r="G18" s="307">
        <v>43</v>
      </c>
      <c r="H18" s="266">
        <v>42</v>
      </c>
      <c r="I18" s="266">
        <v>85</v>
      </c>
      <c r="J18" s="309">
        <v>26</v>
      </c>
    </row>
    <row r="19" spans="1:10" ht="16.5" customHeight="1">
      <c r="A19" s="382" t="s">
        <v>757</v>
      </c>
      <c r="B19" s="307">
        <v>250</v>
      </c>
      <c r="C19" s="269">
        <v>265</v>
      </c>
      <c r="D19" s="266">
        <v>515</v>
      </c>
      <c r="E19" s="334">
        <v>199</v>
      </c>
      <c r="F19" s="268" t="s">
        <v>756</v>
      </c>
      <c r="G19" s="307">
        <v>30</v>
      </c>
      <c r="H19" s="266">
        <v>23</v>
      </c>
      <c r="I19" s="266">
        <v>53</v>
      </c>
      <c r="J19" s="309">
        <v>16</v>
      </c>
    </row>
    <row r="20" spans="1:10" ht="16.5" customHeight="1">
      <c r="A20" s="382" t="s">
        <v>755</v>
      </c>
      <c r="B20" s="307">
        <v>218</v>
      </c>
      <c r="C20" s="269">
        <v>219</v>
      </c>
      <c r="D20" s="266">
        <v>437</v>
      </c>
      <c r="E20" s="334">
        <v>145</v>
      </c>
      <c r="F20" s="268" t="s">
        <v>754</v>
      </c>
      <c r="G20" s="307">
        <v>84</v>
      </c>
      <c r="H20" s="266">
        <v>75</v>
      </c>
      <c r="I20" s="266">
        <v>159</v>
      </c>
      <c r="J20" s="309">
        <v>56</v>
      </c>
    </row>
    <row r="21" spans="1:10" ht="16.5" customHeight="1">
      <c r="A21" s="382" t="s">
        <v>753</v>
      </c>
      <c r="B21" s="307">
        <v>141</v>
      </c>
      <c r="C21" s="269">
        <v>130</v>
      </c>
      <c r="D21" s="266">
        <v>271</v>
      </c>
      <c r="E21" s="264">
        <v>97</v>
      </c>
      <c r="F21" s="268" t="s">
        <v>752</v>
      </c>
      <c r="G21" s="307">
        <v>87</v>
      </c>
      <c r="H21" s="266">
        <v>95</v>
      </c>
      <c r="I21" s="266">
        <v>182</v>
      </c>
      <c r="J21" s="309">
        <v>69</v>
      </c>
    </row>
    <row r="22" spans="1:10" ht="16.5" customHeight="1">
      <c r="A22" s="382" t="s">
        <v>751</v>
      </c>
      <c r="B22" s="307">
        <v>356</v>
      </c>
      <c r="C22" s="269">
        <v>345</v>
      </c>
      <c r="D22" s="266">
        <v>701</v>
      </c>
      <c r="E22" s="334">
        <v>259</v>
      </c>
      <c r="F22" s="268" t="s">
        <v>750</v>
      </c>
      <c r="G22" s="267">
        <v>609</v>
      </c>
      <c r="H22" s="266">
        <v>615</v>
      </c>
      <c r="I22" s="269">
        <v>1224</v>
      </c>
      <c r="J22" s="309">
        <v>507</v>
      </c>
    </row>
    <row r="23" spans="1:10" ht="16.5" customHeight="1">
      <c r="A23" s="382" t="s">
        <v>749</v>
      </c>
      <c r="B23" s="307">
        <v>381</v>
      </c>
      <c r="C23" s="269">
        <v>374</v>
      </c>
      <c r="D23" s="266">
        <v>755</v>
      </c>
      <c r="E23" s="334">
        <v>267</v>
      </c>
      <c r="F23" s="268" t="s">
        <v>748</v>
      </c>
      <c r="G23" s="267">
        <v>47</v>
      </c>
      <c r="H23" s="266">
        <v>33</v>
      </c>
      <c r="I23" s="269">
        <v>80</v>
      </c>
      <c r="J23" s="309">
        <v>30</v>
      </c>
    </row>
    <row r="24" spans="1:10" ht="16.5" customHeight="1">
      <c r="A24" s="382" t="s">
        <v>747</v>
      </c>
      <c r="B24" s="307">
        <v>298</v>
      </c>
      <c r="C24" s="269">
        <v>292</v>
      </c>
      <c r="D24" s="266">
        <v>590</v>
      </c>
      <c r="E24" s="264">
        <v>232</v>
      </c>
      <c r="F24" s="268" t="s">
        <v>746</v>
      </c>
      <c r="G24" s="267">
        <v>186</v>
      </c>
      <c r="H24" s="266">
        <v>176</v>
      </c>
      <c r="I24" s="269">
        <v>362</v>
      </c>
      <c r="J24" s="264">
        <v>119</v>
      </c>
    </row>
    <row r="25" spans="1:10" ht="16.5" customHeight="1">
      <c r="A25" s="382" t="s">
        <v>745</v>
      </c>
      <c r="B25" s="307">
        <v>718</v>
      </c>
      <c r="C25" s="269">
        <v>773</v>
      </c>
      <c r="D25" s="266">
        <v>1491</v>
      </c>
      <c r="E25" s="334">
        <v>548</v>
      </c>
      <c r="F25" s="268" t="s">
        <v>744</v>
      </c>
      <c r="G25" s="307">
        <v>1184</v>
      </c>
      <c r="H25" s="266">
        <v>994</v>
      </c>
      <c r="I25" s="266">
        <v>2178</v>
      </c>
      <c r="J25" s="309">
        <v>1158</v>
      </c>
    </row>
    <row r="26" spans="1:10" ht="16.5" customHeight="1">
      <c r="A26" s="382" t="s">
        <v>743</v>
      </c>
      <c r="B26" s="307">
        <v>55</v>
      </c>
      <c r="C26" s="269">
        <v>51</v>
      </c>
      <c r="D26" s="266">
        <v>106</v>
      </c>
      <c r="E26" s="334">
        <v>38</v>
      </c>
      <c r="F26" s="268" t="s">
        <v>742</v>
      </c>
      <c r="G26" s="307">
        <v>10</v>
      </c>
      <c r="H26" s="266">
        <v>10</v>
      </c>
      <c r="I26" s="266">
        <v>20</v>
      </c>
      <c r="J26" s="309">
        <v>20</v>
      </c>
    </row>
    <row r="27" spans="1:10" ht="16.5" customHeight="1">
      <c r="A27" s="382" t="s">
        <v>741</v>
      </c>
      <c r="B27" s="307">
        <v>54</v>
      </c>
      <c r="C27" s="269">
        <v>61</v>
      </c>
      <c r="D27" s="266">
        <v>115</v>
      </c>
      <c r="E27" s="264">
        <v>36</v>
      </c>
      <c r="F27" s="268" t="s">
        <v>740</v>
      </c>
      <c r="G27" s="267">
        <v>298</v>
      </c>
      <c r="H27" s="266">
        <v>267</v>
      </c>
      <c r="I27" s="269">
        <v>565</v>
      </c>
      <c r="J27" s="309">
        <v>290</v>
      </c>
    </row>
    <row r="28" spans="1:10" ht="16.5" customHeight="1">
      <c r="A28" s="382" t="s">
        <v>739</v>
      </c>
      <c r="B28" s="307">
        <v>498</v>
      </c>
      <c r="C28" s="269">
        <v>479</v>
      </c>
      <c r="D28" s="266">
        <v>977</v>
      </c>
      <c r="E28" s="334">
        <v>385</v>
      </c>
      <c r="F28" s="268" t="s">
        <v>738</v>
      </c>
      <c r="G28" s="307">
        <v>45</v>
      </c>
      <c r="H28" s="266">
        <v>49</v>
      </c>
      <c r="I28" s="266">
        <v>94</v>
      </c>
      <c r="J28" s="309">
        <v>33</v>
      </c>
    </row>
    <row r="29" spans="1:10" ht="16.5" customHeight="1">
      <c r="A29" s="382" t="s">
        <v>737</v>
      </c>
      <c r="B29" s="267">
        <v>55</v>
      </c>
      <c r="C29" s="266">
        <v>48</v>
      </c>
      <c r="D29" s="266">
        <v>103</v>
      </c>
      <c r="E29" s="334">
        <v>29</v>
      </c>
      <c r="F29" s="268" t="s">
        <v>736</v>
      </c>
      <c r="G29" s="307">
        <v>240</v>
      </c>
      <c r="H29" s="266">
        <v>249</v>
      </c>
      <c r="I29" s="266">
        <v>489</v>
      </c>
      <c r="J29" s="309">
        <v>191</v>
      </c>
    </row>
    <row r="30" spans="1:10" ht="16.5" customHeight="1">
      <c r="A30" s="367" t="s">
        <v>735</v>
      </c>
      <c r="B30" s="267">
        <v>0</v>
      </c>
      <c r="C30" s="266">
        <v>0</v>
      </c>
      <c r="D30" s="269">
        <f>B30+C30</f>
        <v>0</v>
      </c>
      <c r="E30" s="264">
        <v>0</v>
      </c>
      <c r="F30" s="268" t="s">
        <v>734</v>
      </c>
      <c r="G30" s="267">
        <v>195</v>
      </c>
      <c r="H30" s="266">
        <v>205</v>
      </c>
      <c r="I30" s="269">
        <v>400</v>
      </c>
      <c r="J30" s="309">
        <v>154</v>
      </c>
    </row>
    <row r="31" spans="1:10" ht="16.5" customHeight="1">
      <c r="A31" s="382" t="s">
        <v>733</v>
      </c>
      <c r="B31" s="307">
        <v>116</v>
      </c>
      <c r="C31" s="269">
        <v>119</v>
      </c>
      <c r="D31" s="266">
        <v>235</v>
      </c>
      <c r="E31" s="334">
        <v>92</v>
      </c>
      <c r="F31" s="268" t="s">
        <v>732</v>
      </c>
      <c r="G31" s="267">
        <v>16</v>
      </c>
      <c r="H31" s="266">
        <v>9</v>
      </c>
      <c r="I31" s="269">
        <v>25</v>
      </c>
      <c r="J31" s="264">
        <v>21</v>
      </c>
    </row>
    <row r="32" spans="1:10" ht="16.5" customHeight="1">
      <c r="A32" s="382" t="s">
        <v>731</v>
      </c>
      <c r="B32" s="307">
        <v>29</v>
      </c>
      <c r="C32" s="269">
        <v>31</v>
      </c>
      <c r="D32" s="266">
        <v>60</v>
      </c>
      <c r="E32" s="334">
        <v>26</v>
      </c>
      <c r="F32" s="268" t="s">
        <v>730</v>
      </c>
      <c r="G32" s="267">
        <v>1091</v>
      </c>
      <c r="H32" s="266">
        <v>1090</v>
      </c>
      <c r="I32" s="269">
        <v>2181</v>
      </c>
      <c r="J32" s="264">
        <v>973</v>
      </c>
    </row>
    <row r="33" spans="1:10" ht="16.5" customHeight="1">
      <c r="A33" s="382" t="s">
        <v>729</v>
      </c>
      <c r="B33" s="307">
        <v>337</v>
      </c>
      <c r="C33" s="269">
        <v>347</v>
      </c>
      <c r="D33" s="266">
        <v>684</v>
      </c>
      <c r="E33" s="264">
        <v>242</v>
      </c>
      <c r="F33" s="268" t="s">
        <v>728</v>
      </c>
      <c r="G33" s="267">
        <v>1046</v>
      </c>
      <c r="H33" s="266">
        <v>946</v>
      </c>
      <c r="I33" s="269">
        <v>1992</v>
      </c>
      <c r="J33" s="264">
        <v>1010</v>
      </c>
    </row>
    <row r="34" spans="1:10" ht="16.5" customHeight="1">
      <c r="A34" s="382" t="s">
        <v>727</v>
      </c>
      <c r="B34" s="267">
        <v>92</v>
      </c>
      <c r="C34" s="266">
        <v>99</v>
      </c>
      <c r="D34" s="269">
        <v>191</v>
      </c>
      <c r="E34" s="264">
        <v>67</v>
      </c>
      <c r="F34" s="268" t="s">
        <v>726</v>
      </c>
      <c r="G34" s="267">
        <v>453</v>
      </c>
      <c r="H34" s="266">
        <v>484</v>
      </c>
      <c r="I34" s="269">
        <v>937</v>
      </c>
      <c r="J34" s="264">
        <v>386</v>
      </c>
    </row>
    <row r="35" spans="1:10" ht="16.5" customHeight="1">
      <c r="A35" s="382" t="s">
        <v>725</v>
      </c>
      <c r="B35" s="267">
        <v>107</v>
      </c>
      <c r="C35" s="266">
        <v>86</v>
      </c>
      <c r="D35" s="269">
        <v>193</v>
      </c>
      <c r="E35" s="264">
        <v>67</v>
      </c>
      <c r="F35" s="268" t="s">
        <v>724</v>
      </c>
      <c r="G35" s="267">
        <v>100</v>
      </c>
      <c r="H35" s="266">
        <v>101</v>
      </c>
      <c r="I35" s="269">
        <v>201</v>
      </c>
      <c r="J35" s="264">
        <v>81</v>
      </c>
    </row>
    <row r="36" spans="1:10" ht="16.5" customHeight="1">
      <c r="A36" s="382" t="s">
        <v>723</v>
      </c>
      <c r="B36" s="267">
        <v>53</v>
      </c>
      <c r="C36" s="266">
        <v>41</v>
      </c>
      <c r="D36" s="269">
        <v>94</v>
      </c>
      <c r="E36" s="264">
        <v>33</v>
      </c>
      <c r="F36" s="268" t="s">
        <v>722</v>
      </c>
      <c r="G36" s="267">
        <v>73</v>
      </c>
      <c r="H36" s="266">
        <v>72</v>
      </c>
      <c r="I36" s="269">
        <v>145</v>
      </c>
      <c r="J36" s="264">
        <v>58</v>
      </c>
    </row>
    <row r="37" spans="1:10" ht="16.5" customHeight="1">
      <c r="A37" s="382" t="s">
        <v>721</v>
      </c>
      <c r="B37" s="307">
        <v>59</v>
      </c>
      <c r="C37" s="266">
        <v>39</v>
      </c>
      <c r="D37" s="266">
        <v>98</v>
      </c>
      <c r="E37" s="306">
        <v>65</v>
      </c>
      <c r="F37" s="268" t="s">
        <v>720</v>
      </c>
      <c r="G37" s="267">
        <v>41</v>
      </c>
      <c r="H37" s="266">
        <v>55</v>
      </c>
      <c r="I37" s="269">
        <v>96</v>
      </c>
      <c r="J37" s="264">
        <v>43</v>
      </c>
    </row>
    <row r="38" spans="1:10" ht="16.5" customHeight="1">
      <c r="A38" s="382" t="s">
        <v>719</v>
      </c>
      <c r="B38" s="267">
        <v>533</v>
      </c>
      <c r="C38" s="266">
        <v>456</v>
      </c>
      <c r="D38" s="269">
        <v>989</v>
      </c>
      <c r="E38" s="264">
        <v>504</v>
      </c>
      <c r="F38" s="268" t="s">
        <v>718</v>
      </c>
      <c r="G38" s="267">
        <v>235</v>
      </c>
      <c r="H38" s="266">
        <v>254</v>
      </c>
      <c r="I38" s="269">
        <v>489</v>
      </c>
      <c r="J38" s="264">
        <v>196</v>
      </c>
    </row>
    <row r="39" spans="1:10" ht="16.5" customHeight="1">
      <c r="A39" s="382" t="s">
        <v>717</v>
      </c>
      <c r="B39" s="267">
        <v>1594</v>
      </c>
      <c r="C39" s="266">
        <v>1341</v>
      </c>
      <c r="D39" s="269">
        <v>2935</v>
      </c>
      <c r="E39" s="264">
        <v>1678</v>
      </c>
      <c r="F39" s="268" t="s">
        <v>716</v>
      </c>
      <c r="G39" s="267">
        <v>115</v>
      </c>
      <c r="H39" s="266">
        <v>144</v>
      </c>
      <c r="I39" s="269">
        <v>259</v>
      </c>
      <c r="J39" s="264">
        <v>110</v>
      </c>
    </row>
    <row r="40" spans="1:10" ht="16.5" customHeight="1">
      <c r="A40" s="382" t="s">
        <v>715</v>
      </c>
      <c r="B40" s="267">
        <v>1048</v>
      </c>
      <c r="C40" s="266">
        <v>777</v>
      </c>
      <c r="D40" s="269">
        <v>1825</v>
      </c>
      <c r="E40" s="264">
        <v>1376</v>
      </c>
      <c r="F40" s="268" t="s">
        <v>714</v>
      </c>
      <c r="G40" s="267">
        <v>82</v>
      </c>
      <c r="H40" s="266">
        <v>101</v>
      </c>
      <c r="I40" s="269">
        <v>183</v>
      </c>
      <c r="J40" s="264">
        <v>72</v>
      </c>
    </row>
    <row r="41" spans="1:10" ht="16.5" customHeight="1">
      <c r="A41" s="382" t="s">
        <v>713</v>
      </c>
      <c r="B41" s="267">
        <v>1287</v>
      </c>
      <c r="C41" s="266">
        <v>761</v>
      </c>
      <c r="D41" s="269">
        <v>2048</v>
      </c>
      <c r="E41" s="264">
        <v>1781</v>
      </c>
      <c r="F41" s="268" t="s">
        <v>712</v>
      </c>
      <c r="G41" s="267">
        <v>181</v>
      </c>
      <c r="H41" s="266">
        <v>165</v>
      </c>
      <c r="I41" s="269">
        <v>346</v>
      </c>
      <c r="J41" s="264">
        <v>139</v>
      </c>
    </row>
    <row r="42" spans="1:10" ht="16.5" customHeight="1">
      <c r="A42" s="382" t="s">
        <v>711</v>
      </c>
      <c r="B42" s="267">
        <v>887</v>
      </c>
      <c r="C42" s="266">
        <v>835</v>
      </c>
      <c r="D42" s="269">
        <v>1722</v>
      </c>
      <c r="E42" s="264">
        <v>810</v>
      </c>
      <c r="F42" s="268" t="s">
        <v>710</v>
      </c>
      <c r="G42" s="267">
        <v>575</v>
      </c>
      <c r="H42" s="266">
        <v>538</v>
      </c>
      <c r="I42" s="269">
        <v>1113</v>
      </c>
      <c r="J42" s="264">
        <v>594</v>
      </c>
    </row>
    <row r="43" spans="1:10" ht="16.5" customHeight="1">
      <c r="A43" s="382" t="s">
        <v>709</v>
      </c>
      <c r="B43" s="267">
        <v>745</v>
      </c>
      <c r="C43" s="266">
        <v>775</v>
      </c>
      <c r="D43" s="269">
        <v>1520</v>
      </c>
      <c r="E43" s="264">
        <v>504</v>
      </c>
      <c r="F43" s="268" t="s">
        <v>708</v>
      </c>
      <c r="G43" s="267">
        <v>597</v>
      </c>
      <c r="H43" s="266">
        <v>519</v>
      </c>
      <c r="I43" s="269">
        <v>1116</v>
      </c>
      <c r="J43" s="264">
        <v>631</v>
      </c>
    </row>
    <row r="44" spans="1:10" ht="16.5" customHeight="1">
      <c r="A44" s="382" t="s">
        <v>707</v>
      </c>
      <c r="B44" s="267">
        <v>1316</v>
      </c>
      <c r="C44" s="266">
        <v>1111</v>
      </c>
      <c r="D44" s="269">
        <v>2427</v>
      </c>
      <c r="E44" s="264">
        <v>1170</v>
      </c>
      <c r="F44" s="268" t="s">
        <v>706</v>
      </c>
      <c r="G44" s="267">
        <v>56</v>
      </c>
      <c r="H44" s="266">
        <v>25</v>
      </c>
      <c r="I44" s="269">
        <v>81</v>
      </c>
      <c r="J44" s="264">
        <v>79</v>
      </c>
    </row>
    <row r="45" spans="1:10" ht="16.5" customHeight="1">
      <c r="A45" s="382" t="s">
        <v>705</v>
      </c>
      <c r="B45" s="267">
        <v>711</v>
      </c>
      <c r="C45" s="266">
        <v>602</v>
      </c>
      <c r="D45" s="269">
        <v>1313</v>
      </c>
      <c r="E45" s="264">
        <v>675</v>
      </c>
      <c r="F45" s="268" t="s">
        <v>704</v>
      </c>
      <c r="G45" s="267">
        <v>44</v>
      </c>
      <c r="H45" s="266">
        <v>41</v>
      </c>
      <c r="I45" s="269">
        <v>85</v>
      </c>
      <c r="J45" s="264">
        <v>39</v>
      </c>
    </row>
    <row r="46" spans="1:10" ht="16.5" customHeight="1">
      <c r="A46" s="382" t="s">
        <v>703</v>
      </c>
      <c r="B46" s="267">
        <v>685</v>
      </c>
      <c r="C46" s="266">
        <v>707</v>
      </c>
      <c r="D46" s="269">
        <v>1392</v>
      </c>
      <c r="E46" s="264">
        <v>636</v>
      </c>
      <c r="F46" s="268" t="s">
        <v>702</v>
      </c>
      <c r="G46" s="267">
        <v>1648</v>
      </c>
      <c r="H46" s="266">
        <v>1637</v>
      </c>
      <c r="I46" s="269">
        <v>3285</v>
      </c>
      <c r="J46" s="264">
        <v>1282</v>
      </c>
    </row>
    <row r="47" spans="1:10" ht="16.5" customHeight="1">
      <c r="A47" s="382" t="s">
        <v>701</v>
      </c>
      <c r="B47" s="267">
        <v>1197</v>
      </c>
      <c r="C47" s="266">
        <v>1260</v>
      </c>
      <c r="D47" s="269">
        <v>2457</v>
      </c>
      <c r="E47" s="264">
        <v>1007</v>
      </c>
      <c r="F47" s="268" t="s">
        <v>700</v>
      </c>
      <c r="G47" s="307">
        <v>719</v>
      </c>
      <c r="H47" s="266">
        <v>691</v>
      </c>
      <c r="I47" s="266">
        <v>1410</v>
      </c>
      <c r="J47" s="384">
        <v>724</v>
      </c>
    </row>
    <row r="48" spans="1:10" ht="16.5" customHeight="1">
      <c r="A48" s="382" t="s">
        <v>699</v>
      </c>
      <c r="B48" s="267">
        <v>464</v>
      </c>
      <c r="C48" s="266">
        <v>457</v>
      </c>
      <c r="D48" s="269">
        <v>921</v>
      </c>
      <c r="E48" s="264">
        <v>340</v>
      </c>
      <c r="F48" s="268" t="s">
        <v>698</v>
      </c>
      <c r="G48" s="267">
        <v>789</v>
      </c>
      <c r="H48" s="266">
        <v>665</v>
      </c>
      <c r="I48" s="269">
        <v>1454</v>
      </c>
      <c r="J48" s="264">
        <v>677</v>
      </c>
    </row>
    <row r="49" spans="1:10" ht="16.5" customHeight="1">
      <c r="A49" s="382" t="s">
        <v>697</v>
      </c>
      <c r="B49" s="267">
        <v>271</v>
      </c>
      <c r="C49" s="266">
        <v>257</v>
      </c>
      <c r="D49" s="269">
        <v>528</v>
      </c>
      <c r="E49" s="264">
        <v>186</v>
      </c>
      <c r="F49" s="386" t="s">
        <v>696</v>
      </c>
      <c r="G49" s="267">
        <v>6</v>
      </c>
      <c r="H49" s="266">
        <v>3</v>
      </c>
      <c r="I49" s="269">
        <v>9</v>
      </c>
      <c r="J49" s="264">
        <v>7</v>
      </c>
    </row>
    <row r="50" spans="1:10" ht="16.5" customHeight="1">
      <c r="A50" s="382" t="s">
        <v>695</v>
      </c>
      <c r="B50" s="267">
        <v>673</v>
      </c>
      <c r="C50" s="266">
        <v>641</v>
      </c>
      <c r="D50" s="269">
        <v>1314</v>
      </c>
      <c r="E50" s="264">
        <v>618</v>
      </c>
      <c r="F50" s="385" t="s">
        <v>694</v>
      </c>
      <c r="G50" s="357">
        <v>0</v>
      </c>
      <c r="H50" s="364">
        <v>1</v>
      </c>
      <c r="I50" s="364">
        <v>1</v>
      </c>
      <c r="J50" s="375">
        <v>1</v>
      </c>
    </row>
    <row r="51" spans="1:10" ht="16.5" customHeight="1">
      <c r="A51" s="382" t="s">
        <v>693</v>
      </c>
      <c r="B51" s="267">
        <v>174</v>
      </c>
      <c r="C51" s="266">
        <v>174</v>
      </c>
      <c r="D51" s="269">
        <v>348</v>
      </c>
      <c r="E51" s="264">
        <v>111</v>
      </c>
      <c r="F51" s="268" t="s">
        <v>692</v>
      </c>
      <c r="G51" s="267">
        <v>12</v>
      </c>
      <c r="H51" s="266">
        <v>10</v>
      </c>
      <c r="I51" s="269">
        <v>22</v>
      </c>
      <c r="J51" s="264">
        <v>10</v>
      </c>
    </row>
    <row r="52" spans="1:10" ht="16.5" customHeight="1">
      <c r="A52" s="382" t="s">
        <v>691</v>
      </c>
      <c r="B52" s="307">
        <v>84</v>
      </c>
      <c r="C52" s="266">
        <v>74</v>
      </c>
      <c r="D52" s="266">
        <v>158</v>
      </c>
      <c r="E52" s="306">
        <v>62</v>
      </c>
      <c r="F52" s="268" t="s">
        <v>690</v>
      </c>
      <c r="G52" s="307">
        <v>4</v>
      </c>
      <c r="H52" s="266">
        <v>2</v>
      </c>
      <c r="I52" s="266">
        <v>6</v>
      </c>
      <c r="J52" s="384">
        <v>2</v>
      </c>
    </row>
    <row r="53" spans="1:10" ht="16.5" customHeight="1">
      <c r="A53" s="382" t="s">
        <v>689</v>
      </c>
      <c r="B53" s="267">
        <v>955</v>
      </c>
      <c r="C53" s="266">
        <v>779</v>
      </c>
      <c r="D53" s="269">
        <v>1734</v>
      </c>
      <c r="E53" s="264">
        <v>812</v>
      </c>
      <c r="F53" s="383" t="s">
        <v>688</v>
      </c>
      <c r="G53" s="357">
        <v>1</v>
      </c>
      <c r="H53" s="364">
        <v>2</v>
      </c>
      <c r="I53" s="364">
        <v>3</v>
      </c>
      <c r="J53" s="375">
        <v>1</v>
      </c>
    </row>
    <row r="54" spans="1:10" ht="16.5" customHeight="1">
      <c r="A54" s="382" t="s">
        <v>687</v>
      </c>
      <c r="B54" s="267">
        <v>579</v>
      </c>
      <c r="C54" s="266">
        <v>531</v>
      </c>
      <c r="D54" s="269">
        <v>1110</v>
      </c>
      <c r="E54" s="264">
        <v>532</v>
      </c>
      <c r="F54" s="268" t="s">
        <v>686</v>
      </c>
      <c r="G54" s="267">
        <v>220</v>
      </c>
      <c r="H54" s="266">
        <v>243</v>
      </c>
      <c r="I54" s="269">
        <v>463</v>
      </c>
      <c r="J54" s="264">
        <v>258</v>
      </c>
    </row>
    <row r="55" spans="1:10" ht="16.5" customHeight="1">
      <c r="A55" s="382" t="s">
        <v>685</v>
      </c>
      <c r="B55" s="267">
        <v>1261</v>
      </c>
      <c r="C55" s="266">
        <v>1196</v>
      </c>
      <c r="D55" s="269">
        <v>2457</v>
      </c>
      <c r="E55" s="264">
        <v>910</v>
      </c>
      <c r="F55" s="268" t="s">
        <v>684</v>
      </c>
      <c r="G55" s="307">
        <v>66</v>
      </c>
      <c r="H55" s="266">
        <v>59</v>
      </c>
      <c r="I55" s="266">
        <v>125</v>
      </c>
      <c r="J55" s="309">
        <v>49</v>
      </c>
    </row>
    <row r="56" spans="1:10" ht="16.5" customHeight="1">
      <c r="A56" s="382" t="s">
        <v>683</v>
      </c>
      <c r="B56" s="267">
        <v>791</v>
      </c>
      <c r="C56" s="266">
        <v>813</v>
      </c>
      <c r="D56" s="269">
        <v>1604</v>
      </c>
      <c r="E56" s="264">
        <v>660</v>
      </c>
      <c r="F56" s="268" t="s">
        <v>682</v>
      </c>
      <c r="G56" s="307">
        <v>239</v>
      </c>
      <c r="H56" s="266">
        <v>255</v>
      </c>
      <c r="I56" s="266">
        <v>494</v>
      </c>
      <c r="J56" s="309">
        <v>227</v>
      </c>
    </row>
    <row r="57" spans="1:10" ht="16.5" customHeight="1">
      <c r="A57" s="382" t="s">
        <v>681</v>
      </c>
      <c r="B57" s="267">
        <v>575</v>
      </c>
      <c r="C57" s="266">
        <v>604</v>
      </c>
      <c r="D57" s="269">
        <v>1179</v>
      </c>
      <c r="E57" s="264">
        <v>420</v>
      </c>
      <c r="F57" s="268" t="s">
        <v>680</v>
      </c>
      <c r="G57" s="307">
        <v>205</v>
      </c>
      <c r="H57" s="266">
        <v>243</v>
      </c>
      <c r="I57" s="266">
        <v>448</v>
      </c>
      <c r="J57" s="309">
        <v>165</v>
      </c>
    </row>
    <row r="58" spans="1:10" ht="16.5" customHeight="1" thickBot="1">
      <c r="A58" s="381" t="s">
        <v>679</v>
      </c>
      <c r="B58" s="307">
        <v>370</v>
      </c>
      <c r="C58" s="266">
        <v>331</v>
      </c>
      <c r="D58" s="266">
        <v>701</v>
      </c>
      <c r="E58" s="306">
        <v>277</v>
      </c>
      <c r="F58" s="331" t="s">
        <v>678</v>
      </c>
      <c r="G58" s="304">
        <v>899</v>
      </c>
      <c r="H58" s="303">
        <v>863</v>
      </c>
      <c r="I58" s="265">
        <v>1762</v>
      </c>
      <c r="J58" s="325">
        <v>641</v>
      </c>
    </row>
    <row r="59" spans="1:10" s="161" customFormat="1" ht="24" customHeight="1">
      <c r="A59" s="218"/>
      <c r="B59" s="323"/>
      <c r="C59" s="323"/>
      <c r="D59" s="323"/>
      <c r="E59" s="323"/>
      <c r="F59" s="380"/>
      <c r="G59" s="262"/>
      <c r="H59" s="262"/>
      <c r="I59" s="262"/>
      <c r="J59" s="262"/>
    </row>
    <row r="60" spans="1:10" s="161" customFormat="1" ht="16.5" customHeight="1" thickBot="1">
      <c r="A60" s="218"/>
      <c r="E60" s="379"/>
      <c r="F60" s="378"/>
      <c r="G60" s="377"/>
      <c r="H60" s="377"/>
      <c r="I60" s="377"/>
      <c r="J60" s="377"/>
    </row>
    <row r="61" spans="1:10" s="161" customFormat="1" ht="16" customHeight="1">
      <c r="A61" s="2172" t="s">
        <v>677</v>
      </c>
      <c r="B61" s="322" t="s">
        <v>558</v>
      </c>
      <c r="C61" s="321"/>
      <c r="D61" s="376"/>
      <c r="E61" s="2180" t="s">
        <v>557</v>
      </c>
      <c r="F61" s="2172" t="s">
        <v>677</v>
      </c>
      <c r="G61" s="2182" t="s">
        <v>558</v>
      </c>
      <c r="H61" s="2183"/>
      <c r="I61" s="2183"/>
      <c r="J61" s="2174" t="s">
        <v>557</v>
      </c>
    </row>
    <row r="62" spans="1:10" s="161" customFormat="1" ht="16" customHeight="1">
      <c r="A62" s="2173"/>
      <c r="B62" s="318" t="s">
        <v>556</v>
      </c>
      <c r="C62" s="319" t="s">
        <v>555</v>
      </c>
      <c r="D62" s="317" t="s">
        <v>554</v>
      </c>
      <c r="E62" s="2181"/>
      <c r="F62" s="2173"/>
      <c r="G62" s="318" t="s">
        <v>556</v>
      </c>
      <c r="H62" s="317" t="s">
        <v>555</v>
      </c>
      <c r="I62" s="318" t="s">
        <v>554</v>
      </c>
      <c r="J62" s="2175"/>
    </row>
    <row r="63" spans="1:10" s="161" customFormat="1" ht="16" customHeight="1">
      <c r="A63" s="268" t="s">
        <v>676</v>
      </c>
      <c r="B63" s="375">
        <v>1142</v>
      </c>
      <c r="C63" s="363">
        <v>1144</v>
      </c>
      <c r="D63" s="364">
        <v>2286</v>
      </c>
      <c r="E63" s="372">
        <v>823</v>
      </c>
      <c r="F63" s="268" t="s">
        <v>675</v>
      </c>
      <c r="G63" s="374">
        <v>1021</v>
      </c>
      <c r="H63" s="269">
        <v>1060</v>
      </c>
      <c r="I63" s="373">
        <v>2081</v>
      </c>
      <c r="J63" s="264">
        <v>767</v>
      </c>
    </row>
    <row r="64" spans="1:10" s="161" customFormat="1" ht="16" customHeight="1">
      <c r="A64" s="268" t="s">
        <v>674</v>
      </c>
      <c r="B64" s="357">
        <v>648</v>
      </c>
      <c r="C64" s="363">
        <v>627</v>
      </c>
      <c r="D64" s="364">
        <v>1275</v>
      </c>
      <c r="E64" s="372">
        <v>497</v>
      </c>
      <c r="F64" s="268" t="s">
        <v>673</v>
      </c>
      <c r="G64" s="307">
        <v>165</v>
      </c>
      <c r="H64" s="269">
        <v>155</v>
      </c>
      <c r="I64" s="266">
        <v>320</v>
      </c>
      <c r="J64" s="264">
        <v>124</v>
      </c>
    </row>
    <row r="65" spans="1:15" s="161" customFormat="1" ht="16" customHeight="1">
      <c r="A65" s="274" t="s">
        <v>672</v>
      </c>
      <c r="B65" s="273">
        <v>7</v>
      </c>
      <c r="C65" s="272">
        <v>4</v>
      </c>
      <c r="D65" s="371">
        <v>11</v>
      </c>
      <c r="E65" s="337">
        <v>7</v>
      </c>
      <c r="F65" s="268" t="s">
        <v>671</v>
      </c>
      <c r="G65" s="307">
        <v>993</v>
      </c>
      <c r="H65" s="269">
        <v>851</v>
      </c>
      <c r="I65" s="266">
        <v>1844</v>
      </c>
      <c r="J65" s="264">
        <v>944</v>
      </c>
      <c r="K65" s="218"/>
      <c r="L65" s="225"/>
      <c r="M65" s="225"/>
      <c r="N65" s="225"/>
      <c r="O65" s="225"/>
    </row>
    <row r="66" spans="1:15" s="161" customFormat="1" ht="16" customHeight="1">
      <c r="A66" s="367" t="s">
        <v>670</v>
      </c>
      <c r="B66" s="267">
        <v>379</v>
      </c>
      <c r="C66" s="266">
        <v>342</v>
      </c>
      <c r="D66" s="368">
        <v>721</v>
      </c>
      <c r="E66" s="309">
        <v>291</v>
      </c>
      <c r="F66" s="268" t="s">
        <v>669</v>
      </c>
      <c r="G66" s="307">
        <v>989</v>
      </c>
      <c r="H66" s="269">
        <v>880</v>
      </c>
      <c r="I66" s="266">
        <v>1869</v>
      </c>
      <c r="J66" s="264">
        <v>862</v>
      </c>
    </row>
    <row r="67" spans="1:15" s="161" customFormat="1" ht="16" customHeight="1">
      <c r="A67" s="367" t="s">
        <v>668</v>
      </c>
      <c r="B67" s="267">
        <v>554</v>
      </c>
      <c r="C67" s="266">
        <v>547</v>
      </c>
      <c r="D67" s="368">
        <v>1101</v>
      </c>
      <c r="E67" s="309">
        <v>420</v>
      </c>
      <c r="F67" s="268" t="s">
        <v>667</v>
      </c>
      <c r="G67" s="307">
        <v>1474</v>
      </c>
      <c r="H67" s="269">
        <v>1456</v>
      </c>
      <c r="I67" s="368">
        <v>2930</v>
      </c>
      <c r="J67" s="309">
        <v>1152</v>
      </c>
    </row>
    <row r="68" spans="1:15" s="161" customFormat="1" ht="16" customHeight="1">
      <c r="A68" s="367" t="s">
        <v>666</v>
      </c>
      <c r="B68" s="267">
        <v>1142</v>
      </c>
      <c r="C68" s="266">
        <v>1068</v>
      </c>
      <c r="D68" s="368">
        <v>2210</v>
      </c>
      <c r="E68" s="309">
        <v>839</v>
      </c>
      <c r="F68" s="268" t="s">
        <v>665</v>
      </c>
      <c r="G68" s="307">
        <v>632</v>
      </c>
      <c r="H68" s="269">
        <v>562</v>
      </c>
      <c r="I68" s="368">
        <v>1194</v>
      </c>
      <c r="J68" s="309">
        <v>530</v>
      </c>
    </row>
    <row r="69" spans="1:15" s="161" customFormat="1" ht="16" customHeight="1">
      <c r="A69" s="367" t="s">
        <v>664</v>
      </c>
      <c r="B69" s="267">
        <v>1169</v>
      </c>
      <c r="C69" s="266">
        <v>1260</v>
      </c>
      <c r="D69" s="368">
        <v>2429</v>
      </c>
      <c r="E69" s="309">
        <v>1033</v>
      </c>
      <c r="F69" s="268" t="s">
        <v>663</v>
      </c>
      <c r="G69" s="307">
        <v>1517</v>
      </c>
      <c r="H69" s="269">
        <v>1532</v>
      </c>
      <c r="I69" s="368">
        <v>3049</v>
      </c>
      <c r="J69" s="309">
        <v>1016</v>
      </c>
    </row>
    <row r="70" spans="1:15" s="161" customFormat="1" ht="17.149999999999999" customHeight="1">
      <c r="A70" s="367" t="s">
        <v>662</v>
      </c>
      <c r="B70" s="267">
        <v>783</v>
      </c>
      <c r="C70" s="266">
        <v>769</v>
      </c>
      <c r="D70" s="368">
        <v>1552</v>
      </c>
      <c r="E70" s="309">
        <v>542</v>
      </c>
      <c r="F70" s="268" t="s">
        <v>661</v>
      </c>
      <c r="G70" s="307">
        <v>926</v>
      </c>
      <c r="H70" s="269">
        <v>837</v>
      </c>
      <c r="I70" s="368">
        <v>1763</v>
      </c>
      <c r="J70" s="309">
        <v>801</v>
      </c>
    </row>
    <row r="71" spans="1:15" s="161" customFormat="1" ht="17.149999999999999" customHeight="1">
      <c r="A71" s="367" t="s">
        <v>660</v>
      </c>
      <c r="B71" s="267">
        <v>539</v>
      </c>
      <c r="C71" s="266">
        <v>501</v>
      </c>
      <c r="D71" s="368">
        <v>1040</v>
      </c>
      <c r="E71" s="309">
        <v>365</v>
      </c>
      <c r="F71" s="268" t="s">
        <v>659</v>
      </c>
      <c r="G71" s="307">
        <v>390</v>
      </c>
      <c r="H71" s="269">
        <v>383</v>
      </c>
      <c r="I71" s="368">
        <v>773</v>
      </c>
      <c r="J71" s="309">
        <v>378</v>
      </c>
    </row>
    <row r="72" spans="1:15" s="161" customFormat="1" ht="17.149999999999999" customHeight="1">
      <c r="A72" s="370" t="s">
        <v>658</v>
      </c>
      <c r="B72" s="267">
        <v>155</v>
      </c>
      <c r="C72" s="266">
        <v>149</v>
      </c>
      <c r="D72" s="368">
        <v>304</v>
      </c>
      <c r="E72" s="309">
        <v>91</v>
      </c>
      <c r="F72" s="268" t="s">
        <v>657</v>
      </c>
      <c r="G72" s="307">
        <v>0</v>
      </c>
      <c r="H72" s="269">
        <v>0</v>
      </c>
      <c r="I72" s="368">
        <f>G72+H72</f>
        <v>0</v>
      </c>
      <c r="J72" s="309">
        <v>0</v>
      </c>
    </row>
    <row r="73" spans="1:15" s="161" customFormat="1" ht="17.149999999999999" customHeight="1">
      <c r="A73" s="367" t="s">
        <v>656</v>
      </c>
      <c r="B73" s="267">
        <v>339</v>
      </c>
      <c r="C73" s="266">
        <v>275</v>
      </c>
      <c r="D73" s="368">
        <v>614</v>
      </c>
      <c r="E73" s="309">
        <v>279</v>
      </c>
      <c r="F73" s="268" t="s">
        <v>655</v>
      </c>
      <c r="G73" s="307">
        <v>890</v>
      </c>
      <c r="H73" s="269">
        <v>894</v>
      </c>
      <c r="I73" s="266">
        <v>1784</v>
      </c>
      <c r="J73" s="264">
        <v>590</v>
      </c>
    </row>
    <row r="74" spans="1:15" s="161" customFormat="1" ht="17.149999999999999" customHeight="1">
      <c r="A74" s="367" t="s">
        <v>654</v>
      </c>
      <c r="B74" s="267">
        <v>666</v>
      </c>
      <c r="C74" s="266">
        <v>666</v>
      </c>
      <c r="D74" s="368">
        <v>1332</v>
      </c>
      <c r="E74" s="309">
        <v>540</v>
      </c>
      <c r="F74" s="268" t="s">
        <v>653</v>
      </c>
      <c r="G74" s="307">
        <v>1063</v>
      </c>
      <c r="H74" s="269">
        <v>1135</v>
      </c>
      <c r="I74" s="266">
        <v>2198</v>
      </c>
      <c r="J74" s="309">
        <v>845</v>
      </c>
    </row>
    <row r="75" spans="1:15" s="161" customFormat="1" ht="17.149999999999999" customHeight="1">
      <c r="A75" s="367" t="s">
        <v>652</v>
      </c>
      <c r="B75" s="267">
        <v>1028</v>
      </c>
      <c r="C75" s="266">
        <v>1000</v>
      </c>
      <c r="D75" s="368">
        <v>2028</v>
      </c>
      <c r="E75" s="309">
        <v>742</v>
      </c>
      <c r="F75" s="268" t="s">
        <v>651</v>
      </c>
      <c r="G75" s="307">
        <v>654</v>
      </c>
      <c r="H75" s="269">
        <v>738</v>
      </c>
      <c r="I75" s="266">
        <v>1392</v>
      </c>
      <c r="J75" s="309">
        <v>541</v>
      </c>
    </row>
    <row r="76" spans="1:15" s="161" customFormat="1" ht="17.149999999999999" customHeight="1">
      <c r="A76" s="367" t="s">
        <v>650</v>
      </c>
      <c r="B76" s="267">
        <v>1418</v>
      </c>
      <c r="C76" s="266">
        <v>1360</v>
      </c>
      <c r="D76" s="368">
        <v>2778</v>
      </c>
      <c r="E76" s="309">
        <v>1280</v>
      </c>
      <c r="F76" s="268" t="s">
        <v>649</v>
      </c>
      <c r="G76" s="307">
        <v>1597</v>
      </c>
      <c r="H76" s="269">
        <v>1578</v>
      </c>
      <c r="I76" s="368">
        <v>3175</v>
      </c>
      <c r="J76" s="309">
        <v>1368</v>
      </c>
    </row>
    <row r="77" spans="1:15" s="161" customFormat="1" ht="17.149999999999999" customHeight="1">
      <c r="A77" s="367" t="s">
        <v>648</v>
      </c>
      <c r="B77" s="267">
        <v>1272</v>
      </c>
      <c r="C77" s="266">
        <v>1136</v>
      </c>
      <c r="D77" s="368">
        <v>2408</v>
      </c>
      <c r="E77" s="309">
        <v>1103</v>
      </c>
      <c r="F77" s="268" t="s">
        <v>647</v>
      </c>
      <c r="G77" s="307">
        <v>1054</v>
      </c>
      <c r="H77" s="269">
        <v>1057</v>
      </c>
      <c r="I77" s="368">
        <v>2111</v>
      </c>
      <c r="J77" s="309">
        <v>2003</v>
      </c>
    </row>
    <row r="78" spans="1:15" s="161" customFormat="1" ht="17.149999999999999" customHeight="1">
      <c r="A78" s="367" t="s">
        <v>646</v>
      </c>
      <c r="B78" s="307">
        <v>1451</v>
      </c>
      <c r="C78" s="266">
        <v>1385</v>
      </c>
      <c r="D78" s="266">
        <v>2836</v>
      </c>
      <c r="E78" s="306">
        <v>1145</v>
      </c>
      <c r="F78" s="369" t="s">
        <v>645</v>
      </c>
      <c r="G78" s="307">
        <v>23</v>
      </c>
      <c r="H78" s="269">
        <v>93</v>
      </c>
      <c r="I78" s="368">
        <v>116</v>
      </c>
      <c r="J78" s="309">
        <v>116</v>
      </c>
    </row>
    <row r="79" spans="1:15" s="161" customFormat="1" ht="17.149999999999999" customHeight="1">
      <c r="A79" s="367" t="s">
        <v>644</v>
      </c>
      <c r="B79" s="307">
        <v>595</v>
      </c>
      <c r="C79" s="266">
        <v>567</v>
      </c>
      <c r="D79" s="266">
        <v>1162</v>
      </c>
      <c r="E79" s="306">
        <v>595</v>
      </c>
      <c r="F79" s="268" t="s">
        <v>643</v>
      </c>
      <c r="G79" s="307">
        <v>555</v>
      </c>
      <c r="H79" s="269">
        <v>518</v>
      </c>
      <c r="I79" s="266">
        <v>1073</v>
      </c>
      <c r="J79" s="309">
        <v>433</v>
      </c>
    </row>
    <row r="80" spans="1:15" s="161" customFormat="1" ht="17.149999999999999" customHeight="1" thickBot="1">
      <c r="A80" s="366" t="s">
        <v>642</v>
      </c>
      <c r="B80" s="336">
        <v>1216</v>
      </c>
      <c r="C80" s="303">
        <v>1120</v>
      </c>
      <c r="D80" s="303">
        <v>2336</v>
      </c>
      <c r="E80" s="365">
        <v>889</v>
      </c>
      <c r="F80" s="268" t="s">
        <v>641</v>
      </c>
      <c r="G80" s="357">
        <v>538</v>
      </c>
      <c r="H80" s="364">
        <v>511</v>
      </c>
      <c r="I80" s="363">
        <v>1049</v>
      </c>
      <c r="J80" s="362">
        <v>397</v>
      </c>
    </row>
    <row r="81" spans="1:10" s="161" customFormat="1" ht="17.149999999999999" customHeight="1" thickTop="1">
      <c r="A81" s="361" t="s">
        <v>640</v>
      </c>
      <c r="B81" s="360">
        <f>SUM(B82:B120,G63:G82)</f>
        <v>27522</v>
      </c>
      <c r="C81" s="359">
        <f>SUM(C82:C120,H63:H82)</f>
        <v>26456</v>
      </c>
      <c r="D81" s="359">
        <f>SUM(D82:D120,I63:I82)</f>
        <v>53978</v>
      </c>
      <c r="E81" s="358">
        <f>SUM(E82:E120,J63:J82)</f>
        <v>25289</v>
      </c>
      <c r="F81" s="352" t="s">
        <v>639</v>
      </c>
      <c r="G81" s="357">
        <v>114</v>
      </c>
      <c r="H81" s="356">
        <v>113</v>
      </c>
      <c r="I81" s="355">
        <v>227</v>
      </c>
      <c r="J81" s="354">
        <v>104</v>
      </c>
    </row>
    <row r="82" spans="1:10" s="161" customFormat="1" ht="17.149999999999999" customHeight="1" thickBot="1">
      <c r="A82" s="353" t="s">
        <v>638</v>
      </c>
      <c r="B82" s="307">
        <v>334</v>
      </c>
      <c r="C82" s="266">
        <v>315</v>
      </c>
      <c r="D82" s="266">
        <v>649</v>
      </c>
      <c r="E82" s="309">
        <v>322</v>
      </c>
      <c r="F82" s="352" t="s">
        <v>637</v>
      </c>
      <c r="G82" s="351">
        <v>202</v>
      </c>
      <c r="H82" s="350">
        <v>232</v>
      </c>
      <c r="I82" s="349">
        <v>434</v>
      </c>
      <c r="J82" s="348">
        <v>250</v>
      </c>
    </row>
    <row r="83" spans="1:10" s="161" customFormat="1" ht="17.149999999999999" customHeight="1" thickTop="1">
      <c r="A83" s="268" t="s">
        <v>636</v>
      </c>
      <c r="B83" s="307">
        <v>611</v>
      </c>
      <c r="C83" s="266">
        <v>498</v>
      </c>
      <c r="D83" s="266">
        <v>1109</v>
      </c>
      <c r="E83" s="306">
        <v>660</v>
      </c>
      <c r="F83" s="347" t="s">
        <v>635</v>
      </c>
      <c r="G83" s="346">
        <f>SUM(G84:G106)</f>
        <v>9849</v>
      </c>
      <c r="H83" s="345">
        <f>SUM(H84:H106)</f>
        <v>9760</v>
      </c>
      <c r="I83" s="345">
        <f>SUM(I84:I106)</f>
        <v>19609</v>
      </c>
      <c r="J83" s="344">
        <f>SUM(J84:J106)</f>
        <v>8371</v>
      </c>
    </row>
    <row r="84" spans="1:10" s="161" customFormat="1" ht="17.149999999999999" customHeight="1">
      <c r="A84" s="268" t="s">
        <v>634</v>
      </c>
      <c r="B84" s="307">
        <v>259</v>
      </c>
      <c r="C84" s="266">
        <v>269</v>
      </c>
      <c r="D84" s="266">
        <v>528</v>
      </c>
      <c r="E84" s="306">
        <v>278</v>
      </c>
      <c r="F84" s="274" t="s">
        <v>633</v>
      </c>
      <c r="G84" s="273">
        <v>96</v>
      </c>
      <c r="H84" s="272">
        <v>99</v>
      </c>
      <c r="I84" s="271">
        <v>195</v>
      </c>
      <c r="J84" s="270">
        <v>77</v>
      </c>
    </row>
    <row r="85" spans="1:10" s="161" customFormat="1" ht="17.149999999999999" customHeight="1">
      <c r="A85" s="268" t="s">
        <v>632</v>
      </c>
      <c r="B85" s="267">
        <v>437</v>
      </c>
      <c r="C85" s="266">
        <v>419</v>
      </c>
      <c r="D85" s="269">
        <v>856</v>
      </c>
      <c r="E85" s="264">
        <v>349</v>
      </c>
      <c r="F85" s="268" t="s">
        <v>631</v>
      </c>
      <c r="G85" s="267">
        <v>156</v>
      </c>
      <c r="H85" s="266">
        <v>148</v>
      </c>
      <c r="I85" s="269">
        <v>304</v>
      </c>
      <c r="J85" s="264">
        <v>110</v>
      </c>
    </row>
    <row r="86" spans="1:10" s="161" customFormat="1" ht="17.149999999999999" customHeight="1">
      <c r="A86" s="268" t="s">
        <v>630</v>
      </c>
      <c r="B86" s="267">
        <v>363</v>
      </c>
      <c r="C86" s="266">
        <v>333</v>
      </c>
      <c r="D86" s="269">
        <v>696</v>
      </c>
      <c r="E86" s="264">
        <v>319</v>
      </c>
      <c r="F86" s="268" t="s">
        <v>629</v>
      </c>
      <c r="G86" s="267">
        <v>1087</v>
      </c>
      <c r="H86" s="266">
        <v>1166</v>
      </c>
      <c r="I86" s="269">
        <v>2253</v>
      </c>
      <c r="J86" s="264">
        <v>887</v>
      </c>
    </row>
    <row r="87" spans="1:10" s="161" customFormat="1" ht="17.149999999999999" customHeight="1">
      <c r="A87" s="268" t="s">
        <v>628</v>
      </c>
      <c r="B87" s="307">
        <v>101</v>
      </c>
      <c r="C87" s="266">
        <v>82</v>
      </c>
      <c r="D87" s="266">
        <v>183</v>
      </c>
      <c r="E87" s="306">
        <v>77</v>
      </c>
      <c r="F87" s="268" t="s">
        <v>627</v>
      </c>
      <c r="G87" s="267">
        <v>95</v>
      </c>
      <c r="H87" s="266">
        <v>86</v>
      </c>
      <c r="I87" s="269">
        <v>181</v>
      </c>
      <c r="J87" s="264">
        <v>66</v>
      </c>
    </row>
    <row r="88" spans="1:10" s="161" customFormat="1" ht="17.149999999999999" customHeight="1">
      <c r="A88" s="268" t="s">
        <v>626</v>
      </c>
      <c r="B88" s="307">
        <v>101</v>
      </c>
      <c r="C88" s="266">
        <v>109</v>
      </c>
      <c r="D88" s="266">
        <v>210</v>
      </c>
      <c r="E88" s="306">
        <v>73</v>
      </c>
      <c r="F88" s="268" t="s">
        <v>625</v>
      </c>
      <c r="G88" s="267">
        <v>136</v>
      </c>
      <c r="H88" s="266">
        <v>151</v>
      </c>
      <c r="I88" s="269">
        <v>287</v>
      </c>
      <c r="J88" s="264">
        <v>111</v>
      </c>
    </row>
    <row r="89" spans="1:10" s="161" customFormat="1" ht="17.149999999999999" customHeight="1">
      <c r="A89" s="268" t="s">
        <v>624</v>
      </c>
      <c r="B89" s="307">
        <v>297</v>
      </c>
      <c r="C89" s="266">
        <v>265</v>
      </c>
      <c r="D89" s="266">
        <v>562</v>
      </c>
      <c r="E89" s="306">
        <v>242</v>
      </c>
      <c r="F89" s="268" t="s">
        <v>623</v>
      </c>
      <c r="G89" s="267">
        <v>426</v>
      </c>
      <c r="H89" s="266">
        <v>429</v>
      </c>
      <c r="I89" s="269">
        <v>855</v>
      </c>
      <c r="J89" s="264">
        <v>307</v>
      </c>
    </row>
    <row r="90" spans="1:10" s="161" customFormat="1" ht="17.149999999999999" customHeight="1">
      <c r="A90" s="268" t="s">
        <v>622</v>
      </c>
      <c r="B90" s="267">
        <v>130</v>
      </c>
      <c r="C90" s="266">
        <v>93</v>
      </c>
      <c r="D90" s="269">
        <v>223</v>
      </c>
      <c r="E90" s="264">
        <v>125</v>
      </c>
      <c r="F90" s="268" t="s">
        <v>621</v>
      </c>
      <c r="G90" s="307">
        <v>14</v>
      </c>
      <c r="H90" s="266">
        <v>2</v>
      </c>
      <c r="I90" s="266">
        <v>16</v>
      </c>
      <c r="J90" s="309">
        <v>15</v>
      </c>
    </row>
    <row r="91" spans="1:10" s="161" customFormat="1" ht="17.149999999999999" customHeight="1">
      <c r="A91" s="268" t="s">
        <v>620</v>
      </c>
      <c r="B91" s="307">
        <v>167</v>
      </c>
      <c r="C91" s="266">
        <v>179</v>
      </c>
      <c r="D91" s="266">
        <v>346</v>
      </c>
      <c r="E91" s="306">
        <v>141</v>
      </c>
      <c r="F91" s="268" t="s">
        <v>619</v>
      </c>
      <c r="G91" s="307">
        <v>400</v>
      </c>
      <c r="H91" s="266">
        <v>433</v>
      </c>
      <c r="I91" s="266">
        <v>833</v>
      </c>
      <c r="J91" s="309">
        <v>331</v>
      </c>
    </row>
    <row r="92" spans="1:10" s="161" customFormat="1" ht="17.149999999999999" customHeight="1">
      <c r="A92" s="268" t="s">
        <v>618</v>
      </c>
      <c r="B92" s="307">
        <v>321</v>
      </c>
      <c r="C92" s="266">
        <v>368</v>
      </c>
      <c r="D92" s="266">
        <v>689</v>
      </c>
      <c r="E92" s="306">
        <v>286</v>
      </c>
      <c r="F92" s="268" t="s">
        <v>617</v>
      </c>
      <c r="G92" s="267">
        <v>471</v>
      </c>
      <c r="H92" s="266">
        <v>502</v>
      </c>
      <c r="I92" s="269">
        <v>973</v>
      </c>
      <c r="J92" s="264">
        <v>350</v>
      </c>
    </row>
    <row r="93" spans="1:10" s="161" customFormat="1" ht="17.149999999999999" customHeight="1">
      <c r="A93" s="268" t="s">
        <v>616</v>
      </c>
      <c r="B93" s="307">
        <v>127</v>
      </c>
      <c r="C93" s="266">
        <v>116</v>
      </c>
      <c r="D93" s="266">
        <v>243</v>
      </c>
      <c r="E93" s="306">
        <v>97</v>
      </c>
      <c r="F93" s="268" t="s">
        <v>615</v>
      </c>
      <c r="G93" s="267">
        <v>489</v>
      </c>
      <c r="H93" s="266">
        <v>502</v>
      </c>
      <c r="I93" s="269">
        <v>991</v>
      </c>
      <c r="J93" s="264">
        <v>373</v>
      </c>
    </row>
    <row r="94" spans="1:10" s="161" customFormat="1" ht="17.149999999999999" customHeight="1">
      <c r="A94" s="268" t="s">
        <v>614</v>
      </c>
      <c r="B94" s="307">
        <v>364</v>
      </c>
      <c r="C94" s="266">
        <v>397</v>
      </c>
      <c r="D94" s="266">
        <v>761</v>
      </c>
      <c r="E94" s="306">
        <v>294</v>
      </c>
      <c r="F94" s="268" t="s">
        <v>613</v>
      </c>
      <c r="G94" s="267">
        <v>418</v>
      </c>
      <c r="H94" s="266">
        <v>424</v>
      </c>
      <c r="I94" s="269">
        <v>842</v>
      </c>
      <c r="J94" s="264">
        <v>317</v>
      </c>
    </row>
    <row r="95" spans="1:10" s="161" customFormat="1" ht="17.149999999999999" customHeight="1">
      <c r="A95" s="268" t="s">
        <v>612</v>
      </c>
      <c r="B95" s="307">
        <v>204</v>
      </c>
      <c r="C95" s="266">
        <v>188</v>
      </c>
      <c r="D95" s="266">
        <v>392</v>
      </c>
      <c r="E95" s="306">
        <v>162</v>
      </c>
      <c r="F95" s="268" t="s">
        <v>611</v>
      </c>
      <c r="G95" s="267">
        <v>724</v>
      </c>
      <c r="H95" s="266">
        <v>775</v>
      </c>
      <c r="I95" s="269">
        <v>1499</v>
      </c>
      <c r="J95" s="264">
        <v>555</v>
      </c>
    </row>
    <row r="96" spans="1:10" s="161" customFormat="1" ht="17.149999999999999" customHeight="1">
      <c r="A96" s="268" t="s">
        <v>610</v>
      </c>
      <c r="B96" s="267">
        <v>194</v>
      </c>
      <c r="C96" s="266">
        <v>203</v>
      </c>
      <c r="D96" s="269">
        <v>397</v>
      </c>
      <c r="E96" s="264">
        <v>167</v>
      </c>
      <c r="F96" s="268" t="s">
        <v>609</v>
      </c>
      <c r="G96" s="267">
        <v>372</v>
      </c>
      <c r="H96" s="266">
        <v>384</v>
      </c>
      <c r="I96" s="269">
        <v>756</v>
      </c>
      <c r="J96" s="264">
        <v>264</v>
      </c>
    </row>
    <row r="97" spans="1:10" s="161" customFormat="1" ht="17.149999999999999" customHeight="1">
      <c r="A97" s="268" t="s">
        <v>608</v>
      </c>
      <c r="B97" s="267">
        <v>173</v>
      </c>
      <c r="C97" s="266">
        <v>189</v>
      </c>
      <c r="D97" s="269">
        <v>362</v>
      </c>
      <c r="E97" s="264">
        <v>135</v>
      </c>
      <c r="F97" s="268" t="s">
        <v>607</v>
      </c>
      <c r="G97" s="267">
        <v>823</v>
      </c>
      <c r="H97" s="266">
        <v>817</v>
      </c>
      <c r="I97" s="269">
        <v>1640</v>
      </c>
      <c r="J97" s="264">
        <v>612</v>
      </c>
    </row>
    <row r="98" spans="1:10" s="161" customFormat="1" ht="17.149999999999999" customHeight="1">
      <c r="A98" s="268" t="s">
        <v>606</v>
      </c>
      <c r="B98" s="267">
        <v>118</v>
      </c>
      <c r="C98" s="266">
        <v>126</v>
      </c>
      <c r="D98" s="269">
        <v>244</v>
      </c>
      <c r="E98" s="264">
        <v>102</v>
      </c>
      <c r="F98" s="268" t="s">
        <v>605</v>
      </c>
      <c r="G98" s="267">
        <v>156</v>
      </c>
      <c r="H98" s="266">
        <v>164</v>
      </c>
      <c r="I98" s="269">
        <v>320</v>
      </c>
      <c r="J98" s="264">
        <v>138</v>
      </c>
    </row>
    <row r="99" spans="1:10" s="161" customFormat="1" ht="17.149999999999999" customHeight="1">
      <c r="A99" s="268" t="s">
        <v>604</v>
      </c>
      <c r="B99" s="267">
        <v>196</v>
      </c>
      <c r="C99" s="266">
        <v>205</v>
      </c>
      <c r="D99" s="269">
        <v>401</v>
      </c>
      <c r="E99" s="264">
        <v>145</v>
      </c>
      <c r="F99" s="268" t="s">
        <v>603</v>
      </c>
      <c r="G99" s="267">
        <v>768</v>
      </c>
      <c r="H99" s="266">
        <v>624</v>
      </c>
      <c r="I99" s="269">
        <v>1392</v>
      </c>
      <c r="J99" s="264">
        <v>788</v>
      </c>
    </row>
    <row r="100" spans="1:10" s="161" customFormat="1" ht="17.149999999999999" customHeight="1">
      <c r="A100" s="268" t="s">
        <v>602</v>
      </c>
      <c r="B100" s="267">
        <v>360</v>
      </c>
      <c r="C100" s="266">
        <v>360</v>
      </c>
      <c r="D100" s="269">
        <v>720</v>
      </c>
      <c r="E100" s="264">
        <v>270</v>
      </c>
      <c r="F100" s="268" t="s">
        <v>601</v>
      </c>
      <c r="G100" s="267">
        <v>501</v>
      </c>
      <c r="H100" s="266">
        <v>481</v>
      </c>
      <c r="I100" s="269">
        <v>982</v>
      </c>
      <c r="J100" s="264">
        <v>511</v>
      </c>
    </row>
    <row r="101" spans="1:10" s="161" customFormat="1" ht="17.149999999999999" customHeight="1">
      <c r="A101" s="268" t="s">
        <v>600</v>
      </c>
      <c r="B101" s="267">
        <v>176</v>
      </c>
      <c r="C101" s="266">
        <v>198</v>
      </c>
      <c r="D101" s="269">
        <v>374</v>
      </c>
      <c r="E101" s="264">
        <v>163</v>
      </c>
      <c r="F101" s="268" t="s">
        <v>599</v>
      </c>
      <c r="G101" s="267">
        <v>1057</v>
      </c>
      <c r="H101" s="266">
        <v>933</v>
      </c>
      <c r="I101" s="269">
        <v>1990</v>
      </c>
      <c r="J101" s="264">
        <v>1076</v>
      </c>
    </row>
    <row r="102" spans="1:10" s="161" customFormat="1" ht="17.149999999999999" customHeight="1">
      <c r="A102" s="268" t="s">
        <v>598</v>
      </c>
      <c r="B102" s="267">
        <v>322</v>
      </c>
      <c r="C102" s="266">
        <v>311</v>
      </c>
      <c r="D102" s="269">
        <v>633</v>
      </c>
      <c r="E102" s="264">
        <v>250</v>
      </c>
      <c r="F102" s="268" t="s">
        <v>597</v>
      </c>
      <c r="G102" s="267">
        <v>1016</v>
      </c>
      <c r="H102" s="266">
        <v>1014</v>
      </c>
      <c r="I102" s="269">
        <v>2030</v>
      </c>
      <c r="J102" s="264">
        <v>925</v>
      </c>
    </row>
    <row r="103" spans="1:10" s="161" customFormat="1" ht="17.149999999999999" customHeight="1">
      <c r="A103" s="268" t="s">
        <v>596</v>
      </c>
      <c r="B103" s="267">
        <v>640</v>
      </c>
      <c r="C103" s="266">
        <v>667</v>
      </c>
      <c r="D103" s="269">
        <v>1307</v>
      </c>
      <c r="E103" s="264">
        <v>523</v>
      </c>
      <c r="F103" s="268" t="s">
        <v>595</v>
      </c>
      <c r="G103" s="267">
        <v>24</v>
      </c>
      <c r="H103" s="266">
        <v>22</v>
      </c>
      <c r="I103" s="269">
        <v>46</v>
      </c>
      <c r="J103" s="264">
        <v>13</v>
      </c>
    </row>
    <row r="104" spans="1:10" s="161" customFormat="1" ht="17.149999999999999" customHeight="1">
      <c r="A104" s="268" t="s">
        <v>594</v>
      </c>
      <c r="B104" s="267">
        <v>354</v>
      </c>
      <c r="C104" s="266">
        <v>361</v>
      </c>
      <c r="D104" s="269">
        <v>715</v>
      </c>
      <c r="E104" s="264">
        <v>286</v>
      </c>
      <c r="F104" s="268" t="s">
        <v>593</v>
      </c>
      <c r="G104" s="267">
        <v>98</v>
      </c>
      <c r="H104" s="266">
        <v>100</v>
      </c>
      <c r="I104" s="269">
        <v>198</v>
      </c>
      <c r="J104" s="264">
        <v>92</v>
      </c>
    </row>
    <row r="105" spans="1:10" s="161" customFormat="1" ht="17.149999999999999" customHeight="1">
      <c r="A105" s="268" t="s">
        <v>592</v>
      </c>
      <c r="B105" s="307">
        <v>730</v>
      </c>
      <c r="C105" s="266">
        <v>694</v>
      </c>
      <c r="D105" s="266">
        <v>1424</v>
      </c>
      <c r="E105" s="306">
        <v>548</v>
      </c>
      <c r="F105" s="268" t="s">
        <v>591</v>
      </c>
      <c r="G105" s="267">
        <v>285</v>
      </c>
      <c r="H105" s="266">
        <v>276</v>
      </c>
      <c r="I105" s="269">
        <v>561</v>
      </c>
      <c r="J105" s="264">
        <v>263</v>
      </c>
    </row>
    <row r="106" spans="1:10" s="161" customFormat="1" ht="17.149999999999999" customHeight="1" thickBot="1">
      <c r="A106" s="268" t="s">
        <v>590</v>
      </c>
      <c r="B106" s="307">
        <v>461</v>
      </c>
      <c r="C106" s="266">
        <v>462</v>
      </c>
      <c r="D106" s="266">
        <v>923</v>
      </c>
      <c r="E106" s="306">
        <v>401</v>
      </c>
      <c r="F106" s="343" t="s">
        <v>589</v>
      </c>
      <c r="G106" s="283">
        <v>237</v>
      </c>
      <c r="H106" s="282">
        <v>228</v>
      </c>
      <c r="I106" s="281">
        <v>465</v>
      </c>
      <c r="J106" s="313">
        <v>190</v>
      </c>
    </row>
    <row r="107" spans="1:10" s="161" customFormat="1" ht="17.149999999999999" customHeight="1" thickTop="1">
      <c r="A107" s="268" t="s">
        <v>588</v>
      </c>
      <c r="B107" s="307">
        <v>115</v>
      </c>
      <c r="C107" s="266">
        <v>113</v>
      </c>
      <c r="D107" s="266">
        <v>228</v>
      </c>
      <c r="E107" s="306">
        <v>108</v>
      </c>
      <c r="F107" s="342" t="s">
        <v>587</v>
      </c>
      <c r="G107" s="341">
        <f>SUM(G108:G120,B125:B135)</f>
        <v>8219</v>
      </c>
      <c r="H107" s="340">
        <f>SUM(H108:H120,C125:C135)</f>
        <v>8057</v>
      </c>
      <c r="I107" s="339">
        <f>SUM(I108:I120,D125:D135)</f>
        <v>16276</v>
      </c>
      <c r="J107" s="338">
        <f>SUM(J108:J120,E125:E135)</f>
        <v>6259</v>
      </c>
    </row>
    <row r="108" spans="1:10" s="161" customFormat="1" ht="17.149999999999999" customHeight="1">
      <c r="A108" s="268" t="s">
        <v>586</v>
      </c>
      <c r="B108" s="307">
        <v>322</v>
      </c>
      <c r="C108" s="266">
        <v>309</v>
      </c>
      <c r="D108" s="266">
        <v>631</v>
      </c>
      <c r="E108" s="306">
        <v>310</v>
      </c>
      <c r="F108" s="290" t="s">
        <v>585</v>
      </c>
      <c r="G108" s="273">
        <v>420</v>
      </c>
      <c r="H108" s="272">
        <v>405</v>
      </c>
      <c r="I108" s="271">
        <v>825</v>
      </c>
      <c r="J108" s="337">
        <v>298</v>
      </c>
    </row>
    <row r="109" spans="1:10" s="161" customFormat="1" ht="17.149999999999999" customHeight="1">
      <c r="A109" s="268" t="s">
        <v>584</v>
      </c>
      <c r="B109" s="336">
        <v>342</v>
      </c>
      <c r="C109" s="303">
        <v>288</v>
      </c>
      <c r="D109" s="303">
        <v>630</v>
      </c>
      <c r="E109" s="335">
        <v>289</v>
      </c>
      <c r="F109" s="316" t="s">
        <v>583</v>
      </c>
      <c r="G109" s="267">
        <v>1097</v>
      </c>
      <c r="H109" s="266">
        <v>1073</v>
      </c>
      <c r="I109" s="269">
        <v>2170</v>
      </c>
      <c r="J109" s="309">
        <v>783</v>
      </c>
    </row>
    <row r="110" spans="1:10" s="161" customFormat="1" ht="17.149999999999999" customHeight="1">
      <c r="A110" s="268" t="s">
        <v>582</v>
      </c>
      <c r="B110" s="307">
        <v>612</v>
      </c>
      <c r="C110" s="266">
        <v>661</v>
      </c>
      <c r="D110" s="266">
        <v>1273</v>
      </c>
      <c r="E110" s="309">
        <v>585</v>
      </c>
      <c r="F110" s="316" t="s">
        <v>581</v>
      </c>
      <c r="G110" s="307">
        <v>199</v>
      </c>
      <c r="H110" s="266">
        <v>204</v>
      </c>
      <c r="I110" s="266">
        <v>403</v>
      </c>
      <c r="J110" s="309">
        <v>132</v>
      </c>
    </row>
    <row r="111" spans="1:10" s="161" customFormat="1" ht="17.149999999999999" customHeight="1">
      <c r="A111" s="268" t="s">
        <v>580</v>
      </c>
      <c r="B111" s="267">
        <v>257</v>
      </c>
      <c r="C111" s="266">
        <v>275</v>
      </c>
      <c r="D111" s="269">
        <v>532</v>
      </c>
      <c r="E111" s="264">
        <v>187</v>
      </c>
      <c r="F111" s="316" t="s">
        <v>579</v>
      </c>
      <c r="G111" s="307">
        <v>215</v>
      </c>
      <c r="H111" s="266">
        <v>229</v>
      </c>
      <c r="I111" s="266">
        <v>444</v>
      </c>
      <c r="J111" s="309">
        <v>163</v>
      </c>
    </row>
    <row r="112" spans="1:10" s="161" customFormat="1" ht="17.149999999999999" customHeight="1">
      <c r="A112" s="268" t="s">
        <v>578</v>
      </c>
      <c r="B112" s="267">
        <v>286</v>
      </c>
      <c r="C112" s="266">
        <v>273</v>
      </c>
      <c r="D112" s="269">
        <v>559</v>
      </c>
      <c r="E112" s="264">
        <v>214</v>
      </c>
      <c r="F112" s="316" t="s">
        <v>577</v>
      </c>
      <c r="G112" s="307">
        <v>1934</v>
      </c>
      <c r="H112" s="266">
        <v>1844</v>
      </c>
      <c r="I112" s="266">
        <v>3778</v>
      </c>
      <c r="J112" s="309">
        <v>1446</v>
      </c>
    </row>
    <row r="113" spans="1:15" s="161" customFormat="1" ht="17.149999999999999" customHeight="1">
      <c r="A113" s="268" t="s">
        <v>576</v>
      </c>
      <c r="B113" s="267">
        <v>433</v>
      </c>
      <c r="C113" s="266">
        <v>422</v>
      </c>
      <c r="D113" s="269">
        <v>855</v>
      </c>
      <c r="E113" s="264">
        <v>356</v>
      </c>
      <c r="F113" s="316" t="s">
        <v>575</v>
      </c>
      <c r="G113" s="307">
        <v>286</v>
      </c>
      <c r="H113" s="266">
        <v>301</v>
      </c>
      <c r="I113" s="266">
        <v>587</v>
      </c>
      <c r="J113" s="309">
        <v>215</v>
      </c>
    </row>
    <row r="114" spans="1:15" s="161" customFormat="1" ht="17.149999999999999" customHeight="1">
      <c r="A114" s="268" t="s">
        <v>574</v>
      </c>
      <c r="B114" s="267">
        <v>385</v>
      </c>
      <c r="C114" s="266">
        <v>377</v>
      </c>
      <c r="D114" s="269">
        <v>762</v>
      </c>
      <c r="E114" s="264">
        <v>302</v>
      </c>
      <c r="F114" s="316" t="s">
        <v>573</v>
      </c>
      <c r="G114" s="267">
        <v>60</v>
      </c>
      <c r="H114" s="266">
        <v>60</v>
      </c>
      <c r="I114" s="269">
        <v>120</v>
      </c>
      <c r="J114" s="309">
        <v>50</v>
      </c>
    </row>
    <row r="115" spans="1:15" s="161" customFormat="1" ht="17.149999999999999" customHeight="1">
      <c r="A115" s="268" t="s">
        <v>572</v>
      </c>
      <c r="B115" s="267">
        <v>0</v>
      </c>
      <c r="C115" s="266">
        <v>0</v>
      </c>
      <c r="D115" s="269">
        <f>B115+C115</f>
        <v>0</v>
      </c>
      <c r="E115" s="264">
        <v>0</v>
      </c>
      <c r="F115" s="316" t="s">
        <v>571</v>
      </c>
      <c r="G115" s="267">
        <v>97</v>
      </c>
      <c r="H115" s="266">
        <v>117</v>
      </c>
      <c r="I115" s="269">
        <v>214</v>
      </c>
      <c r="J115" s="309">
        <v>76</v>
      </c>
    </row>
    <row r="116" spans="1:15" s="161" customFormat="1" ht="17.149999999999999" customHeight="1">
      <c r="A116" s="268" t="s">
        <v>570</v>
      </c>
      <c r="B116" s="267">
        <v>9</v>
      </c>
      <c r="C116" s="266">
        <v>7</v>
      </c>
      <c r="D116" s="266">
        <v>16</v>
      </c>
      <c r="E116" s="334">
        <v>16</v>
      </c>
      <c r="F116" s="333" t="s">
        <v>569</v>
      </c>
      <c r="G116" s="304">
        <v>134</v>
      </c>
      <c r="H116" s="266">
        <v>40</v>
      </c>
      <c r="I116" s="266">
        <v>174</v>
      </c>
      <c r="J116" s="332">
        <v>137</v>
      </c>
    </row>
    <row r="117" spans="1:15" s="161" customFormat="1" ht="17.149999999999999" customHeight="1">
      <c r="A117" s="268" t="s">
        <v>568</v>
      </c>
      <c r="B117" s="267">
        <v>466</v>
      </c>
      <c r="C117" s="266">
        <v>408</v>
      </c>
      <c r="D117" s="269">
        <v>874</v>
      </c>
      <c r="E117" s="264">
        <v>564</v>
      </c>
      <c r="F117" s="316" t="s">
        <v>567</v>
      </c>
      <c r="G117" s="307">
        <v>83</v>
      </c>
      <c r="H117" s="272">
        <v>93</v>
      </c>
      <c r="I117" s="271">
        <v>176</v>
      </c>
      <c r="J117" s="309">
        <v>60</v>
      </c>
    </row>
    <row r="118" spans="1:15" s="161" customFormat="1" ht="17.149999999999999" customHeight="1">
      <c r="A118" s="268" t="s">
        <v>566</v>
      </c>
      <c r="B118" s="267">
        <v>903</v>
      </c>
      <c r="C118" s="266">
        <v>669</v>
      </c>
      <c r="D118" s="269">
        <v>1572</v>
      </c>
      <c r="E118" s="264">
        <v>1233</v>
      </c>
      <c r="F118" s="316" t="s">
        <v>565</v>
      </c>
      <c r="G118" s="267">
        <v>295</v>
      </c>
      <c r="H118" s="266">
        <v>289</v>
      </c>
      <c r="I118" s="269">
        <v>584</v>
      </c>
      <c r="J118" s="309">
        <v>242</v>
      </c>
    </row>
    <row r="119" spans="1:15" s="161" customFormat="1" ht="17.149999999999999" customHeight="1">
      <c r="A119" s="268" t="s">
        <v>564</v>
      </c>
      <c r="B119" s="267">
        <v>674</v>
      </c>
      <c r="C119" s="266">
        <v>475</v>
      </c>
      <c r="D119" s="269">
        <v>1149</v>
      </c>
      <c r="E119" s="264">
        <v>1023</v>
      </c>
      <c r="F119" s="316" t="s">
        <v>563</v>
      </c>
      <c r="G119" s="267">
        <v>162</v>
      </c>
      <c r="H119" s="266">
        <v>199</v>
      </c>
      <c r="I119" s="269">
        <v>361</v>
      </c>
      <c r="J119" s="309">
        <v>126</v>
      </c>
    </row>
    <row r="120" spans="1:15" s="161" customFormat="1" ht="17.149999999999999" customHeight="1" thickBot="1">
      <c r="A120" s="331" t="s">
        <v>562</v>
      </c>
      <c r="B120" s="328">
        <v>381</v>
      </c>
      <c r="C120" s="327">
        <v>187</v>
      </c>
      <c r="D120" s="326">
        <v>568</v>
      </c>
      <c r="E120" s="330">
        <v>466</v>
      </c>
      <c r="F120" s="329" t="s">
        <v>561</v>
      </c>
      <c r="G120" s="328">
        <v>420</v>
      </c>
      <c r="H120" s="327">
        <v>424</v>
      </c>
      <c r="I120" s="326">
        <v>844</v>
      </c>
      <c r="J120" s="325">
        <v>289</v>
      </c>
    </row>
    <row r="121" spans="1:15" s="161" customFormat="1" ht="24" customHeight="1">
      <c r="A121" s="324"/>
      <c r="B121" s="323"/>
      <c r="C121" s="323"/>
      <c r="D121" s="323"/>
      <c r="E121" s="323"/>
    </row>
    <row r="122" spans="1:15" s="161" customFormat="1" ht="17.149999999999999" customHeight="1" thickBot="1"/>
    <row r="123" spans="1:15" s="161" customFormat="1" ht="17.149999999999999" customHeight="1">
      <c r="A123" s="2172" t="s">
        <v>559</v>
      </c>
      <c r="B123" s="322" t="s">
        <v>560</v>
      </c>
      <c r="C123" s="321"/>
      <c r="D123" s="320"/>
      <c r="E123" s="2174" t="s">
        <v>557</v>
      </c>
      <c r="F123" s="2172" t="s">
        <v>559</v>
      </c>
      <c r="G123" s="322" t="s">
        <v>558</v>
      </c>
      <c r="H123" s="321"/>
      <c r="I123" s="320"/>
      <c r="J123" s="2174" t="s">
        <v>557</v>
      </c>
      <c r="K123" s="218"/>
      <c r="L123" s="225"/>
      <c r="M123" s="225"/>
      <c r="N123" s="225"/>
      <c r="O123" s="225"/>
    </row>
    <row r="124" spans="1:15" s="161" customFormat="1" ht="17.149999999999999" customHeight="1">
      <c r="A124" s="2173"/>
      <c r="B124" s="318" t="s">
        <v>556</v>
      </c>
      <c r="C124" s="319" t="s">
        <v>555</v>
      </c>
      <c r="D124" s="319" t="s">
        <v>554</v>
      </c>
      <c r="E124" s="2175"/>
      <c r="F124" s="2173"/>
      <c r="G124" s="318" t="s">
        <v>556</v>
      </c>
      <c r="H124" s="317" t="s">
        <v>555</v>
      </c>
      <c r="I124" s="317" t="s">
        <v>554</v>
      </c>
      <c r="J124" s="2175"/>
    </row>
    <row r="125" spans="1:15" s="161" customFormat="1" ht="17.149999999999999" customHeight="1">
      <c r="A125" s="316" t="s">
        <v>553</v>
      </c>
      <c r="B125" s="307">
        <v>76</v>
      </c>
      <c r="C125" s="266">
        <v>79</v>
      </c>
      <c r="D125" s="266">
        <v>155</v>
      </c>
      <c r="E125" s="306">
        <v>64</v>
      </c>
      <c r="F125" s="268" t="s">
        <v>552</v>
      </c>
      <c r="G125" s="267">
        <v>67</v>
      </c>
      <c r="H125" s="266">
        <v>56</v>
      </c>
      <c r="I125" s="269">
        <v>123</v>
      </c>
      <c r="J125" s="264">
        <v>44</v>
      </c>
    </row>
    <row r="126" spans="1:15" s="161" customFormat="1" ht="17.149999999999999" customHeight="1">
      <c r="A126" s="316" t="s">
        <v>551</v>
      </c>
      <c r="B126" s="307">
        <v>401</v>
      </c>
      <c r="C126" s="266">
        <v>413</v>
      </c>
      <c r="D126" s="266">
        <v>814</v>
      </c>
      <c r="E126" s="306">
        <v>358</v>
      </c>
      <c r="F126" s="268" t="s">
        <v>550</v>
      </c>
      <c r="G126" s="267">
        <v>268</v>
      </c>
      <c r="H126" s="266">
        <v>272</v>
      </c>
      <c r="I126" s="269">
        <v>540</v>
      </c>
      <c r="J126" s="264">
        <v>232</v>
      </c>
      <c r="K126" s="259"/>
    </row>
    <row r="127" spans="1:15" s="161" customFormat="1" ht="17.149999999999999" customHeight="1">
      <c r="A127" s="316" t="s">
        <v>549</v>
      </c>
      <c r="B127" s="307">
        <v>394</v>
      </c>
      <c r="C127" s="266">
        <v>387</v>
      </c>
      <c r="D127" s="266">
        <v>781</v>
      </c>
      <c r="E127" s="306">
        <v>367</v>
      </c>
      <c r="F127" s="268" t="s">
        <v>548</v>
      </c>
      <c r="G127" s="267">
        <v>107</v>
      </c>
      <c r="H127" s="266">
        <v>100</v>
      </c>
      <c r="I127" s="269">
        <v>207</v>
      </c>
      <c r="J127" s="264">
        <v>68</v>
      </c>
      <c r="K127" s="218"/>
      <c r="L127" s="225"/>
      <c r="M127" s="225"/>
      <c r="N127" s="225"/>
      <c r="O127" s="225"/>
    </row>
    <row r="128" spans="1:15" s="161" customFormat="1" ht="17.149999999999999" customHeight="1">
      <c r="A128" s="316" t="s">
        <v>547</v>
      </c>
      <c r="B128" s="307">
        <v>281</v>
      </c>
      <c r="C128" s="266">
        <v>232</v>
      </c>
      <c r="D128" s="266">
        <v>513</v>
      </c>
      <c r="E128" s="306">
        <v>273</v>
      </c>
      <c r="F128" s="268" t="s">
        <v>546</v>
      </c>
      <c r="G128" s="267">
        <v>131</v>
      </c>
      <c r="H128" s="266">
        <v>122</v>
      </c>
      <c r="I128" s="269">
        <v>253</v>
      </c>
      <c r="J128" s="264">
        <v>103</v>
      </c>
    </row>
    <row r="129" spans="1:10" s="161" customFormat="1" ht="17.149999999999999" customHeight="1">
      <c r="A129" s="316" t="s">
        <v>545</v>
      </c>
      <c r="B129" s="307">
        <v>191</v>
      </c>
      <c r="C129" s="266">
        <v>202</v>
      </c>
      <c r="D129" s="266">
        <v>393</v>
      </c>
      <c r="E129" s="306">
        <v>201</v>
      </c>
      <c r="F129" s="268" t="s">
        <v>544</v>
      </c>
      <c r="G129" s="267">
        <v>240</v>
      </c>
      <c r="H129" s="266">
        <v>253</v>
      </c>
      <c r="I129" s="269">
        <v>493</v>
      </c>
      <c r="J129" s="264">
        <v>192</v>
      </c>
    </row>
    <row r="130" spans="1:10" s="161" customFormat="1" ht="17.149999999999999" customHeight="1">
      <c r="A130" s="316" t="s">
        <v>543</v>
      </c>
      <c r="B130" s="307">
        <v>15</v>
      </c>
      <c r="C130" s="266">
        <v>13</v>
      </c>
      <c r="D130" s="266">
        <v>28</v>
      </c>
      <c r="E130" s="306">
        <v>17</v>
      </c>
      <c r="F130" s="268" t="s">
        <v>542</v>
      </c>
      <c r="G130" s="267">
        <v>710</v>
      </c>
      <c r="H130" s="266">
        <v>771</v>
      </c>
      <c r="I130" s="269">
        <v>1481</v>
      </c>
      <c r="J130" s="264">
        <v>611</v>
      </c>
    </row>
    <row r="131" spans="1:10" s="161" customFormat="1" ht="17.149999999999999" customHeight="1">
      <c r="A131" s="316" t="s">
        <v>541</v>
      </c>
      <c r="B131" s="267">
        <v>24</v>
      </c>
      <c r="C131" s="266">
        <v>21</v>
      </c>
      <c r="D131" s="269">
        <v>45</v>
      </c>
      <c r="E131" s="264">
        <v>16</v>
      </c>
      <c r="F131" s="268" t="s">
        <v>540</v>
      </c>
      <c r="G131" s="267">
        <v>104</v>
      </c>
      <c r="H131" s="266">
        <v>123</v>
      </c>
      <c r="I131" s="269">
        <v>227</v>
      </c>
      <c r="J131" s="264">
        <v>88</v>
      </c>
    </row>
    <row r="132" spans="1:10" s="161" customFormat="1" ht="17.149999999999999" customHeight="1">
      <c r="A132" s="316" t="s">
        <v>539</v>
      </c>
      <c r="B132" s="307">
        <v>230</v>
      </c>
      <c r="C132" s="266">
        <v>245</v>
      </c>
      <c r="D132" s="266">
        <v>475</v>
      </c>
      <c r="E132" s="306">
        <v>185</v>
      </c>
      <c r="F132" s="268" t="s">
        <v>538</v>
      </c>
      <c r="G132" s="267">
        <v>366</v>
      </c>
      <c r="H132" s="266">
        <v>312</v>
      </c>
      <c r="I132" s="269">
        <v>678</v>
      </c>
      <c r="J132" s="264">
        <v>374</v>
      </c>
    </row>
    <row r="133" spans="1:10" s="161" customFormat="1" ht="17.149999999999999" customHeight="1">
      <c r="A133" s="316" t="s">
        <v>537</v>
      </c>
      <c r="B133" s="307">
        <v>494</v>
      </c>
      <c r="C133" s="266">
        <v>486</v>
      </c>
      <c r="D133" s="266">
        <v>980</v>
      </c>
      <c r="E133" s="306">
        <v>312</v>
      </c>
      <c r="F133" s="268" t="s">
        <v>536</v>
      </c>
      <c r="G133" s="267">
        <v>640</v>
      </c>
      <c r="H133" s="266">
        <v>672</v>
      </c>
      <c r="I133" s="269">
        <v>1312</v>
      </c>
      <c r="J133" s="264">
        <v>626</v>
      </c>
    </row>
    <row r="134" spans="1:10" s="161" customFormat="1" ht="17.149999999999999" customHeight="1">
      <c r="A134" s="316" t="s">
        <v>535</v>
      </c>
      <c r="B134" s="307">
        <v>708</v>
      </c>
      <c r="C134" s="266">
        <v>698</v>
      </c>
      <c r="D134" s="266">
        <v>1406</v>
      </c>
      <c r="E134" s="306">
        <v>447</v>
      </c>
      <c r="F134" s="268" t="s">
        <v>534</v>
      </c>
      <c r="G134" s="307">
        <v>486</v>
      </c>
      <c r="H134" s="266">
        <v>518</v>
      </c>
      <c r="I134" s="266">
        <v>1004</v>
      </c>
      <c r="J134" s="309">
        <v>465</v>
      </c>
    </row>
    <row r="135" spans="1:10" s="161" customFormat="1" ht="17.149999999999999" customHeight="1" thickBot="1">
      <c r="A135" s="315" t="s">
        <v>533</v>
      </c>
      <c r="B135" s="314">
        <v>3</v>
      </c>
      <c r="C135" s="282">
        <v>3</v>
      </c>
      <c r="D135" s="282">
        <v>6</v>
      </c>
      <c r="E135" s="313">
        <v>2</v>
      </c>
      <c r="F135" s="268" t="s">
        <v>532</v>
      </c>
      <c r="G135" s="307">
        <v>486</v>
      </c>
      <c r="H135" s="266">
        <v>469</v>
      </c>
      <c r="I135" s="266">
        <v>955</v>
      </c>
      <c r="J135" s="309">
        <v>451</v>
      </c>
    </row>
    <row r="136" spans="1:10" s="161" customFormat="1" ht="17.149999999999999" customHeight="1" thickTop="1">
      <c r="A136" s="312" t="s">
        <v>531</v>
      </c>
      <c r="B136" s="278">
        <f>SUM(B137:B170)</f>
        <v>8848</v>
      </c>
      <c r="C136" s="277">
        <f>SUM(C137:C170)</f>
        <v>8940</v>
      </c>
      <c r="D136" s="311">
        <f>SUM(D137:D170)</f>
        <v>17788</v>
      </c>
      <c r="E136" s="310">
        <f>SUM(E137:E170)</f>
        <v>7163</v>
      </c>
      <c r="F136" s="268" t="s">
        <v>530</v>
      </c>
      <c r="G136" s="307">
        <v>1392</v>
      </c>
      <c r="H136" s="266">
        <v>1482</v>
      </c>
      <c r="I136" s="266">
        <v>2874</v>
      </c>
      <c r="J136" s="309">
        <v>1312</v>
      </c>
    </row>
    <row r="137" spans="1:10" s="161" customFormat="1" ht="17.149999999999999" customHeight="1">
      <c r="A137" s="308" t="s">
        <v>529</v>
      </c>
      <c r="B137" s="273">
        <v>244</v>
      </c>
      <c r="C137" s="272">
        <v>283</v>
      </c>
      <c r="D137" s="271">
        <v>527</v>
      </c>
      <c r="E137" s="270">
        <v>240</v>
      </c>
      <c r="F137" s="268" t="s">
        <v>528</v>
      </c>
      <c r="G137" s="267">
        <v>211</v>
      </c>
      <c r="H137" s="266">
        <v>189</v>
      </c>
      <c r="I137" s="269">
        <v>400</v>
      </c>
      <c r="J137" s="264">
        <v>205</v>
      </c>
    </row>
    <row r="138" spans="1:10" s="161" customFormat="1" ht="17.149999999999999" customHeight="1">
      <c r="A138" s="285" t="s">
        <v>527</v>
      </c>
      <c r="B138" s="267">
        <v>337</v>
      </c>
      <c r="C138" s="266">
        <v>329</v>
      </c>
      <c r="D138" s="269">
        <v>666</v>
      </c>
      <c r="E138" s="264">
        <v>275</v>
      </c>
      <c r="F138" s="268" t="s">
        <v>526</v>
      </c>
      <c r="G138" s="267">
        <v>182</v>
      </c>
      <c r="H138" s="266">
        <v>181</v>
      </c>
      <c r="I138" s="269">
        <v>363</v>
      </c>
      <c r="J138" s="264">
        <v>162</v>
      </c>
    </row>
    <row r="139" spans="1:10" s="161" customFormat="1" ht="17.149999999999999" customHeight="1">
      <c r="A139" s="285" t="s">
        <v>525</v>
      </c>
      <c r="B139" s="267">
        <v>251</v>
      </c>
      <c r="C139" s="266">
        <v>274</v>
      </c>
      <c r="D139" s="269">
        <v>525</v>
      </c>
      <c r="E139" s="264">
        <v>200</v>
      </c>
      <c r="F139" s="268" t="s">
        <v>524</v>
      </c>
      <c r="G139" s="267">
        <v>999</v>
      </c>
      <c r="H139" s="266">
        <v>990</v>
      </c>
      <c r="I139" s="269">
        <v>1989</v>
      </c>
      <c r="J139" s="264">
        <v>949</v>
      </c>
    </row>
    <row r="140" spans="1:10" s="161" customFormat="1" ht="17.149999999999999" customHeight="1">
      <c r="A140" s="285" t="s">
        <v>523</v>
      </c>
      <c r="B140" s="267">
        <v>330</v>
      </c>
      <c r="C140" s="266">
        <v>340</v>
      </c>
      <c r="D140" s="269">
        <v>670</v>
      </c>
      <c r="E140" s="264">
        <v>257</v>
      </c>
      <c r="F140" s="268" t="s">
        <v>522</v>
      </c>
      <c r="G140" s="267">
        <v>700</v>
      </c>
      <c r="H140" s="266">
        <v>732</v>
      </c>
      <c r="I140" s="269">
        <v>1432</v>
      </c>
      <c r="J140" s="264">
        <v>633</v>
      </c>
    </row>
    <row r="141" spans="1:10" s="161" customFormat="1" ht="17.149999999999999" customHeight="1">
      <c r="A141" s="285" t="s">
        <v>521</v>
      </c>
      <c r="B141" s="307">
        <v>292</v>
      </c>
      <c r="C141" s="266">
        <v>306</v>
      </c>
      <c r="D141" s="266">
        <v>598</v>
      </c>
      <c r="E141" s="306">
        <v>216</v>
      </c>
      <c r="F141" s="268" t="s">
        <v>520</v>
      </c>
      <c r="G141" s="267">
        <v>482</v>
      </c>
      <c r="H141" s="266">
        <v>484</v>
      </c>
      <c r="I141" s="269">
        <v>966</v>
      </c>
      <c r="J141" s="264">
        <v>409</v>
      </c>
    </row>
    <row r="142" spans="1:10" s="161" customFormat="1" ht="17.149999999999999" customHeight="1">
      <c r="A142" s="285" t="s">
        <v>519</v>
      </c>
      <c r="B142" s="307">
        <v>310</v>
      </c>
      <c r="C142" s="266">
        <v>354</v>
      </c>
      <c r="D142" s="266">
        <v>664</v>
      </c>
      <c r="E142" s="306">
        <v>252</v>
      </c>
      <c r="F142" s="268" t="s">
        <v>518</v>
      </c>
      <c r="G142" s="267">
        <v>376</v>
      </c>
      <c r="H142" s="266">
        <v>340</v>
      </c>
      <c r="I142" s="269">
        <v>716</v>
      </c>
      <c r="J142" s="264">
        <v>331</v>
      </c>
    </row>
    <row r="143" spans="1:10" s="161" customFormat="1" ht="17.149999999999999" customHeight="1">
      <c r="A143" s="285" t="s">
        <v>517</v>
      </c>
      <c r="B143" s="307">
        <v>46</v>
      </c>
      <c r="C143" s="266">
        <v>42</v>
      </c>
      <c r="D143" s="266">
        <v>88</v>
      </c>
      <c r="E143" s="306">
        <v>46</v>
      </c>
      <c r="F143" s="268" t="s">
        <v>516</v>
      </c>
      <c r="G143" s="267">
        <v>262</v>
      </c>
      <c r="H143" s="266">
        <v>255</v>
      </c>
      <c r="I143" s="269">
        <v>517</v>
      </c>
      <c r="J143" s="264">
        <v>229</v>
      </c>
    </row>
    <row r="144" spans="1:10" s="161" customFormat="1" ht="17.149999999999999" customHeight="1">
      <c r="A144" s="285" t="s">
        <v>515</v>
      </c>
      <c r="B144" s="267">
        <v>46</v>
      </c>
      <c r="C144" s="266">
        <v>38</v>
      </c>
      <c r="D144" s="269">
        <v>84</v>
      </c>
      <c r="E144" s="264">
        <v>41</v>
      </c>
      <c r="F144" s="268" t="s">
        <v>514</v>
      </c>
      <c r="G144" s="267">
        <v>255</v>
      </c>
      <c r="H144" s="266">
        <v>240</v>
      </c>
      <c r="I144" s="269">
        <v>495</v>
      </c>
      <c r="J144" s="264">
        <v>237</v>
      </c>
    </row>
    <row r="145" spans="1:10" s="161" customFormat="1" ht="17.149999999999999" customHeight="1">
      <c r="A145" s="285" t="s">
        <v>513</v>
      </c>
      <c r="B145" s="267">
        <v>46</v>
      </c>
      <c r="C145" s="266">
        <v>49</v>
      </c>
      <c r="D145" s="269">
        <v>95</v>
      </c>
      <c r="E145" s="264">
        <v>33</v>
      </c>
      <c r="F145" s="268" t="s">
        <v>512</v>
      </c>
      <c r="G145" s="267">
        <v>882</v>
      </c>
      <c r="H145" s="266">
        <v>896</v>
      </c>
      <c r="I145" s="269">
        <v>1778</v>
      </c>
      <c r="J145" s="264">
        <v>817</v>
      </c>
    </row>
    <row r="146" spans="1:10" s="161" customFormat="1" ht="17.149999999999999" customHeight="1">
      <c r="A146" s="285" t="s">
        <v>511</v>
      </c>
      <c r="B146" s="267">
        <v>108</v>
      </c>
      <c r="C146" s="266">
        <v>126</v>
      </c>
      <c r="D146" s="269">
        <v>234</v>
      </c>
      <c r="E146" s="264">
        <v>77</v>
      </c>
      <c r="F146" s="268" t="s">
        <v>510</v>
      </c>
      <c r="G146" s="267">
        <v>238</v>
      </c>
      <c r="H146" s="266">
        <v>238</v>
      </c>
      <c r="I146" s="269">
        <v>476</v>
      </c>
      <c r="J146" s="264">
        <v>211</v>
      </c>
    </row>
    <row r="147" spans="1:10" s="161" customFormat="1" ht="17.149999999999999" customHeight="1">
      <c r="A147" s="285" t="s">
        <v>509</v>
      </c>
      <c r="B147" s="267">
        <v>201</v>
      </c>
      <c r="C147" s="266">
        <v>220</v>
      </c>
      <c r="D147" s="269">
        <v>421</v>
      </c>
      <c r="E147" s="264">
        <v>148</v>
      </c>
      <c r="F147" s="305" t="s">
        <v>508</v>
      </c>
      <c r="G147" s="304">
        <v>54</v>
      </c>
      <c r="H147" s="303">
        <v>52</v>
      </c>
      <c r="I147" s="265">
        <v>106</v>
      </c>
      <c r="J147" s="298">
        <v>34</v>
      </c>
    </row>
    <row r="148" spans="1:10" s="161" customFormat="1" ht="17.149999999999999" customHeight="1">
      <c r="A148" s="285" t="s">
        <v>507</v>
      </c>
      <c r="B148" s="267">
        <v>330</v>
      </c>
      <c r="C148" s="266">
        <v>333</v>
      </c>
      <c r="D148" s="269">
        <v>663</v>
      </c>
      <c r="E148" s="264">
        <v>251</v>
      </c>
      <c r="F148" s="268" t="s">
        <v>506</v>
      </c>
      <c r="G148" s="267">
        <v>59</v>
      </c>
      <c r="H148" s="266">
        <v>77</v>
      </c>
      <c r="I148" s="269">
        <v>136</v>
      </c>
      <c r="J148" s="264">
        <v>69</v>
      </c>
    </row>
    <row r="149" spans="1:10" s="161" customFormat="1" ht="17.149999999999999" customHeight="1">
      <c r="A149" s="285" t="s">
        <v>505</v>
      </c>
      <c r="B149" s="267">
        <v>15</v>
      </c>
      <c r="C149" s="266">
        <v>13</v>
      </c>
      <c r="D149" s="269">
        <v>28</v>
      </c>
      <c r="E149" s="264">
        <v>9</v>
      </c>
      <c r="F149" s="268" t="s">
        <v>504</v>
      </c>
      <c r="G149" s="267">
        <v>108</v>
      </c>
      <c r="H149" s="266">
        <v>89</v>
      </c>
      <c r="I149" s="269">
        <v>197</v>
      </c>
      <c r="J149" s="264">
        <v>86</v>
      </c>
    </row>
    <row r="150" spans="1:10" s="161" customFormat="1" ht="17.149999999999999" customHeight="1">
      <c r="A150" s="285" t="s">
        <v>503</v>
      </c>
      <c r="B150" s="267">
        <v>67</v>
      </c>
      <c r="C150" s="266">
        <v>62</v>
      </c>
      <c r="D150" s="269">
        <v>129</v>
      </c>
      <c r="E150" s="264">
        <v>53</v>
      </c>
      <c r="F150" s="274" t="s">
        <v>502</v>
      </c>
      <c r="G150" s="267">
        <v>73</v>
      </c>
      <c r="H150" s="272">
        <v>64</v>
      </c>
      <c r="I150" s="271">
        <v>137</v>
      </c>
      <c r="J150" s="270">
        <v>51</v>
      </c>
    </row>
    <row r="151" spans="1:10" s="161" customFormat="1" ht="17.149999999999999" customHeight="1">
      <c r="A151" s="285" t="s">
        <v>501</v>
      </c>
      <c r="B151" s="267">
        <v>116</v>
      </c>
      <c r="C151" s="266">
        <v>107</v>
      </c>
      <c r="D151" s="269">
        <v>223</v>
      </c>
      <c r="E151" s="264">
        <v>82</v>
      </c>
      <c r="F151" s="268" t="s">
        <v>500</v>
      </c>
      <c r="G151" s="267">
        <v>64</v>
      </c>
      <c r="H151" s="266">
        <v>52</v>
      </c>
      <c r="I151" s="269">
        <v>116</v>
      </c>
      <c r="J151" s="264">
        <v>39</v>
      </c>
    </row>
    <row r="152" spans="1:10" s="161" customFormat="1" ht="17.149999999999999" customHeight="1">
      <c r="A152" s="285" t="s">
        <v>499</v>
      </c>
      <c r="B152" s="307">
        <v>65</v>
      </c>
      <c r="C152" s="266">
        <v>65</v>
      </c>
      <c r="D152" s="266">
        <v>130</v>
      </c>
      <c r="E152" s="306">
        <v>52</v>
      </c>
      <c r="F152" s="268" t="s">
        <v>498</v>
      </c>
      <c r="G152" s="267">
        <v>89</v>
      </c>
      <c r="H152" s="266">
        <v>97</v>
      </c>
      <c r="I152" s="269">
        <v>186</v>
      </c>
      <c r="J152" s="264">
        <v>73</v>
      </c>
    </row>
    <row r="153" spans="1:10" s="161" customFormat="1" ht="17.149999999999999" customHeight="1">
      <c r="A153" s="285" t="s">
        <v>497</v>
      </c>
      <c r="B153" s="307">
        <v>418</v>
      </c>
      <c r="C153" s="266">
        <v>428</v>
      </c>
      <c r="D153" s="266">
        <v>846</v>
      </c>
      <c r="E153" s="306">
        <v>335</v>
      </c>
      <c r="F153" s="268" t="s">
        <v>496</v>
      </c>
      <c r="G153" s="267">
        <v>77</v>
      </c>
      <c r="H153" s="266">
        <v>86</v>
      </c>
      <c r="I153" s="269">
        <v>163</v>
      </c>
      <c r="J153" s="264">
        <v>58</v>
      </c>
    </row>
    <row r="154" spans="1:10" s="161" customFormat="1" ht="17.149999999999999" customHeight="1">
      <c r="A154" s="285" t="s">
        <v>495</v>
      </c>
      <c r="B154" s="307">
        <v>79</v>
      </c>
      <c r="C154" s="266">
        <v>61</v>
      </c>
      <c r="D154" s="266">
        <v>140</v>
      </c>
      <c r="E154" s="306">
        <v>54</v>
      </c>
      <c r="F154" s="268" t="s">
        <v>494</v>
      </c>
      <c r="G154" s="267">
        <v>65</v>
      </c>
      <c r="H154" s="266">
        <v>75</v>
      </c>
      <c r="I154" s="269">
        <v>140</v>
      </c>
      <c r="J154" s="264">
        <v>50</v>
      </c>
    </row>
    <row r="155" spans="1:10" s="161" customFormat="1" ht="17.149999999999999" customHeight="1">
      <c r="A155" s="285" t="s">
        <v>493</v>
      </c>
      <c r="B155" s="307">
        <v>1441</v>
      </c>
      <c r="C155" s="266">
        <v>1488</v>
      </c>
      <c r="D155" s="266">
        <v>2929</v>
      </c>
      <c r="E155" s="306">
        <v>1236</v>
      </c>
      <c r="F155" s="268" t="s">
        <v>492</v>
      </c>
      <c r="G155" s="267">
        <v>153</v>
      </c>
      <c r="H155" s="266">
        <v>152</v>
      </c>
      <c r="I155" s="269">
        <v>305</v>
      </c>
      <c r="J155" s="264">
        <v>146</v>
      </c>
    </row>
    <row r="156" spans="1:10" s="161" customFormat="1" ht="17.149999999999999" customHeight="1">
      <c r="A156" s="285" t="s">
        <v>491</v>
      </c>
      <c r="B156" s="267">
        <v>31</v>
      </c>
      <c r="C156" s="266">
        <v>31</v>
      </c>
      <c r="D156" s="269">
        <v>62</v>
      </c>
      <c r="E156" s="264">
        <v>19</v>
      </c>
      <c r="F156" s="305" t="s">
        <v>490</v>
      </c>
      <c r="G156" s="304">
        <v>109</v>
      </c>
      <c r="H156" s="303">
        <v>126</v>
      </c>
      <c r="I156" s="265">
        <v>235</v>
      </c>
      <c r="J156" s="264">
        <v>110</v>
      </c>
    </row>
    <row r="157" spans="1:10" s="161" customFormat="1" ht="17.149999999999999" customHeight="1">
      <c r="A157" s="285" t="s">
        <v>489</v>
      </c>
      <c r="B157" s="267">
        <v>193</v>
      </c>
      <c r="C157" s="266">
        <v>186</v>
      </c>
      <c r="D157" s="269">
        <v>379</v>
      </c>
      <c r="E157" s="264">
        <v>143</v>
      </c>
      <c r="F157" s="305" t="s">
        <v>488</v>
      </c>
      <c r="G157" s="304">
        <v>179</v>
      </c>
      <c r="H157" s="303">
        <v>199</v>
      </c>
      <c r="I157" s="265">
        <v>378</v>
      </c>
      <c r="J157" s="264">
        <v>159</v>
      </c>
    </row>
    <row r="158" spans="1:10" s="161" customFormat="1" ht="17.149999999999999" customHeight="1">
      <c r="A158" s="285" t="s">
        <v>487</v>
      </c>
      <c r="B158" s="267">
        <v>202</v>
      </c>
      <c r="C158" s="266">
        <v>152</v>
      </c>
      <c r="D158" s="269">
        <v>354</v>
      </c>
      <c r="E158" s="264">
        <v>172</v>
      </c>
      <c r="F158" s="268" t="s">
        <v>486</v>
      </c>
      <c r="G158" s="267">
        <v>204</v>
      </c>
      <c r="H158" s="266">
        <v>225</v>
      </c>
      <c r="I158" s="269">
        <v>429</v>
      </c>
      <c r="J158" s="264">
        <v>178</v>
      </c>
    </row>
    <row r="159" spans="1:10" s="161" customFormat="1" ht="17.149999999999999" customHeight="1" thickBot="1">
      <c r="A159" s="285" t="s">
        <v>485</v>
      </c>
      <c r="B159" s="267">
        <v>195</v>
      </c>
      <c r="C159" s="266">
        <v>205</v>
      </c>
      <c r="D159" s="269">
        <v>400</v>
      </c>
      <c r="E159" s="264">
        <v>147</v>
      </c>
      <c r="F159" s="302" t="s">
        <v>484</v>
      </c>
      <c r="G159" s="301">
        <v>109</v>
      </c>
      <c r="H159" s="300">
        <v>114</v>
      </c>
      <c r="I159" s="299">
        <v>223</v>
      </c>
      <c r="J159" s="298">
        <v>98</v>
      </c>
    </row>
    <row r="160" spans="1:10" s="161" customFormat="1" ht="17.149999999999999" customHeight="1" thickTop="1" thickBot="1">
      <c r="A160" s="285" t="s">
        <v>483</v>
      </c>
      <c r="B160" s="267">
        <v>114</v>
      </c>
      <c r="C160" s="266">
        <v>116</v>
      </c>
      <c r="D160" s="269">
        <v>230</v>
      </c>
      <c r="E160" s="264">
        <v>141</v>
      </c>
      <c r="F160" s="297" t="s">
        <v>482</v>
      </c>
      <c r="G160" s="296">
        <f>B5+B81+G83+G107+B136+B171</f>
        <v>120349</v>
      </c>
      <c r="H160" s="295">
        <f>C5+C81+H83+H107+C136+C171</f>
        <v>116493</v>
      </c>
      <c r="I160" s="295">
        <f>D5+D81+I83+I107+D136+D171</f>
        <v>236842</v>
      </c>
      <c r="J160" s="294">
        <f>E5+E81+J83+J107+E136+E171</f>
        <v>104040</v>
      </c>
    </row>
    <row r="161" spans="1:10" s="161" customFormat="1" ht="17.149999999999999" customHeight="1">
      <c r="A161" s="285" t="s">
        <v>481</v>
      </c>
      <c r="B161" s="267">
        <v>907</v>
      </c>
      <c r="C161" s="266">
        <v>946</v>
      </c>
      <c r="D161" s="269">
        <v>1853</v>
      </c>
      <c r="E161" s="264">
        <v>761</v>
      </c>
      <c r="F161" s="293"/>
      <c r="G161" s="292"/>
      <c r="H161" s="292"/>
      <c r="I161" s="292"/>
      <c r="J161" s="291" t="s">
        <v>480</v>
      </c>
    </row>
    <row r="162" spans="1:10" s="161" customFormat="1" ht="17.149999999999999" customHeight="1">
      <c r="A162" s="290" t="s">
        <v>479</v>
      </c>
      <c r="B162" s="273">
        <v>218</v>
      </c>
      <c r="C162" s="272">
        <v>232</v>
      </c>
      <c r="D162" s="271">
        <v>450</v>
      </c>
      <c r="E162" s="270">
        <v>180</v>
      </c>
      <c r="F162" s="289"/>
      <c r="G162" s="225"/>
      <c r="H162" s="225"/>
      <c r="I162" s="225"/>
      <c r="J162" s="225"/>
    </row>
    <row r="163" spans="1:10" s="161" customFormat="1" ht="17.149999999999999" customHeight="1">
      <c r="A163" s="285" t="s">
        <v>478</v>
      </c>
      <c r="B163" s="267">
        <v>96</v>
      </c>
      <c r="C163" s="266">
        <v>84</v>
      </c>
      <c r="D163" s="269">
        <v>180</v>
      </c>
      <c r="E163" s="264">
        <v>72</v>
      </c>
      <c r="F163" s="289"/>
      <c r="G163" s="225"/>
      <c r="H163" s="225"/>
      <c r="I163" s="225"/>
      <c r="J163" s="225"/>
    </row>
    <row r="164" spans="1:10" s="161" customFormat="1" ht="17.149999999999999" customHeight="1">
      <c r="A164" s="285" t="s">
        <v>477</v>
      </c>
      <c r="B164" s="267">
        <v>80</v>
      </c>
      <c r="C164" s="266">
        <v>94</v>
      </c>
      <c r="D164" s="269">
        <v>174</v>
      </c>
      <c r="E164" s="264">
        <v>70</v>
      </c>
      <c r="F164" s="289"/>
      <c r="G164" s="225"/>
      <c r="H164" s="225"/>
      <c r="I164" s="225"/>
      <c r="J164" s="225"/>
    </row>
    <row r="165" spans="1:10" s="161" customFormat="1" ht="17.149999999999999" customHeight="1">
      <c r="A165" s="285" t="s">
        <v>476</v>
      </c>
      <c r="B165" s="267">
        <v>143</v>
      </c>
      <c r="C165" s="266">
        <v>144</v>
      </c>
      <c r="D165" s="269">
        <v>287</v>
      </c>
      <c r="E165" s="264">
        <v>105</v>
      </c>
      <c r="F165" s="289"/>
      <c r="G165" s="225"/>
      <c r="H165" s="225"/>
      <c r="I165" s="225"/>
      <c r="J165" s="225"/>
    </row>
    <row r="166" spans="1:10" s="161" customFormat="1" ht="17.149999999999999" customHeight="1">
      <c r="A166" s="285" t="s">
        <v>475</v>
      </c>
      <c r="B166" s="267">
        <v>158</v>
      </c>
      <c r="C166" s="266">
        <v>142</v>
      </c>
      <c r="D166" s="269">
        <v>300</v>
      </c>
      <c r="E166" s="264">
        <v>125</v>
      </c>
      <c r="F166" s="289"/>
      <c r="G166" s="225"/>
      <c r="H166" s="225"/>
      <c r="I166" s="225"/>
      <c r="J166" s="225"/>
    </row>
    <row r="167" spans="1:10" s="161" customFormat="1" ht="17.149999999999999" customHeight="1">
      <c r="A167" s="288" t="s">
        <v>474</v>
      </c>
      <c r="B167" s="267">
        <v>344</v>
      </c>
      <c r="C167" s="266">
        <v>314</v>
      </c>
      <c r="D167" s="269">
        <v>658</v>
      </c>
      <c r="E167" s="264">
        <v>284</v>
      </c>
      <c r="F167" s="287"/>
      <c r="G167" s="286"/>
      <c r="H167" s="286"/>
      <c r="I167" s="286"/>
      <c r="J167" s="286"/>
    </row>
    <row r="168" spans="1:10" s="161" customFormat="1" ht="17.149999999999999" customHeight="1">
      <c r="A168" s="285" t="s">
        <v>473</v>
      </c>
      <c r="B168" s="267">
        <v>664</v>
      </c>
      <c r="C168" s="266">
        <v>629</v>
      </c>
      <c r="D168" s="269">
        <v>1293</v>
      </c>
      <c r="E168" s="264">
        <v>511</v>
      </c>
      <c r="F168" s="287"/>
      <c r="G168" s="286"/>
      <c r="H168" s="286"/>
      <c r="I168" s="286"/>
      <c r="J168" s="187"/>
    </row>
    <row r="169" spans="1:10" s="161" customFormat="1" ht="17.149999999999999" customHeight="1">
      <c r="A169" s="285" t="s">
        <v>472</v>
      </c>
      <c r="B169" s="267">
        <v>233</v>
      </c>
      <c r="C169" s="266">
        <v>234</v>
      </c>
      <c r="D169" s="269">
        <v>467</v>
      </c>
      <c r="E169" s="264">
        <v>180</v>
      </c>
    </row>
    <row r="170" spans="1:10" s="161" customFormat="1" ht="17.149999999999999" customHeight="1" thickBot="1">
      <c r="A170" s="284" t="s">
        <v>471</v>
      </c>
      <c r="B170" s="283">
        <v>528</v>
      </c>
      <c r="C170" s="282">
        <v>513</v>
      </c>
      <c r="D170" s="281">
        <v>1041</v>
      </c>
      <c r="E170" s="280">
        <v>396</v>
      </c>
      <c r="J170" s="187"/>
    </row>
    <row r="171" spans="1:10" s="161" customFormat="1" ht="17.149999999999999" customHeight="1" thickTop="1">
      <c r="A171" s="279" t="s">
        <v>470</v>
      </c>
      <c r="B171" s="278">
        <f>SUM(B172:B174,G125:G159)</f>
        <v>11673</v>
      </c>
      <c r="C171" s="277">
        <f>SUM(C172:C174,H125:H159)</f>
        <v>11859</v>
      </c>
      <c r="D171" s="276">
        <f>SUM(D172:D174,I125:I159)</f>
        <v>23532</v>
      </c>
      <c r="E171" s="275">
        <f>SUM(E172:E174,J125:J159)</f>
        <v>10468</v>
      </c>
      <c r="F171" s="219"/>
      <c r="G171" s="219"/>
      <c r="H171" s="219"/>
      <c r="I171" s="219"/>
      <c r="J171" s="219"/>
    </row>
    <row r="172" spans="1:10" s="161" customFormat="1" ht="17.149999999999999" customHeight="1">
      <c r="A172" s="274" t="s">
        <v>469</v>
      </c>
      <c r="B172" s="273">
        <v>247</v>
      </c>
      <c r="C172" s="272">
        <v>259</v>
      </c>
      <c r="D172" s="271">
        <v>506</v>
      </c>
      <c r="E172" s="270">
        <v>188</v>
      </c>
      <c r="F172" s="219"/>
      <c r="G172" s="219"/>
      <c r="H172" s="219"/>
      <c r="I172" s="219"/>
      <c r="J172" s="219"/>
    </row>
    <row r="173" spans="1:10" s="161" customFormat="1" ht="17.149999999999999" customHeight="1">
      <c r="A173" s="268" t="s">
        <v>468</v>
      </c>
      <c r="B173" s="267">
        <v>218</v>
      </c>
      <c r="C173" s="266">
        <v>197</v>
      </c>
      <c r="D173" s="269">
        <v>415</v>
      </c>
      <c r="E173" s="264">
        <v>139</v>
      </c>
      <c r="F173" s="219"/>
      <c r="G173" s="219"/>
      <c r="H173" s="219"/>
      <c r="I173" s="219"/>
      <c r="J173" s="219"/>
    </row>
    <row r="174" spans="1:10" s="161" customFormat="1" ht="17.149999999999999" customHeight="1" thickBot="1">
      <c r="A174" s="268" t="s">
        <v>467</v>
      </c>
      <c r="B174" s="267">
        <v>281</v>
      </c>
      <c r="C174" s="266">
        <v>300</v>
      </c>
      <c r="D174" s="265">
        <v>581</v>
      </c>
      <c r="E174" s="264">
        <v>241</v>
      </c>
      <c r="F174" s="219"/>
      <c r="G174" s="219"/>
      <c r="H174" s="219"/>
      <c r="I174" s="219"/>
      <c r="J174" s="219"/>
    </row>
    <row r="175" spans="1:10" s="161" customFormat="1" ht="17.149999999999999" customHeight="1">
      <c r="A175" s="263"/>
      <c r="B175" s="262"/>
      <c r="C175" s="262"/>
      <c r="D175" s="262"/>
      <c r="E175" s="262"/>
      <c r="F175" s="219"/>
      <c r="G175" s="219"/>
      <c r="H175" s="219"/>
      <c r="I175" s="219"/>
      <c r="J175" s="219"/>
    </row>
    <row r="176" spans="1:10" s="161" customFormat="1" ht="21.75" customHeight="1">
      <c r="A176" s="259"/>
      <c r="J176" s="194"/>
    </row>
    <row r="177" spans="1:12" s="161" customFormat="1" ht="19" customHeight="1">
      <c r="A177" s="219" t="s">
        <v>466</v>
      </c>
      <c r="B177" s="219"/>
      <c r="C177" s="219"/>
      <c r="D177" s="219"/>
      <c r="E177" s="219"/>
      <c r="G177" s="223"/>
      <c r="H177" s="223"/>
      <c r="I177" s="223"/>
      <c r="K177" s="261" t="s">
        <v>465</v>
      </c>
    </row>
    <row r="178" spans="1:12" s="161" customFormat="1" ht="19" customHeight="1">
      <c r="A178" s="219" t="s">
        <v>464</v>
      </c>
      <c r="B178" s="219"/>
      <c r="C178" s="219"/>
      <c r="D178" s="219"/>
      <c r="E178" s="219"/>
      <c r="G178" s="223"/>
      <c r="H178" s="223"/>
      <c r="I178" s="223"/>
    </row>
    <row r="179" spans="1:12" s="161" customFormat="1" ht="19" customHeight="1">
      <c r="A179" s="219" t="s">
        <v>463</v>
      </c>
      <c r="B179" s="219"/>
      <c r="C179" s="219"/>
      <c r="D179" s="219"/>
      <c r="E179" s="219"/>
    </row>
    <row r="180" spans="1:12" s="161" customFormat="1" ht="19" customHeight="1">
      <c r="A180" s="219" t="s">
        <v>462</v>
      </c>
      <c r="B180" s="219"/>
      <c r="C180" s="219"/>
      <c r="D180" s="219"/>
      <c r="E180" s="219"/>
      <c r="K180" s="260"/>
    </row>
    <row r="181" spans="1:12" s="161" customFormat="1" ht="19" customHeight="1">
      <c r="A181" s="219"/>
      <c r="B181" s="219"/>
      <c r="C181" s="219"/>
      <c r="D181" s="219"/>
      <c r="E181" s="219"/>
    </row>
    <row r="182" spans="1:12" s="161" customFormat="1">
      <c r="A182" s="259"/>
    </row>
    <row r="183" spans="1:12" s="161" customFormat="1" ht="30" customHeight="1">
      <c r="A183" s="258" t="s">
        <v>461</v>
      </c>
      <c r="B183" s="194"/>
      <c r="C183" s="194"/>
      <c r="D183" s="194"/>
    </row>
    <row r="184" spans="1:12" s="161" customFormat="1" ht="17" thickBot="1">
      <c r="A184" s="194"/>
      <c r="B184" s="194"/>
      <c r="C184" s="194"/>
      <c r="D184" s="194"/>
    </row>
    <row r="185" spans="1:12" s="161" customFormat="1" ht="20.149999999999999" customHeight="1" thickBot="1">
      <c r="A185" s="2169" t="s">
        <v>438</v>
      </c>
      <c r="B185" s="2170"/>
      <c r="C185" s="2170"/>
      <c r="D185" s="2170"/>
      <c r="E185" s="2171"/>
      <c r="F185" s="2169" t="s">
        <v>437</v>
      </c>
      <c r="G185" s="2170"/>
      <c r="H185" s="2170"/>
      <c r="I185" s="2170"/>
      <c r="J185" s="2171"/>
    </row>
    <row r="186" spans="1:12" s="161" customFormat="1" ht="20.149999999999999" customHeight="1">
      <c r="A186" s="255" t="s">
        <v>460</v>
      </c>
      <c r="B186" s="257"/>
      <c r="C186" s="257"/>
      <c r="D186" s="256">
        <v>3778</v>
      </c>
      <c r="E186" s="238" t="s">
        <v>442</v>
      </c>
      <c r="F186" s="255" t="s">
        <v>460</v>
      </c>
      <c r="G186" s="240"/>
      <c r="H186" s="240"/>
      <c r="I186" s="254">
        <v>3878</v>
      </c>
      <c r="J186" s="238" t="s">
        <v>440</v>
      </c>
      <c r="K186"/>
      <c r="L186" s="225"/>
    </row>
    <row r="187" spans="1:12" s="161" customFormat="1" ht="20.149999999999999" customHeight="1">
      <c r="A187" s="247" t="s">
        <v>459</v>
      </c>
      <c r="B187" s="246"/>
      <c r="C187" s="246"/>
      <c r="D187" s="245">
        <v>3285</v>
      </c>
      <c r="E187" s="253" t="s">
        <v>442</v>
      </c>
      <c r="F187" s="233" t="s">
        <v>458</v>
      </c>
      <c r="G187" s="232"/>
      <c r="H187" s="232"/>
      <c r="I187" s="231">
        <v>3226</v>
      </c>
      <c r="J187" s="237" t="s">
        <v>440</v>
      </c>
      <c r="K187"/>
      <c r="L187" s="225"/>
    </row>
    <row r="188" spans="1:12" s="161" customFormat="1" ht="20.149999999999999" customHeight="1">
      <c r="A188" s="247" t="s">
        <v>457</v>
      </c>
      <c r="B188" s="246"/>
      <c r="C188" s="246"/>
      <c r="D188" s="245">
        <v>3175</v>
      </c>
      <c r="E188" s="253" t="s">
        <v>442</v>
      </c>
      <c r="F188" s="233" t="s">
        <v>456</v>
      </c>
      <c r="G188" s="232"/>
      <c r="H188" s="232"/>
      <c r="I188" s="231">
        <v>3123</v>
      </c>
      <c r="J188" s="237" t="s">
        <v>440</v>
      </c>
      <c r="K188"/>
      <c r="L188" s="225"/>
    </row>
    <row r="189" spans="1:12" s="161" customFormat="1" ht="20.149999999999999" customHeight="1">
      <c r="A189" s="247" t="s">
        <v>455</v>
      </c>
      <c r="B189" s="246"/>
      <c r="C189" s="246"/>
      <c r="D189" s="245">
        <v>3094</v>
      </c>
      <c r="E189" s="253" t="s">
        <v>442</v>
      </c>
      <c r="F189" s="233" t="s">
        <v>454</v>
      </c>
      <c r="G189" s="232"/>
      <c r="H189" s="232"/>
      <c r="I189" s="231">
        <v>3122</v>
      </c>
      <c r="J189" s="237" t="s">
        <v>440</v>
      </c>
      <c r="K189"/>
      <c r="L189" s="225"/>
    </row>
    <row r="190" spans="1:12" s="161" customFormat="1" ht="20.149999999999999" customHeight="1">
      <c r="A190" s="252" t="s">
        <v>453</v>
      </c>
      <c r="B190"/>
      <c r="C190"/>
      <c r="D190" s="251">
        <v>3049</v>
      </c>
      <c r="E190" s="250" t="s">
        <v>442</v>
      </c>
      <c r="F190" s="236" t="s">
        <v>452</v>
      </c>
      <c r="G190" s="235"/>
      <c r="H190" s="235"/>
      <c r="I190" s="234">
        <v>2956</v>
      </c>
      <c r="J190" s="230" t="s">
        <v>440</v>
      </c>
      <c r="K190"/>
      <c r="L190" s="225"/>
    </row>
    <row r="191" spans="1:12" s="161" customFormat="1" ht="20.149999999999999" customHeight="1">
      <c r="A191" s="233" t="s">
        <v>451</v>
      </c>
      <c r="B191" s="249"/>
      <c r="C191" s="249"/>
      <c r="D191" s="248">
        <v>2935</v>
      </c>
      <c r="E191" s="230" t="s">
        <v>442</v>
      </c>
      <c r="F191" s="233" t="s">
        <v>450</v>
      </c>
      <c r="G191" s="232"/>
      <c r="H191" s="232"/>
      <c r="I191" s="231">
        <v>2923</v>
      </c>
      <c r="J191" s="230" t="s">
        <v>440</v>
      </c>
      <c r="K191"/>
      <c r="L191" s="225"/>
    </row>
    <row r="192" spans="1:12" s="161" customFormat="1" ht="20.149999999999999" customHeight="1">
      <c r="A192" s="247" t="s">
        <v>449</v>
      </c>
      <c r="B192" s="246"/>
      <c r="C192" s="246"/>
      <c r="D192" s="245">
        <v>2930</v>
      </c>
      <c r="E192" s="230" t="s">
        <v>442</v>
      </c>
      <c r="F192" s="233" t="s">
        <v>448</v>
      </c>
      <c r="G192" s="232"/>
      <c r="H192" s="232"/>
      <c r="I192" s="231">
        <v>2922</v>
      </c>
      <c r="J192" s="230" t="s">
        <v>440</v>
      </c>
      <c r="K192"/>
      <c r="L192" s="225"/>
    </row>
    <row r="193" spans="1:12" s="161" customFormat="1" ht="20.149999999999999" customHeight="1">
      <c r="A193" s="247" t="s">
        <v>447</v>
      </c>
      <c r="B193" s="246"/>
      <c r="C193" s="246"/>
      <c r="D193" s="245">
        <v>2929</v>
      </c>
      <c r="E193" s="230" t="s">
        <v>442</v>
      </c>
      <c r="F193" s="233" t="s">
        <v>446</v>
      </c>
      <c r="G193" s="232"/>
      <c r="H193" s="232"/>
      <c r="I193" s="231">
        <v>2904</v>
      </c>
      <c r="J193" s="230" t="s">
        <v>440</v>
      </c>
      <c r="K193"/>
      <c r="L193" s="225"/>
    </row>
    <row r="194" spans="1:12" s="161" customFormat="1" ht="20.149999999999999" customHeight="1">
      <c r="A194" s="247" t="s">
        <v>445</v>
      </c>
      <c r="B194" s="246"/>
      <c r="C194" s="246"/>
      <c r="D194" s="245">
        <v>2874</v>
      </c>
      <c r="E194" s="230" t="s">
        <v>442</v>
      </c>
      <c r="F194" s="233" t="s">
        <v>444</v>
      </c>
      <c r="G194" s="232"/>
      <c r="H194" s="232"/>
      <c r="I194" s="231">
        <v>2854</v>
      </c>
      <c r="J194" s="230" t="s">
        <v>440</v>
      </c>
      <c r="K194"/>
      <c r="L194" s="225"/>
    </row>
    <row r="195" spans="1:12" s="161" customFormat="1" ht="20.149999999999999" customHeight="1" thickBot="1">
      <c r="A195" s="229" t="s">
        <v>443</v>
      </c>
      <c r="B195" s="244"/>
      <c r="C195" s="58"/>
      <c r="D195" s="243">
        <v>2836</v>
      </c>
      <c r="E195" s="226" t="s">
        <v>442</v>
      </c>
      <c r="F195" s="229" t="s">
        <v>441</v>
      </c>
      <c r="G195" s="228"/>
      <c r="H195" s="228"/>
      <c r="I195" s="227">
        <v>2636</v>
      </c>
      <c r="J195" s="226" t="s">
        <v>440</v>
      </c>
      <c r="K195"/>
      <c r="L195" s="225"/>
    </row>
    <row r="196" spans="1:12" s="161" customFormat="1" ht="20.149999999999999" customHeight="1">
      <c r="A196" s="194"/>
      <c r="D196" s="224"/>
      <c r="E196" s="194"/>
      <c r="F196" s="194"/>
      <c r="I196" s="224"/>
      <c r="J196" s="194"/>
    </row>
    <row r="197" spans="1:12" s="161" customFormat="1" ht="17.149999999999999" customHeight="1">
      <c r="D197" s="194"/>
      <c r="E197" s="194"/>
      <c r="I197" s="217"/>
    </row>
    <row r="198" spans="1:12" s="161" customFormat="1" ht="30" customHeight="1">
      <c r="A198" s="242" t="s">
        <v>439</v>
      </c>
    </row>
    <row r="199" spans="1:12" s="161" customFormat="1" ht="18" customHeight="1" thickBot="1">
      <c r="A199" s="223"/>
    </row>
    <row r="200" spans="1:12" s="161" customFormat="1" ht="20.149999999999999" customHeight="1" thickBot="1">
      <c r="A200" s="2167" t="s">
        <v>438</v>
      </c>
      <c r="B200" s="2168"/>
      <c r="C200" s="2168"/>
      <c r="D200" s="2168"/>
      <c r="E200" s="2168"/>
      <c r="F200" s="2169" t="s">
        <v>437</v>
      </c>
      <c r="G200" s="2170"/>
      <c r="H200" s="2170"/>
      <c r="I200" s="2170"/>
      <c r="J200" s="2171"/>
    </row>
    <row r="201" spans="1:12" s="161" customFormat="1" ht="20.149999999999999" customHeight="1">
      <c r="A201" s="241" t="s">
        <v>436</v>
      </c>
      <c r="B201" s="240"/>
      <c r="C201" s="240"/>
      <c r="D201" s="239">
        <v>2003</v>
      </c>
      <c r="E201" s="238" t="s">
        <v>422</v>
      </c>
      <c r="F201" s="241" t="s">
        <v>436</v>
      </c>
      <c r="G201" s="240"/>
      <c r="H201" s="240"/>
      <c r="I201" s="239">
        <v>1962</v>
      </c>
      <c r="J201" s="238" t="s">
        <v>422</v>
      </c>
      <c r="K201"/>
      <c r="L201" s="225"/>
    </row>
    <row r="202" spans="1:12" s="161" customFormat="1" ht="20.149999999999999" customHeight="1">
      <c r="A202" s="233" t="s">
        <v>435</v>
      </c>
      <c r="B202" s="232"/>
      <c r="C202" s="232"/>
      <c r="D202" s="231">
        <v>1781</v>
      </c>
      <c r="E202" s="237" t="s">
        <v>422</v>
      </c>
      <c r="F202" s="233" t="s">
        <v>435</v>
      </c>
      <c r="G202" s="232"/>
      <c r="H202" s="232"/>
      <c r="I202" s="231">
        <v>1772</v>
      </c>
      <c r="J202" s="237" t="s">
        <v>422</v>
      </c>
      <c r="K202"/>
      <c r="L202" s="225"/>
    </row>
    <row r="203" spans="1:12" s="161" customFormat="1" ht="20.149999999999999" customHeight="1">
      <c r="A203" s="233" t="s">
        <v>434</v>
      </c>
      <c r="B203" s="232"/>
      <c r="C203" s="232"/>
      <c r="D203" s="231">
        <v>1678</v>
      </c>
      <c r="E203" s="237" t="s">
        <v>422</v>
      </c>
      <c r="F203" s="233" t="s">
        <v>433</v>
      </c>
      <c r="G203" s="232"/>
      <c r="H203" s="232"/>
      <c r="I203" s="231">
        <v>1639</v>
      </c>
      <c r="J203" s="237" t="s">
        <v>422</v>
      </c>
      <c r="K203"/>
      <c r="L203" s="225"/>
    </row>
    <row r="204" spans="1:12" s="161" customFormat="1" ht="20.149999999999999" customHeight="1">
      <c r="A204" s="233" t="s">
        <v>432</v>
      </c>
      <c r="B204" s="232"/>
      <c r="C204" s="232"/>
      <c r="D204" s="231">
        <v>1446</v>
      </c>
      <c r="E204" s="237" t="s">
        <v>422</v>
      </c>
      <c r="F204" s="233" t="s">
        <v>431</v>
      </c>
      <c r="G204" s="232"/>
      <c r="H204" s="232"/>
      <c r="I204" s="231">
        <v>1460</v>
      </c>
      <c r="J204" s="237" t="s">
        <v>422</v>
      </c>
      <c r="K204"/>
      <c r="L204" s="225"/>
    </row>
    <row r="205" spans="1:12" s="161" customFormat="1" ht="20.149999999999999" customHeight="1">
      <c r="A205" s="236" t="s">
        <v>430</v>
      </c>
      <c r="B205" s="235"/>
      <c r="C205" s="235"/>
      <c r="D205" s="234">
        <v>1376</v>
      </c>
      <c r="E205" s="230" t="s">
        <v>422</v>
      </c>
      <c r="F205" s="236" t="s">
        <v>430</v>
      </c>
      <c r="G205" s="235"/>
      <c r="H205" s="235"/>
      <c r="I205" s="234">
        <v>1374</v>
      </c>
      <c r="J205" s="230" t="s">
        <v>422</v>
      </c>
      <c r="K205"/>
      <c r="L205" s="225"/>
    </row>
    <row r="206" spans="1:12" s="161" customFormat="1" ht="20.149999999999999" customHeight="1">
      <c r="A206" s="233" t="s">
        <v>429</v>
      </c>
      <c r="B206" s="232"/>
      <c r="C206" s="232"/>
      <c r="D206" s="231">
        <v>1368</v>
      </c>
      <c r="E206" s="230" t="s">
        <v>422</v>
      </c>
      <c r="F206" s="233" t="s">
        <v>428</v>
      </c>
      <c r="G206" s="232"/>
      <c r="H206" s="232"/>
      <c r="I206" s="231">
        <v>1362</v>
      </c>
      <c r="J206" s="230" t="s">
        <v>422</v>
      </c>
      <c r="K206"/>
      <c r="L206" s="225"/>
    </row>
    <row r="207" spans="1:12" s="161" customFormat="1" ht="20.149999999999999" customHeight="1">
      <c r="A207" s="233" t="s">
        <v>427</v>
      </c>
      <c r="B207" s="232"/>
      <c r="C207" s="232"/>
      <c r="D207" s="231">
        <v>1312</v>
      </c>
      <c r="E207" s="230" t="s">
        <v>422</v>
      </c>
      <c r="F207" s="233" t="s">
        <v>427</v>
      </c>
      <c r="G207" s="232"/>
      <c r="H207" s="232"/>
      <c r="I207" s="231">
        <v>1309</v>
      </c>
      <c r="J207" s="230" t="s">
        <v>422</v>
      </c>
      <c r="K207"/>
      <c r="L207" s="225"/>
    </row>
    <row r="208" spans="1:12" s="161" customFormat="1" ht="20.149999999999999" customHeight="1">
      <c r="A208" s="233" t="s">
        <v>426</v>
      </c>
      <c r="B208" s="232"/>
      <c r="C208" s="232"/>
      <c r="D208" s="231">
        <v>1301</v>
      </c>
      <c r="E208" s="230" t="s">
        <v>422</v>
      </c>
      <c r="F208" s="233" t="s">
        <v>426</v>
      </c>
      <c r="G208" s="232"/>
      <c r="H208" s="232"/>
      <c r="I208" s="231">
        <v>1295</v>
      </c>
      <c r="J208" s="230" t="s">
        <v>422</v>
      </c>
      <c r="K208"/>
      <c r="L208" s="225"/>
    </row>
    <row r="209" spans="1:12" s="161" customFormat="1" ht="20.149999999999999" customHeight="1">
      <c r="A209" s="233" t="s">
        <v>425</v>
      </c>
      <c r="B209" s="232"/>
      <c r="C209" s="232"/>
      <c r="D209" s="231">
        <v>1282</v>
      </c>
      <c r="E209" s="230" t="s">
        <v>422</v>
      </c>
      <c r="F209" s="233" t="s">
        <v>424</v>
      </c>
      <c r="G209" s="232"/>
      <c r="H209" s="232"/>
      <c r="I209" s="231">
        <v>1252</v>
      </c>
      <c r="J209" s="230" t="s">
        <v>422</v>
      </c>
      <c r="K209"/>
      <c r="L209" s="225"/>
    </row>
    <row r="210" spans="1:12" s="161" customFormat="1" ht="20.149999999999999" customHeight="1" thickBot="1">
      <c r="A210" s="229" t="s">
        <v>423</v>
      </c>
      <c r="B210" s="228"/>
      <c r="C210" s="228"/>
      <c r="D210" s="227">
        <v>1280</v>
      </c>
      <c r="E210" s="226" t="s">
        <v>422</v>
      </c>
      <c r="F210" s="229" t="s">
        <v>423</v>
      </c>
      <c r="G210" s="228"/>
      <c r="H210" s="228"/>
      <c r="I210" s="227">
        <v>1239</v>
      </c>
      <c r="J210" s="226" t="s">
        <v>422</v>
      </c>
      <c r="K210"/>
      <c r="L210" s="225"/>
    </row>
    <row r="211" spans="1:12" s="161" customFormat="1" ht="17.149999999999999" customHeight="1">
      <c r="A211" s="194"/>
      <c r="D211" s="224"/>
      <c r="E211" s="194"/>
      <c r="F211" s="221"/>
      <c r="G211" s="221"/>
      <c r="H211" s="221"/>
      <c r="I211" s="221"/>
      <c r="J211" s="221"/>
    </row>
    <row r="212" spans="1:12" s="161" customFormat="1" ht="17.149999999999999" customHeight="1">
      <c r="A212" s="223"/>
      <c r="D212" s="222"/>
      <c r="E212" s="222"/>
      <c r="F212" s="221"/>
      <c r="G212" s="221"/>
      <c r="H212" s="221"/>
      <c r="I212" s="221"/>
      <c r="J212" s="221"/>
    </row>
    <row r="213" spans="1:12" s="161" customFormat="1" ht="19" customHeight="1">
      <c r="A213" s="218"/>
      <c r="B213" s="218"/>
      <c r="C213" s="218"/>
      <c r="D213" s="218"/>
      <c r="E213" s="218"/>
      <c r="F213" s="221"/>
      <c r="G213" s="221"/>
      <c r="H213" s="221"/>
      <c r="I213" s="221"/>
      <c r="J213" s="221"/>
    </row>
    <row r="214" spans="1:12" s="161" customFormat="1" ht="19" customHeight="1">
      <c r="A214" s="219"/>
      <c r="B214" s="219"/>
      <c r="C214" s="219"/>
      <c r="D214" s="219"/>
      <c r="E214" s="219"/>
      <c r="F214" s="219"/>
      <c r="G214" s="219"/>
      <c r="H214" s="219"/>
      <c r="I214" s="219"/>
      <c r="J214" s="219"/>
    </row>
    <row r="215" spans="1:12" s="161" customFormat="1" ht="19" customHeight="1">
      <c r="A215" s="221"/>
      <c r="B215" s="221"/>
      <c r="C215" s="221"/>
      <c r="D215" s="221"/>
      <c r="E215" s="221"/>
    </row>
    <row r="216" spans="1:12" s="161" customFormat="1" ht="19" customHeight="1">
      <c r="A216" s="221"/>
      <c r="B216" s="221"/>
      <c r="C216" s="221"/>
      <c r="D216" s="221"/>
      <c r="E216" s="221"/>
    </row>
    <row r="217" spans="1:12" s="161" customFormat="1" ht="19" customHeight="1">
      <c r="A217" s="221"/>
      <c r="B217" s="221"/>
      <c r="C217" s="221"/>
      <c r="D217" s="221"/>
      <c r="E217" s="221"/>
    </row>
    <row r="218" spans="1:12" s="161" customFormat="1" ht="19" customHeight="1">
      <c r="A218" s="221"/>
      <c r="B218" s="221"/>
      <c r="C218" s="221"/>
      <c r="D218" s="221"/>
      <c r="E218" s="221"/>
    </row>
    <row r="219" spans="1:12" s="161" customFormat="1" ht="19" customHeight="1">
      <c r="A219" s="221"/>
      <c r="B219" s="221"/>
      <c r="C219" s="221"/>
      <c r="D219" s="221"/>
      <c r="E219" s="221"/>
    </row>
    <row r="220" spans="1:12" s="161" customFormat="1" ht="19" customHeight="1">
      <c r="A220" s="221"/>
      <c r="B220" s="220"/>
      <c r="C220" s="220"/>
      <c r="D220" s="220"/>
      <c r="E220" s="219"/>
    </row>
    <row r="221" spans="1:12" s="161" customFormat="1" ht="19" customHeight="1">
      <c r="A221" s="218"/>
      <c r="B221" s="217"/>
      <c r="C221" s="217"/>
      <c r="D221" s="217"/>
    </row>
    <row r="222" spans="1:12" s="161" customFormat="1" ht="19" customHeight="1">
      <c r="A222" s="218"/>
      <c r="B222" s="217"/>
      <c r="C222" s="217"/>
      <c r="D222" s="217"/>
      <c r="E222" s="217"/>
    </row>
    <row r="223" spans="1:12" s="161" customFormat="1" ht="19" customHeight="1">
      <c r="A223" s="218"/>
      <c r="B223" s="217"/>
      <c r="C223" s="217"/>
      <c r="D223" s="217"/>
      <c r="E223" s="217"/>
    </row>
    <row r="224" spans="1:12" s="161" customFormat="1" ht="19" customHeight="1">
      <c r="A224" s="218"/>
      <c r="B224" s="217"/>
      <c r="C224" s="217"/>
      <c r="D224" s="217"/>
      <c r="E224" s="217"/>
    </row>
    <row r="225" spans="1:5" s="161" customFormat="1" ht="17.149999999999999" customHeight="1">
      <c r="A225" s="218"/>
      <c r="B225" s="217"/>
      <c r="C225" s="217"/>
      <c r="D225" s="217"/>
      <c r="E225" s="217"/>
    </row>
    <row r="226" spans="1:5" s="161" customFormat="1" ht="17.149999999999999" customHeight="1">
      <c r="A226" s="218"/>
      <c r="B226" s="217"/>
      <c r="C226" s="217"/>
      <c r="D226" s="217"/>
      <c r="E226" s="217"/>
    </row>
    <row r="227" spans="1:5" s="161" customFormat="1" ht="17.149999999999999" customHeight="1">
      <c r="A227" s="218"/>
      <c r="B227" s="217"/>
      <c r="C227" s="217"/>
      <c r="D227" s="217"/>
      <c r="E227" s="217"/>
    </row>
    <row r="228" spans="1:5" s="161" customFormat="1" ht="17.149999999999999" customHeight="1">
      <c r="A228" s="218"/>
      <c r="B228" s="217"/>
      <c r="C228" s="217"/>
      <c r="D228" s="217"/>
      <c r="E228" s="217"/>
    </row>
    <row r="229" spans="1:5" s="161" customFormat="1" ht="17.149999999999999" customHeight="1">
      <c r="A229" s="218"/>
      <c r="B229" s="217"/>
      <c r="C229" s="217"/>
      <c r="D229" s="217"/>
      <c r="E229" s="217"/>
    </row>
    <row r="230" spans="1:5" s="161" customFormat="1" ht="17.149999999999999" customHeight="1">
      <c r="A230" s="218"/>
      <c r="B230" s="217"/>
      <c r="C230" s="217"/>
      <c r="D230" s="217"/>
      <c r="E230" s="217"/>
    </row>
    <row r="231" spans="1:5" s="161" customFormat="1" ht="17.149999999999999" customHeight="1">
      <c r="A231" s="218"/>
      <c r="B231" s="217"/>
      <c r="C231" s="217"/>
      <c r="D231" s="217"/>
      <c r="E231" s="217"/>
    </row>
    <row r="232" spans="1:5" s="161" customFormat="1" ht="17.149999999999999" customHeight="1">
      <c r="A232" s="218"/>
      <c r="B232" s="217"/>
      <c r="C232" s="217"/>
      <c r="D232" s="217"/>
      <c r="E232" s="217"/>
    </row>
    <row r="233" spans="1:5" s="161" customFormat="1" ht="17.149999999999999" customHeight="1">
      <c r="A233" s="218"/>
      <c r="B233" s="217"/>
      <c r="C233" s="217"/>
      <c r="D233" s="217"/>
      <c r="E233" s="217"/>
    </row>
    <row r="234" spans="1:5" s="161" customFormat="1" ht="17.149999999999999" customHeight="1">
      <c r="A234" s="218"/>
      <c r="B234" s="217"/>
      <c r="C234" s="217"/>
      <c r="D234" s="217"/>
      <c r="E234" s="217"/>
    </row>
    <row r="235" spans="1:5" s="161" customFormat="1" ht="17.149999999999999" customHeight="1">
      <c r="A235" s="218"/>
      <c r="B235" s="217"/>
      <c r="C235" s="217"/>
      <c r="D235" s="217"/>
      <c r="E235" s="217"/>
    </row>
    <row r="236" spans="1:5" s="161" customFormat="1" ht="17.149999999999999" customHeight="1">
      <c r="A236" s="218"/>
      <c r="B236" s="217"/>
      <c r="C236" s="217"/>
      <c r="D236" s="217"/>
      <c r="E236" s="217"/>
    </row>
    <row r="237" spans="1:5" s="161" customFormat="1" ht="17.149999999999999" customHeight="1">
      <c r="A237" s="218"/>
      <c r="B237" s="217"/>
      <c r="C237" s="217"/>
      <c r="D237" s="217"/>
      <c r="E237" s="217"/>
    </row>
    <row r="238" spans="1:5" s="161" customFormat="1" ht="17.149999999999999" customHeight="1">
      <c r="A238" s="218"/>
      <c r="B238" s="217"/>
      <c r="C238" s="217"/>
      <c r="D238" s="217"/>
      <c r="E238" s="217"/>
    </row>
    <row r="239" spans="1:5" s="161" customFormat="1" ht="17.149999999999999" customHeight="1">
      <c r="A239" s="218"/>
      <c r="B239" s="217"/>
      <c r="C239" s="217"/>
      <c r="D239" s="217"/>
      <c r="E239" s="217"/>
    </row>
    <row r="240" spans="1:5" s="161" customFormat="1" ht="17.149999999999999" customHeight="1">
      <c r="A240" s="218"/>
      <c r="B240" s="217"/>
      <c r="C240" s="217"/>
      <c r="D240" s="217"/>
      <c r="E240" s="217"/>
    </row>
    <row r="241" spans="1:5" s="161" customFormat="1" ht="17.149999999999999" customHeight="1">
      <c r="A241" s="218"/>
      <c r="B241" s="217"/>
      <c r="C241" s="217"/>
      <c r="D241" s="217"/>
      <c r="E241" s="217"/>
    </row>
    <row r="242" spans="1:5" s="161" customFormat="1" ht="17.149999999999999" customHeight="1">
      <c r="A242" s="218"/>
      <c r="B242" s="217"/>
      <c r="C242" s="217"/>
      <c r="D242" s="217"/>
      <c r="E242" s="217"/>
    </row>
    <row r="243" spans="1:5" s="161" customFormat="1" ht="17.149999999999999" customHeight="1">
      <c r="A243" s="218"/>
      <c r="B243" s="217"/>
      <c r="C243" s="217"/>
      <c r="D243" s="217"/>
      <c r="E243" s="217"/>
    </row>
    <row r="244" spans="1:5" s="161" customFormat="1" ht="17.149999999999999" customHeight="1">
      <c r="A244" s="218"/>
      <c r="B244" s="217"/>
      <c r="C244" s="217"/>
      <c r="D244" s="217"/>
      <c r="E244" s="217"/>
    </row>
    <row r="245" spans="1:5" s="161" customFormat="1" ht="17.149999999999999" customHeight="1">
      <c r="A245" s="218"/>
      <c r="B245" s="217"/>
      <c r="C245" s="217"/>
      <c r="D245" s="217"/>
      <c r="E245" s="217"/>
    </row>
    <row r="246" spans="1:5" s="161" customFormat="1" ht="17.149999999999999" customHeight="1">
      <c r="A246" s="218"/>
      <c r="B246" s="217"/>
      <c r="C246" s="217"/>
      <c r="D246" s="217"/>
      <c r="E246" s="217"/>
    </row>
    <row r="247" spans="1:5" s="161" customFormat="1" ht="17.149999999999999" customHeight="1">
      <c r="A247" s="218"/>
      <c r="B247" s="217"/>
      <c r="C247" s="217"/>
      <c r="D247" s="217"/>
      <c r="E247" s="217"/>
    </row>
    <row r="248" spans="1:5" s="161" customFormat="1" ht="17.149999999999999" customHeight="1">
      <c r="A248" s="218"/>
      <c r="B248" s="217"/>
      <c r="C248" s="217"/>
      <c r="D248" s="217"/>
      <c r="E248" s="217"/>
    </row>
    <row r="249" spans="1:5" s="161" customFormat="1" ht="17.149999999999999" customHeight="1">
      <c r="A249" s="218"/>
      <c r="B249" s="217"/>
      <c r="C249" s="217"/>
      <c r="D249" s="217"/>
      <c r="E249" s="217"/>
    </row>
    <row r="250" spans="1:5" s="161" customFormat="1" ht="17.149999999999999" customHeight="1">
      <c r="A250" s="218"/>
      <c r="B250" s="217"/>
      <c r="C250" s="217"/>
      <c r="D250" s="217"/>
      <c r="E250" s="217"/>
    </row>
    <row r="251" spans="1:5" s="161" customFormat="1" ht="17.149999999999999" customHeight="1">
      <c r="A251" s="218"/>
      <c r="B251" s="217"/>
      <c r="C251" s="217"/>
      <c r="D251" s="217"/>
      <c r="E251" s="217"/>
    </row>
    <row r="252" spans="1:5" s="161" customFormat="1" ht="17.149999999999999" customHeight="1">
      <c r="A252" s="218"/>
      <c r="B252" s="217"/>
      <c r="C252" s="217"/>
      <c r="D252" s="217"/>
      <c r="E252" s="217"/>
    </row>
    <row r="253" spans="1:5" s="161" customFormat="1" ht="17.149999999999999" customHeight="1">
      <c r="A253" s="218"/>
      <c r="B253" s="217"/>
      <c r="C253" s="217"/>
      <c r="D253" s="217"/>
      <c r="E253" s="217"/>
    </row>
    <row r="254" spans="1:5" s="161" customFormat="1" ht="17.149999999999999" customHeight="1">
      <c r="A254" s="218"/>
      <c r="B254" s="217"/>
      <c r="C254" s="217"/>
      <c r="D254" s="217"/>
      <c r="E254" s="217"/>
    </row>
    <row r="255" spans="1:5" s="161" customFormat="1" ht="17.149999999999999" customHeight="1">
      <c r="A255" s="218"/>
      <c r="B255" s="217"/>
      <c r="C255" s="217"/>
      <c r="D255" s="217"/>
      <c r="E255" s="217"/>
    </row>
    <row r="256" spans="1:5" s="161" customFormat="1" ht="17.149999999999999" customHeight="1">
      <c r="A256" s="218"/>
      <c r="B256" s="217"/>
      <c r="C256" s="217"/>
      <c r="D256" s="217"/>
      <c r="E256" s="217"/>
    </row>
    <row r="257" spans="1:10" s="161" customFormat="1" ht="17.149999999999999" customHeight="1">
      <c r="A257" s="218"/>
      <c r="B257" s="217"/>
      <c r="C257" s="217"/>
      <c r="D257" s="217"/>
      <c r="E257" s="217"/>
    </row>
    <row r="258" spans="1:10" s="161" customFormat="1" ht="17.149999999999999" customHeight="1">
      <c r="A258" s="218"/>
      <c r="B258" s="217"/>
      <c r="C258" s="217"/>
      <c r="D258" s="217"/>
      <c r="E258" s="217"/>
    </row>
    <row r="259" spans="1:10" s="161" customFormat="1" ht="17.149999999999999" customHeight="1">
      <c r="A259" s="218"/>
      <c r="B259" s="217"/>
      <c r="C259" s="217"/>
      <c r="D259" s="217"/>
      <c r="E259" s="217"/>
    </row>
    <row r="260" spans="1:10" s="161" customFormat="1" ht="17.149999999999999" customHeight="1">
      <c r="A260" s="218"/>
      <c r="B260" s="217"/>
      <c r="C260" s="217"/>
      <c r="D260" s="217"/>
      <c r="E260" s="217"/>
    </row>
    <row r="261" spans="1:10" s="161" customFormat="1" ht="17.149999999999999" customHeight="1">
      <c r="A261" s="218"/>
      <c r="B261" s="217"/>
      <c r="C261" s="217"/>
      <c r="D261" s="217"/>
      <c r="E261" s="217"/>
    </row>
    <row r="262" spans="1:10" s="161" customFormat="1" ht="17.149999999999999" customHeight="1">
      <c r="A262" s="218"/>
      <c r="B262" s="217"/>
      <c r="C262" s="217"/>
      <c r="D262" s="217"/>
      <c r="E262" s="217"/>
      <c r="F262"/>
      <c r="G262"/>
      <c r="H262"/>
      <c r="I262"/>
      <c r="J262"/>
    </row>
    <row r="263" spans="1:10" s="161" customFormat="1" ht="17.149999999999999" customHeight="1">
      <c r="A263" s="218"/>
      <c r="B263" s="217"/>
      <c r="C263" s="217"/>
      <c r="D263" s="217"/>
      <c r="E263" s="217"/>
      <c r="F263"/>
      <c r="G263"/>
      <c r="H263"/>
      <c r="I263"/>
      <c r="J263"/>
    </row>
    <row r="264" spans="1:10" s="161" customFormat="1" ht="17.149999999999999" customHeight="1">
      <c r="A264" s="218"/>
      <c r="B264" s="217"/>
      <c r="C264" s="217"/>
      <c r="D264" s="217"/>
      <c r="E264" s="217"/>
      <c r="F264"/>
      <c r="G264"/>
      <c r="H264"/>
      <c r="I264"/>
      <c r="J264"/>
    </row>
    <row r="265" spans="1:10" s="161" customFormat="1" ht="17.149999999999999" customHeight="1">
      <c r="A265" s="218"/>
      <c r="B265" s="217"/>
      <c r="C265" s="217"/>
      <c r="D265" s="217"/>
      <c r="E265" s="217"/>
      <c r="F265"/>
      <c r="G265"/>
      <c r="H265"/>
      <c r="I265"/>
      <c r="J265"/>
    </row>
    <row r="266" spans="1:10" s="161" customFormat="1" ht="17.149999999999999" customHeight="1">
      <c r="A266" s="218"/>
      <c r="B266" s="217"/>
      <c r="C266" s="217"/>
      <c r="D266" s="217"/>
      <c r="E266" s="217"/>
      <c r="F266"/>
      <c r="G266"/>
      <c r="H266"/>
      <c r="I266"/>
      <c r="J266"/>
    </row>
    <row r="267" spans="1:10" s="161" customFormat="1" ht="17.149999999999999" customHeight="1">
      <c r="A267" s="218"/>
      <c r="B267" s="217"/>
      <c r="C267" s="217"/>
      <c r="D267" s="217"/>
      <c r="E267" s="217"/>
      <c r="F267"/>
      <c r="G267"/>
      <c r="H267"/>
      <c r="I267"/>
      <c r="J267"/>
    </row>
  </sheetData>
  <mergeCells count="17">
    <mergeCell ref="A3:A4"/>
    <mergeCell ref="E3:E4"/>
    <mergeCell ref="F3:F4"/>
    <mergeCell ref="J3:J4"/>
    <mergeCell ref="A61:A62"/>
    <mergeCell ref="E61:E62"/>
    <mergeCell ref="F61:F62"/>
    <mergeCell ref="J61:J62"/>
    <mergeCell ref="G61:I61"/>
    <mergeCell ref="A200:E200"/>
    <mergeCell ref="A185:E185"/>
    <mergeCell ref="F185:J185"/>
    <mergeCell ref="F200:J200"/>
    <mergeCell ref="A123:A124"/>
    <mergeCell ref="E123:E124"/>
    <mergeCell ref="F123:F124"/>
    <mergeCell ref="J123:J124"/>
  </mergeCells>
  <phoneticPr fontId="3"/>
  <printOptions horizontalCentered="1"/>
  <pageMargins left="0.70866141732283472" right="0.70866141732283472" top="0.74803149606299213" bottom="0.74803149606299213" header="0.31496062992125984" footer="0.31496062992125984"/>
  <pageSetup paperSize="9" scale="75" orientation="portrait" r:id="rId1"/>
  <rowBreaks count="3" manualBreakCount="3">
    <brk id="59" max="10" man="1"/>
    <brk id="121" max="16383" man="1"/>
    <brk id="18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33"/>
  <sheetViews>
    <sheetView view="pageBreakPreview" zoomScaleNormal="100" zoomScaleSheetLayoutView="100" workbookViewId="0"/>
  </sheetViews>
  <sheetFormatPr defaultRowHeight="13"/>
  <cols>
    <col min="1" max="1" width="15.6328125" customWidth="1"/>
    <col min="2" max="4" width="21.6328125" customWidth="1"/>
  </cols>
  <sheetData>
    <row r="1" spans="1:4" ht="21.75" customHeight="1">
      <c r="A1" s="182" t="s">
        <v>2382</v>
      </c>
    </row>
    <row r="2" spans="1:4" ht="20.25" customHeight="1" thickBot="1">
      <c r="D2" s="483" t="s">
        <v>2381</v>
      </c>
    </row>
    <row r="3" spans="1:4" ht="15" customHeight="1">
      <c r="A3" s="1595" t="s">
        <v>2380</v>
      </c>
      <c r="B3" s="2252" t="s">
        <v>2379</v>
      </c>
      <c r="C3" s="2595" t="s">
        <v>2378</v>
      </c>
      <c r="D3" s="2591" t="s">
        <v>2377</v>
      </c>
    </row>
    <row r="4" spans="1:4" ht="15" customHeight="1" thickBot="1">
      <c r="A4" s="1587" t="s">
        <v>1623</v>
      </c>
      <c r="B4" s="2594"/>
      <c r="C4" s="2472"/>
      <c r="D4" s="2593"/>
    </row>
    <row r="5" spans="1:4" ht="18" customHeight="1">
      <c r="A5" s="1608" t="s">
        <v>397</v>
      </c>
      <c r="B5" s="1607">
        <v>162</v>
      </c>
      <c r="C5" s="1475">
        <v>11</v>
      </c>
      <c r="D5" s="1606">
        <v>981900</v>
      </c>
    </row>
    <row r="6" spans="1:4" ht="18" customHeight="1">
      <c r="A6" s="1441" t="s">
        <v>396</v>
      </c>
      <c r="B6" s="1604">
        <v>76</v>
      </c>
      <c r="C6" s="1603">
        <v>23</v>
      </c>
      <c r="D6" s="1602">
        <v>3081800</v>
      </c>
    </row>
    <row r="7" spans="1:4" ht="18" customHeight="1">
      <c r="A7" s="1605" t="s">
        <v>395</v>
      </c>
      <c r="B7" s="1604">
        <v>114</v>
      </c>
      <c r="C7" s="1603">
        <v>32</v>
      </c>
      <c r="D7" s="1602">
        <v>3636000</v>
      </c>
    </row>
    <row r="8" spans="1:4" ht="18" customHeight="1" thickBot="1">
      <c r="A8" s="1601" t="s">
        <v>394</v>
      </c>
      <c r="B8" s="1600">
        <v>73</v>
      </c>
      <c r="C8" s="1599">
        <v>17</v>
      </c>
      <c r="D8" s="1598">
        <v>2150000</v>
      </c>
    </row>
    <row r="9" spans="1:4" ht="18" customHeight="1">
      <c r="A9" s="1597"/>
      <c r="D9" s="187" t="s">
        <v>2376</v>
      </c>
    </row>
    <row r="10" spans="1:4" ht="18" customHeight="1">
      <c r="A10" s="1597"/>
    </row>
    <row r="11" spans="1:4" ht="18" customHeight="1">
      <c r="A11" s="1597"/>
    </row>
    <row r="12" spans="1:4" ht="18" customHeight="1">
      <c r="A12" s="1597"/>
    </row>
    <row r="13" spans="1:4" ht="18" customHeight="1">
      <c r="A13" s="1597"/>
    </row>
    <row r="14" spans="1:4" ht="18" customHeight="1">
      <c r="A14" s="1597"/>
    </row>
    <row r="15" spans="1:4" ht="18" customHeight="1">
      <c r="A15" s="1597"/>
    </row>
    <row r="16" spans="1:4" ht="18" customHeight="1">
      <c r="A16" s="1597"/>
    </row>
    <row r="17" spans="1:4" ht="18" customHeight="1">
      <c r="A17" s="1597"/>
    </row>
    <row r="18" spans="1:4" ht="18" customHeight="1">
      <c r="A18" s="1597"/>
    </row>
    <row r="19" spans="1:4" ht="18" customHeight="1">
      <c r="A19" s="1597"/>
    </row>
    <row r="20" spans="1:4" ht="18" customHeight="1">
      <c r="A20" s="1597"/>
    </row>
    <row r="21" spans="1:4" ht="18" customHeight="1">
      <c r="A21" s="1597"/>
    </row>
    <row r="22" spans="1:4" ht="18" customHeight="1">
      <c r="A22" s="1597"/>
    </row>
    <row r="23" spans="1:4" ht="18" customHeight="1">
      <c r="A23" s="1597"/>
    </row>
    <row r="24" spans="1:4" ht="18" customHeight="1">
      <c r="A24" s="1597"/>
    </row>
    <row r="25" spans="1:4" ht="18" customHeight="1">
      <c r="A25" s="1597"/>
    </row>
    <row r="26" spans="1:4" ht="18" customHeight="1">
      <c r="A26" s="1597"/>
    </row>
    <row r="27" spans="1:4" ht="18" customHeight="1">
      <c r="A27" s="1597"/>
    </row>
    <row r="28" spans="1:4" ht="18" customHeight="1">
      <c r="A28" s="1597"/>
      <c r="C28" s="1589"/>
      <c r="D28" s="1596"/>
    </row>
    <row r="29" spans="1:4">
      <c r="D29" s="187"/>
    </row>
    <row r="30" spans="1:4" ht="15" customHeight="1">
      <c r="A30" s="2098"/>
      <c r="B30" s="49"/>
      <c r="C30" s="2101"/>
    </row>
    <row r="31" spans="1:4" ht="8.25" customHeight="1">
      <c r="A31" s="2098"/>
      <c r="B31" s="49"/>
      <c r="C31" s="2101"/>
    </row>
    <row r="32" spans="1:4" ht="14.25" customHeight="1">
      <c r="A32" s="2098"/>
      <c r="B32" s="49"/>
      <c r="C32" s="2101"/>
    </row>
    <row r="33" ht="7.5" customHeight="1"/>
  </sheetData>
  <mergeCells count="5">
    <mergeCell ref="D3:D4"/>
    <mergeCell ref="B3:B4"/>
    <mergeCell ref="C3:C4"/>
    <mergeCell ref="A30:A32"/>
    <mergeCell ref="C30:C32"/>
  </mergeCells>
  <phoneticPr fontId="3"/>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P33"/>
  <sheetViews>
    <sheetView view="pageBreakPreview" zoomScaleNormal="100" zoomScaleSheetLayoutView="100" workbookViewId="0">
      <pane ySplit="4" topLeftCell="A5" activePane="bottomLeft" state="frozen"/>
      <selection pane="bottomLeft"/>
    </sheetView>
  </sheetViews>
  <sheetFormatPr defaultRowHeight="13"/>
  <cols>
    <col min="1" max="1" width="12.6328125" customWidth="1"/>
    <col min="2" max="14" width="6.6328125" customWidth="1"/>
  </cols>
  <sheetData>
    <row r="1" spans="1:14" ht="21">
      <c r="A1" s="182" t="s">
        <v>2394</v>
      </c>
      <c r="B1" s="215"/>
      <c r="C1" s="215"/>
      <c r="D1" s="215"/>
    </row>
    <row r="2" spans="1:14" ht="14.5" thickBot="1">
      <c r="L2" s="153"/>
      <c r="M2" s="153"/>
      <c r="N2" s="1249" t="s">
        <v>2393</v>
      </c>
    </row>
    <row r="3" spans="1:14" s="219" customFormat="1" ht="25.5" customHeight="1">
      <c r="A3" s="879" t="s">
        <v>2392</v>
      </c>
      <c r="B3" s="2599" t="s">
        <v>2391</v>
      </c>
      <c r="C3" s="2598"/>
      <c r="D3" s="2597"/>
      <c r="E3" s="2596" t="s">
        <v>2390</v>
      </c>
      <c r="F3" s="2597"/>
      <c r="G3" s="2596" t="s">
        <v>2389</v>
      </c>
      <c r="H3" s="2597"/>
      <c r="I3" s="2596" t="s">
        <v>2388</v>
      </c>
      <c r="J3" s="2597"/>
      <c r="K3" s="2596" t="s">
        <v>2387</v>
      </c>
      <c r="L3" s="2597"/>
      <c r="M3" s="2596" t="s">
        <v>2386</v>
      </c>
      <c r="N3" s="2598"/>
    </row>
    <row r="4" spans="1:14" s="219" customFormat="1" ht="30" customHeight="1" thickBot="1">
      <c r="A4" s="876" t="s">
        <v>2079</v>
      </c>
      <c r="B4" s="1623" t="s">
        <v>942</v>
      </c>
      <c r="C4" s="1622" t="s">
        <v>2385</v>
      </c>
      <c r="D4" s="1622" t="s">
        <v>2384</v>
      </c>
      <c r="E4" s="1622" t="s">
        <v>2385</v>
      </c>
      <c r="F4" s="1622" t="s">
        <v>2384</v>
      </c>
      <c r="G4" s="1622" t="s">
        <v>2385</v>
      </c>
      <c r="H4" s="1622" t="s">
        <v>2384</v>
      </c>
      <c r="I4" s="1622" t="s">
        <v>2385</v>
      </c>
      <c r="J4" s="1622" t="s">
        <v>2384</v>
      </c>
      <c r="K4" s="1622" t="s">
        <v>2385</v>
      </c>
      <c r="L4" s="1622" t="s">
        <v>2384</v>
      </c>
      <c r="M4" s="1621" t="s">
        <v>2385</v>
      </c>
      <c r="N4" s="1620" t="s">
        <v>2384</v>
      </c>
    </row>
    <row r="5" spans="1:14" s="219" customFormat="1" ht="26.15" customHeight="1">
      <c r="A5" s="877" t="s">
        <v>2015</v>
      </c>
      <c r="B5" s="875">
        <v>2819</v>
      </c>
      <c r="C5" s="875">
        <v>94</v>
      </c>
      <c r="D5" s="875">
        <v>2725</v>
      </c>
      <c r="E5" s="875">
        <v>7</v>
      </c>
      <c r="F5" s="875">
        <v>244</v>
      </c>
      <c r="G5" s="875">
        <v>11</v>
      </c>
      <c r="H5" s="875">
        <v>413</v>
      </c>
      <c r="I5" s="875">
        <v>1</v>
      </c>
      <c r="J5" s="875">
        <v>32</v>
      </c>
      <c r="K5" s="875">
        <v>62</v>
      </c>
      <c r="L5" s="875">
        <v>1661</v>
      </c>
      <c r="M5" s="875">
        <v>13</v>
      </c>
      <c r="N5" s="875">
        <v>349</v>
      </c>
    </row>
    <row r="6" spans="1:14" s="219" customFormat="1" ht="26.15" customHeight="1">
      <c r="A6" s="877" t="s">
        <v>2073</v>
      </c>
      <c r="B6" s="875">
        <v>2967</v>
      </c>
      <c r="C6" s="875">
        <v>108</v>
      </c>
      <c r="D6" s="875">
        <v>2859</v>
      </c>
      <c r="E6" s="875">
        <v>9</v>
      </c>
      <c r="F6" s="875">
        <v>241</v>
      </c>
      <c r="G6" s="875">
        <v>14</v>
      </c>
      <c r="H6" s="875">
        <v>421</v>
      </c>
      <c r="I6" s="875">
        <v>1</v>
      </c>
      <c r="J6" s="875">
        <v>36</v>
      </c>
      <c r="K6" s="875">
        <v>69</v>
      </c>
      <c r="L6" s="875">
        <v>1732</v>
      </c>
      <c r="M6" s="875">
        <v>15</v>
      </c>
      <c r="N6" s="875">
        <v>400</v>
      </c>
    </row>
    <row r="7" spans="1:14" s="219" customFormat="1" ht="26.15" customHeight="1">
      <c r="A7" s="877" t="s">
        <v>2072</v>
      </c>
      <c r="B7" s="875">
        <v>3098</v>
      </c>
      <c r="C7" s="875">
        <v>109</v>
      </c>
      <c r="D7" s="875">
        <v>2989</v>
      </c>
      <c r="E7" s="875">
        <v>7</v>
      </c>
      <c r="F7" s="875">
        <v>260</v>
      </c>
      <c r="G7" s="875">
        <v>16</v>
      </c>
      <c r="H7" s="875">
        <v>390</v>
      </c>
      <c r="I7" s="875">
        <v>1</v>
      </c>
      <c r="J7" s="875">
        <v>40</v>
      </c>
      <c r="K7" s="875">
        <v>72</v>
      </c>
      <c r="L7" s="875">
        <v>1812</v>
      </c>
      <c r="M7" s="875">
        <v>13</v>
      </c>
      <c r="N7" s="875">
        <v>455</v>
      </c>
    </row>
    <row r="8" spans="1:14" s="219" customFormat="1" ht="26.15" customHeight="1">
      <c r="A8" s="877" t="s">
        <v>2071</v>
      </c>
      <c r="B8" s="875">
        <v>3236</v>
      </c>
      <c r="C8" s="875">
        <v>113</v>
      </c>
      <c r="D8" s="875">
        <v>3123</v>
      </c>
      <c r="E8" s="875">
        <v>7</v>
      </c>
      <c r="F8" s="875">
        <v>272</v>
      </c>
      <c r="G8" s="875">
        <v>15</v>
      </c>
      <c r="H8" s="875">
        <v>398</v>
      </c>
      <c r="I8" s="875">
        <v>2</v>
      </c>
      <c r="J8" s="875">
        <v>39</v>
      </c>
      <c r="K8" s="875">
        <v>75</v>
      </c>
      <c r="L8" s="875">
        <v>1879</v>
      </c>
      <c r="M8" s="875">
        <v>14</v>
      </c>
      <c r="N8" s="875">
        <v>505</v>
      </c>
    </row>
    <row r="9" spans="1:14" s="219" customFormat="1" ht="26.15" customHeight="1">
      <c r="A9" s="877" t="s">
        <v>2070</v>
      </c>
      <c r="B9" s="875">
        <v>3354</v>
      </c>
      <c r="C9" s="875">
        <v>130</v>
      </c>
      <c r="D9" s="875">
        <v>3224</v>
      </c>
      <c r="E9" s="875">
        <v>8</v>
      </c>
      <c r="F9" s="875">
        <v>247</v>
      </c>
      <c r="G9" s="875">
        <v>17</v>
      </c>
      <c r="H9" s="875">
        <v>408</v>
      </c>
      <c r="I9" s="875">
        <v>1</v>
      </c>
      <c r="J9" s="875">
        <v>40</v>
      </c>
      <c r="K9" s="875">
        <v>85</v>
      </c>
      <c r="L9" s="875">
        <v>1942</v>
      </c>
      <c r="M9" s="875">
        <v>19</v>
      </c>
      <c r="N9" s="875">
        <v>554</v>
      </c>
    </row>
    <row r="10" spans="1:14" s="219" customFormat="1" ht="26.15" customHeight="1">
      <c r="A10" s="877" t="s">
        <v>2069</v>
      </c>
      <c r="B10" s="875">
        <v>3591</v>
      </c>
      <c r="C10" s="875">
        <v>142</v>
      </c>
      <c r="D10" s="875">
        <v>3449</v>
      </c>
      <c r="E10" s="875">
        <v>9</v>
      </c>
      <c r="F10" s="875">
        <v>266</v>
      </c>
      <c r="G10" s="875">
        <v>20</v>
      </c>
      <c r="H10" s="875">
        <v>402</v>
      </c>
      <c r="I10" s="875">
        <v>1</v>
      </c>
      <c r="J10" s="875">
        <v>42</v>
      </c>
      <c r="K10" s="875">
        <v>98</v>
      </c>
      <c r="L10" s="875">
        <v>2041</v>
      </c>
      <c r="M10" s="875">
        <v>14</v>
      </c>
      <c r="N10" s="875">
        <v>667</v>
      </c>
    </row>
    <row r="11" spans="1:14" s="219" customFormat="1" ht="26.15" customHeight="1">
      <c r="A11" s="877" t="s">
        <v>2068</v>
      </c>
      <c r="B11" s="875">
        <v>3891</v>
      </c>
      <c r="C11" s="875">
        <v>154</v>
      </c>
      <c r="D11" s="875">
        <v>3737</v>
      </c>
      <c r="E11" s="875">
        <v>10</v>
      </c>
      <c r="F11" s="875">
        <v>281</v>
      </c>
      <c r="G11" s="875">
        <v>22</v>
      </c>
      <c r="H11" s="875">
        <v>414</v>
      </c>
      <c r="I11" s="1619">
        <v>1</v>
      </c>
      <c r="J11" s="875">
        <v>44</v>
      </c>
      <c r="K11" s="875">
        <v>104</v>
      </c>
      <c r="L11" s="875">
        <v>2220</v>
      </c>
      <c r="M11" s="875">
        <v>17</v>
      </c>
      <c r="N11" s="875">
        <v>750</v>
      </c>
    </row>
    <row r="12" spans="1:14" s="219" customFormat="1" ht="26.15" customHeight="1">
      <c r="A12" s="877" t="s">
        <v>1983</v>
      </c>
      <c r="B12" s="875">
        <v>3676</v>
      </c>
      <c r="C12" s="875">
        <v>147</v>
      </c>
      <c r="D12" s="875">
        <v>3529</v>
      </c>
      <c r="E12" s="875">
        <v>6</v>
      </c>
      <c r="F12" s="875">
        <v>289</v>
      </c>
      <c r="G12" s="875">
        <v>21</v>
      </c>
      <c r="H12" s="875">
        <v>388</v>
      </c>
      <c r="I12" s="875">
        <v>1</v>
      </c>
      <c r="J12" s="875">
        <v>36</v>
      </c>
      <c r="K12" s="875">
        <v>96</v>
      </c>
      <c r="L12" s="875">
        <v>2074</v>
      </c>
      <c r="M12" s="875">
        <v>22</v>
      </c>
      <c r="N12" s="875">
        <v>715</v>
      </c>
    </row>
    <row r="13" spans="1:14" s="219" customFormat="1" ht="26.15" customHeight="1">
      <c r="A13" s="877" t="s">
        <v>2067</v>
      </c>
      <c r="B13" s="875">
        <v>3447</v>
      </c>
      <c r="C13" s="875">
        <v>135</v>
      </c>
      <c r="D13" s="875">
        <v>3312</v>
      </c>
      <c r="E13" s="875">
        <v>5</v>
      </c>
      <c r="F13" s="875">
        <v>228</v>
      </c>
      <c r="G13" s="875">
        <v>20</v>
      </c>
      <c r="H13" s="875">
        <v>324</v>
      </c>
      <c r="I13" s="875">
        <v>1</v>
      </c>
      <c r="J13" s="875">
        <v>29</v>
      </c>
      <c r="K13" s="875">
        <v>86</v>
      </c>
      <c r="L13" s="875">
        <v>1979</v>
      </c>
      <c r="M13" s="875">
        <v>23</v>
      </c>
      <c r="N13" s="875">
        <v>723</v>
      </c>
    </row>
    <row r="14" spans="1:14" s="219" customFormat="1" ht="26.15" customHeight="1">
      <c r="A14" s="877" t="s">
        <v>2066</v>
      </c>
      <c r="B14" s="875">
        <v>3677</v>
      </c>
      <c r="C14" s="875">
        <v>134</v>
      </c>
      <c r="D14" s="875">
        <v>3543</v>
      </c>
      <c r="E14" s="875">
        <v>6</v>
      </c>
      <c r="F14" s="875">
        <v>241</v>
      </c>
      <c r="G14" s="875">
        <v>20</v>
      </c>
      <c r="H14" s="875">
        <v>335</v>
      </c>
      <c r="I14" s="1619">
        <v>1</v>
      </c>
      <c r="J14" s="875">
        <v>32</v>
      </c>
      <c r="K14" s="875">
        <v>84</v>
      </c>
      <c r="L14" s="875">
        <v>2109</v>
      </c>
      <c r="M14" s="875">
        <v>23</v>
      </c>
      <c r="N14" s="875">
        <v>812</v>
      </c>
    </row>
    <row r="15" spans="1:14" s="219" customFormat="1" ht="26.15" customHeight="1">
      <c r="A15" s="877" t="s">
        <v>1980</v>
      </c>
      <c r="B15" s="875">
        <v>3838</v>
      </c>
      <c r="C15" s="875">
        <v>174</v>
      </c>
      <c r="D15" s="875">
        <v>3664</v>
      </c>
      <c r="E15" s="875">
        <v>7</v>
      </c>
      <c r="F15" s="875">
        <v>253</v>
      </c>
      <c r="G15" s="875">
        <v>23</v>
      </c>
      <c r="H15" s="875">
        <v>361</v>
      </c>
      <c r="I15" s="1619">
        <v>1</v>
      </c>
      <c r="J15" s="875">
        <v>36</v>
      </c>
      <c r="K15" s="875">
        <v>110</v>
      </c>
      <c r="L15" s="875">
        <v>2134</v>
      </c>
      <c r="M15" s="875">
        <v>33</v>
      </c>
      <c r="N15" s="875">
        <v>880</v>
      </c>
    </row>
    <row r="16" spans="1:14" s="219" customFormat="1" ht="26.15" customHeight="1">
      <c r="A16" s="877" t="s">
        <v>1979</v>
      </c>
      <c r="B16" s="875">
        <v>4148</v>
      </c>
      <c r="C16" s="875">
        <v>162</v>
      </c>
      <c r="D16" s="875">
        <v>3986</v>
      </c>
      <c r="E16" s="875">
        <v>5</v>
      </c>
      <c r="F16" s="875">
        <v>273</v>
      </c>
      <c r="G16" s="875">
        <v>24</v>
      </c>
      <c r="H16" s="875">
        <v>359</v>
      </c>
      <c r="I16" s="1619">
        <v>0</v>
      </c>
      <c r="J16" s="875">
        <v>38</v>
      </c>
      <c r="K16" s="875">
        <v>104</v>
      </c>
      <c r="L16" s="875">
        <v>2318</v>
      </c>
      <c r="M16" s="875">
        <v>29</v>
      </c>
      <c r="N16" s="875">
        <v>998</v>
      </c>
    </row>
    <row r="17" spans="1:16" s="219" customFormat="1" ht="26.15" customHeight="1">
      <c r="A17" s="877" t="s">
        <v>1978</v>
      </c>
      <c r="B17" s="1612">
        <v>3724</v>
      </c>
      <c r="C17" s="1612">
        <v>153</v>
      </c>
      <c r="D17" s="1612">
        <v>3571</v>
      </c>
      <c r="E17" s="1612">
        <v>6</v>
      </c>
      <c r="F17" s="1612">
        <v>203</v>
      </c>
      <c r="G17" s="1612">
        <v>22</v>
      </c>
      <c r="H17" s="1612">
        <v>284</v>
      </c>
      <c r="I17" s="1613">
        <v>1</v>
      </c>
      <c r="J17" s="1612">
        <v>35</v>
      </c>
      <c r="K17" s="1612">
        <v>99</v>
      </c>
      <c r="L17" s="1612">
        <v>2083</v>
      </c>
      <c r="M17" s="1612">
        <v>25</v>
      </c>
      <c r="N17" s="1612">
        <v>966</v>
      </c>
    </row>
    <row r="18" spans="1:16" s="219" customFormat="1" ht="26.15" customHeight="1">
      <c r="A18" s="877" t="s">
        <v>1977</v>
      </c>
      <c r="B18" s="1612">
        <v>3898</v>
      </c>
      <c r="C18" s="1612">
        <v>153</v>
      </c>
      <c r="D18" s="1612">
        <v>3745</v>
      </c>
      <c r="E18" s="1612">
        <v>4</v>
      </c>
      <c r="F18" s="1612">
        <v>225</v>
      </c>
      <c r="G18" s="1612">
        <v>25</v>
      </c>
      <c r="H18" s="1612">
        <v>294</v>
      </c>
      <c r="I18" s="1613">
        <v>1</v>
      </c>
      <c r="J18" s="1612">
        <v>46</v>
      </c>
      <c r="K18" s="1612">
        <v>102</v>
      </c>
      <c r="L18" s="1612">
        <v>2134</v>
      </c>
      <c r="M18" s="1612">
        <v>21</v>
      </c>
      <c r="N18" s="1612">
        <v>1046</v>
      </c>
    </row>
    <row r="19" spans="1:16" s="219" customFormat="1" ht="26.15" customHeight="1">
      <c r="A19" s="877" t="s">
        <v>1976</v>
      </c>
      <c r="B19" s="1614">
        <v>4028</v>
      </c>
      <c r="C19" s="1612">
        <v>155</v>
      </c>
      <c r="D19" s="1612">
        <v>3873</v>
      </c>
      <c r="E19" s="1612">
        <v>4</v>
      </c>
      <c r="F19" s="1612">
        <v>237</v>
      </c>
      <c r="G19" s="1612">
        <v>23</v>
      </c>
      <c r="H19" s="1612">
        <v>291</v>
      </c>
      <c r="I19" s="1613">
        <v>1</v>
      </c>
      <c r="J19" s="1612">
        <v>50</v>
      </c>
      <c r="K19" s="1612">
        <v>103</v>
      </c>
      <c r="L19" s="1612">
        <v>2195</v>
      </c>
      <c r="M19" s="1612">
        <v>24</v>
      </c>
      <c r="N19" s="1612">
        <v>1100</v>
      </c>
    </row>
    <row r="20" spans="1:16" s="219" customFormat="1" ht="26.15" customHeight="1">
      <c r="A20" s="877" t="s">
        <v>1975</v>
      </c>
      <c r="B20" s="1614">
        <v>4175</v>
      </c>
      <c r="C20" s="1612">
        <v>170</v>
      </c>
      <c r="D20" s="1612">
        <v>4005</v>
      </c>
      <c r="E20" s="1612">
        <v>5</v>
      </c>
      <c r="F20" s="1612">
        <v>238</v>
      </c>
      <c r="G20" s="1612">
        <v>27</v>
      </c>
      <c r="H20" s="1612">
        <v>301</v>
      </c>
      <c r="I20" s="1613">
        <v>1</v>
      </c>
      <c r="J20" s="1612">
        <v>49</v>
      </c>
      <c r="K20" s="1612">
        <v>111</v>
      </c>
      <c r="L20" s="1612">
        <v>2249</v>
      </c>
      <c r="M20" s="1612">
        <v>26</v>
      </c>
      <c r="N20" s="1612">
        <v>1168</v>
      </c>
    </row>
    <row r="21" spans="1:16" s="219" customFormat="1" ht="26.15" customHeight="1">
      <c r="A21" s="877" t="s">
        <v>1750</v>
      </c>
      <c r="B21" s="1614">
        <v>4400</v>
      </c>
      <c r="C21" s="1612">
        <v>176</v>
      </c>
      <c r="D21" s="1612">
        <v>4224</v>
      </c>
      <c r="E21" s="1612">
        <v>5</v>
      </c>
      <c r="F21" s="1612">
        <v>273</v>
      </c>
      <c r="G21" s="1612">
        <v>30</v>
      </c>
      <c r="H21" s="1612">
        <v>370</v>
      </c>
      <c r="I21" s="1613">
        <v>2</v>
      </c>
      <c r="J21" s="1612">
        <v>54</v>
      </c>
      <c r="K21" s="1612">
        <v>108</v>
      </c>
      <c r="L21" s="1612">
        <v>2316</v>
      </c>
      <c r="M21" s="1612">
        <v>31</v>
      </c>
      <c r="N21" s="1612">
        <v>1211</v>
      </c>
    </row>
    <row r="22" spans="1:16" s="219" customFormat="1" ht="26.15" customHeight="1">
      <c r="A22" s="877" t="s">
        <v>1749</v>
      </c>
      <c r="B22" s="1614">
        <v>4562</v>
      </c>
      <c r="C22" s="1612">
        <v>165</v>
      </c>
      <c r="D22" s="1612">
        <v>4397</v>
      </c>
      <c r="E22" s="1612">
        <v>3</v>
      </c>
      <c r="F22" s="1612">
        <v>292</v>
      </c>
      <c r="G22" s="1612">
        <v>27</v>
      </c>
      <c r="H22" s="1612">
        <v>380</v>
      </c>
      <c r="I22" s="1613">
        <v>0</v>
      </c>
      <c r="J22" s="1612">
        <v>36</v>
      </c>
      <c r="K22" s="1612">
        <v>111</v>
      </c>
      <c r="L22" s="1612">
        <v>2434</v>
      </c>
      <c r="M22" s="1612">
        <v>24</v>
      </c>
      <c r="N22" s="1612">
        <v>1255</v>
      </c>
      <c r="O22" s="810"/>
      <c r="P22" s="810"/>
    </row>
    <row r="23" spans="1:16" s="219" customFormat="1" ht="26.15" customHeight="1">
      <c r="A23" s="877" t="s">
        <v>1748</v>
      </c>
      <c r="B23" s="1614">
        <v>4664</v>
      </c>
      <c r="C23" s="1612">
        <v>177</v>
      </c>
      <c r="D23" s="1612">
        <v>4487</v>
      </c>
      <c r="E23" s="1612">
        <v>3</v>
      </c>
      <c r="F23" s="1612">
        <v>290</v>
      </c>
      <c r="G23" s="1612">
        <v>28</v>
      </c>
      <c r="H23" s="1612">
        <v>372</v>
      </c>
      <c r="I23" s="1613">
        <v>0</v>
      </c>
      <c r="J23" s="1612">
        <v>36</v>
      </c>
      <c r="K23" s="1612">
        <v>121</v>
      </c>
      <c r="L23" s="1612">
        <v>2448</v>
      </c>
      <c r="M23" s="1612">
        <v>25</v>
      </c>
      <c r="N23" s="1612">
        <v>1341</v>
      </c>
      <c r="O23" s="810"/>
      <c r="P23" s="810"/>
    </row>
    <row r="24" spans="1:16" s="219" customFormat="1" ht="26.15" customHeight="1">
      <c r="A24" s="877" t="s">
        <v>1747</v>
      </c>
      <c r="B24" s="1614">
        <v>4830</v>
      </c>
      <c r="C24" s="1612">
        <v>174</v>
      </c>
      <c r="D24" s="1612">
        <v>4656</v>
      </c>
      <c r="E24" s="1612">
        <v>3</v>
      </c>
      <c r="F24" s="1612">
        <v>296</v>
      </c>
      <c r="G24" s="1612">
        <v>27</v>
      </c>
      <c r="H24" s="1612">
        <v>391</v>
      </c>
      <c r="I24" s="1613">
        <v>0</v>
      </c>
      <c r="J24" s="1612">
        <v>38</v>
      </c>
      <c r="K24" s="1612">
        <v>117</v>
      </c>
      <c r="L24" s="1612">
        <v>2521</v>
      </c>
      <c r="M24" s="1612">
        <v>27</v>
      </c>
      <c r="N24" s="1612">
        <v>1410</v>
      </c>
      <c r="O24" s="810"/>
      <c r="P24" s="810"/>
    </row>
    <row r="25" spans="1:16" s="219" customFormat="1" ht="26.15" customHeight="1">
      <c r="A25" s="1618" t="s">
        <v>1974</v>
      </c>
      <c r="B25" s="1617">
        <v>4876</v>
      </c>
      <c r="C25" s="1615">
        <v>160</v>
      </c>
      <c r="D25" s="1615">
        <v>4716</v>
      </c>
      <c r="E25" s="1615">
        <v>2</v>
      </c>
      <c r="F25" s="1615">
        <v>294</v>
      </c>
      <c r="G25" s="1615">
        <v>22</v>
      </c>
      <c r="H25" s="1615">
        <v>411</v>
      </c>
      <c r="I25" s="1616">
        <v>0</v>
      </c>
      <c r="J25" s="1615">
        <v>38</v>
      </c>
      <c r="K25" s="1615">
        <v>107</v>
      </c>
      <c r="L25" s="1615">
        <v>2515</v>
      </c>
      <c r="M25" s="1615">
        <v>29</v>
      </c>
      <c r="N25" s="1615">
        <v>1458</v>
      </c>
    </row>
    <row r="26" spans="1:16" s="219" customFormat="1" ht="26.15" customHeight="1">
      <c r="A26" s="877" t="s">
        <v>1973</v>
      </c>
      <c r="B26" s="1614">
        <v>4869</v>
      </c>
      <c r="C26" s="1612">
        <v>163</v>
      </c>
      <c r="D26" s="1612">
        <v>4706</v>
      </c>
      <c r="E26" s="1612">
        <v>2</v>
      </c>
      <c r="F26" s="1612">
        <v>298</v>
      </c>
      <c r="G26" s="1612">
        <v>23</v>
      </c>
      <c r="H26" s="1612">
        <v>401</v>
      </c>
      <c r="I26" s="1613">
        <v>0</v>
      </c>
      <c r="J26" s="1612">
        <v>39</v>
      </c>
      <c r="K26" s="1612">
        <v>107</v>
      </c>
      <c r="L26" s="1612">
        <v>2515</v>
      </c>
      <c r="M26" s="1612">
        <v>31</v>
      </c>
      <c r="N26" s="1612">
        <v>1453</v>
      </c>
      <c r="O26" s="810"/>
      <c r="P26" s="810"/>
    </row>
    <row r="27" spans="1:16" s="219" customFormat="1" ht="26.15" customHeight="1">
      <c r="A27" s="877" t="s">
        <v>1972</v>
      </c>
      <c r="B27" s="1614">
        <v>4924</v>
      </c>
      <c r="C27" s="1612">
        <v>170</v>
      </c>
      <c r="D27" s="1612">
        <v>4754</v>
      </c>
      <c r="E27" s="1612">
        <v>2</v>
      </c>
      <c r="F27" s="1612">
        <v>290</v>
      </c>
      <c r="G27" s="1612">
        <v>21</v>
      </c>
      <c r="H27" s="1612">
        <v>403</v>
      </c>
      <c r="I27" s="1613">
        <v>1</v>
      </c>
      <c r="J27" s="1612">
        <v>41</v>
      </c>
      <c r="K27" s="1612">
        <v>111</v>
      </c>
      <c r="L27" s="1612">
        <v>2505</v>
      </c>
      <c r="M27" s="1612">
        <v>35</v>
      </c>
      <c r="N27" s="1612">
        <v>1515</v>
      </c>
      <c r="O27" s="810"/>
      <c r="P27" s="810"/>
    </row>
    <row r="28" spans="1:16" s="219" customFormat="1" ht="26.15" customHeight="1">
      <c r="A28" s="877" t="s">
        <v>1971</v>
      </c>
      <c r="B28" s="1614">
        <v>4939</v>
      </c>
      <c r="C28" s="1612">
        <v>160</v>
      </c>
      <c r="D28" s="1612">
        <v>4779</v>
      </c>
      <c r="E28" s="1612">
        <v>3</v>
      </c>
      <c r="F28" s="1612">
        <v>301</v>
      </c>
      <c r="G28" s="1612">
        <v>23</v>
      </c>
      <c r="H28" s="1612">
        <v>408</v>
      </c>
      <c r="I28" s="1613">
        <v>1</v>
      </c>
      <c r="J28" s="1612">
        <v>41</v>
      </c>
      <c r="K28" s="1612">
        <v>99</v>
      </c>
      <c r="L28" s="1612">
        <v>2456</v>
      </c>
      <c r="M28" s="1612">
        <v>34</v>
      </c>
      <c r="N28" s="1612">
        <v>1573</v>
      </c>
      <c r="O28" s="810"/>
      <c r="P28" s="810"/>
    </row>
    <row r="29" spans="1:16" s="219" customFormat="1" ht="26.15" customHeight="1">
      <c r="A29" s="877" t="s">
        <v>2007</v>
      </c>
      <c r="B29" s="1614">
        <v>4918</v>
      </c>
      <c r="C29" s="1612">
        <v>162</v>
      </c>
      <c r="D29" s="1612">
        <v>4756</v>
      </c>
      <c r="E29" s="1612">
        <v>4</v>
      </c>
      <c r="F29" s="1612">
        <v>300</v>
      </c>
      <c r="G29" s="1612">
        <v>22</v>
      </c>
      <c r="H29" s="1612">
        <v>414</v>
      </c>
      <c r="I29" s="1613">
        <v>1</v>
      </c>
      <c r="J29" s="1612">
        <v>45</v>
      </c>
      <c r="K29" s="1612">
        <v>100</v>
      </c>
      <c r="L29" s="1612">
        <v>2396</v>
      </c>
      <c r="M29" s="1612">
        <v>35</v>
      </c>
      <c r="N29" s="1612">
        <v>1601</v>
      </c>
      <c r="O29" s="810"/>
      <c r="P29" s="810"/>
    </row>
    <row r="30" spans="1:16" s="219" customFormat="1" ht="26.15" customHeight="1">
      <c r="A30" s="877" t="s">
        <v>2006</v>
      </c>
      <c r="B30" s="1614">
        <v>4929</v>
      </c>
      <c r="C30" s="1612">
        <v>177</v>
      </c>
      <c r="D30" s="1612">
        <v>4752</v>
      </c>
      <c r="E30" s="1612">
        <v>5</v>
      </c>
      <c r="F30" s="1612">
        <v>307</v>
      </c>
      <c r="G30" s="1612">
        <v>26</v>
      </c>
      <c r="H30" s="1612">
        <v>425</v>
      </c>
      <c r="I30" s="1613">
        <v>1</v>
      </c>
      <c r="J30" s="1612">
        <v>47</v>
      </c>
      <c r="K30" s="1612">
        <v>114</v>
      </c>
      <c r="L30" s="1612">
        <v>2333</v>
      </c>
      <c r="M30" s="1612">
        <v>31</v>
      </c>
      <c r="N30" s="1612">
        <v>1640</v>
      </c>
      <c r="O30" s="810"/>
      <c r="P30" s="810"/>
    </row>
    <row r="31" spans="1:16" s="219" customFormat="1" ht="26.15" customHeight="1">
      <c r="A31" s="877" t="s">
        <v>2005</v>
      </c>
      <c r="B31" s="1614">
        <v>4950</v>
      </c>
      <c r="C31" s="1612">
        <v>172</v>
      </c>
      <c r="D31" s="1612">
        <v>4778</v>
      </c>
      <c r="E31" s="1612">
        <v>5</v>
      </c>
      <c r="F31" s="1612">
        <v>293</v>
      </c>
      <c r="G31" s="1612">
        <v>23</v>
      </c>
      <c r="H31" s="1612">
        <v>423</v>
      </c>
      <c r="I31" s="1613">
        <v>0</v>
      </c>
      <c r="J31" s="1612">
        <v>57</v>
      </c>
      <c r="K31" s="1612">
        <v>113</v>
      </c>
      <c r="L31" s="1612">
        <v>2277</v>
      </c>
      <c r="M31" s="1612">
        <v>31</v>
      </c>
      <c r="N31" s="1612">
        <v>1728</v>
      </c>
      <c r="O31" s="810"/>
      <c r="P31" s="810"/>
    </row>
    <row r="32" spans="1:16" s="219" customFormat="1" ht="26.15" customHeight="1" thickBot="1">
      <c r="A32" s="877" t="s">
        <v>2004</v>
      </c>
      <c r="B32" s="1611">
        <v>5039</v>
      </c>
      <c r="C32" s="868">
        <v>163</v>
      </c>
      <c r="D32" s="868">
        <v>4876</v>
      </c>
      <c r="E32" s="868">
        <v>5</v>
      </c>
      <c r="F32" s="868">
        <v>306</v>
      </c>
      <c r="G32" s="868">
        <v>22</v>
      </c>
      <c r="H32" s="868">
        <v>432</v>
      </c>
      <c r="I32" s="1610">
        <v>0</v>
      </c>
      <c r="J32" s="868">
        <v>57</v>
      </c>
      <c r="K32" s="868">
        <v>108</v>
      </c>
      <c r="L32" s="868">
        <v>2281</v>
      </c>
      <c r="M32" s="868">
        <v>28</v>
      </c>
      <c r="N32" s="868">
        <v>1800</v>
      </c>
      <c r="O32" s="810"/>
      <c r="P32" s="810"/>
    </row>
    <row r="33" spans="1:14" ht="14">
      <c r="A33" s="1233"/>
      <c r="B33" s="219"/>
      <c r="C33" s="219"/>
      <c r="D33" s="219"/>
      <c r="E33" s="219"/>
      <c r="F33" s="810"/>
      <c r="G33" s="219"/>
      <c r="H33" s="219"/>
      <c r="I33" s="219"/>
      <c r="J33" s="219"/>
      <c r="K33" s="219"/>
      <c r="L33" s="219"/>
      <c r="M33" s="219"/>
      <c r="N33" s="1609" t="s">
        <v>2383</v>
      </c>
    </row>
  </sheetData>
  <mergeCells count="6">
    <mergeCell ref="K3:L3"/>
    <mergeCell ref="M3:N3"/>
    <mergeCell ref="B3:D3"/>
    <mergeCell ref="E3:F3"/>
    <mergeCell ref="G3:H3"/>
    <mergeCell ref="I3:J3"/>
  </mergeCells>
  <phoneticPr fontId="3"/>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37"/>
  <sheetViews>
    <sheetView showGridLines="0" view="pageBreakPreview" zoomScaleNormal="100" zoomScaleSheetLayoutView="100" workbookViewId="0">
      <pane xSplit="1" ySplit="4" topLeftCell="B5" activePane="bottomRight" state="frozenSplit"/>
      <selection pane="topRight"/>
      <selection pane="bottomLeft"/>
      <selection pane="bottomRight" activeCell="A2" sqref="A2"/>
    </sheetView>
  </sheetViews>
  <sheetFormatPr defaultRowHeight="13"/>
  <cols>
    <col min="1" max="1" width="11.90625" customWidth="1"/>
    <col min="2" max="2" width="11.6328125" customWidth="1"/>
    <col min="3" max="3" width="12.6328125" customWidth="1"/>
    <col min="4" max="4" width="11.6328125" customWidth="1"/>
    <col min="5" max="5" width="12.6328125" customWidth="1"/>
    <col min="6" max="7" width="13.6328125" customWidth="1"/>
  </cols>
  <sheetData>
    <row r="1" spans="1:7" ht="21">
      <c r="A1" s="216" t="s">
        <v>2428</v>
      </c>
    </row>
    <row r="2" spans="1:7" ht="30" customHeight="1" thickBot="1">
      <c r="F2" t="s">
        <v>2427</v>
      </c>
    </row>
    <row r="3" spans="1:7" ht="18.75" customHeight="1">
      <c r="A3" s="785" t="s">
        <v>2426</v>
      </c>
      <c r="B3" s="808" t="s">
        <v>2425</v>
      </c>
      <c r="C3" s="1419"/>
      <c r="D3" s="1643" t="s">
        <v>2424</v>
      </c>
      <c r="E3" s="1419"/>
      <c r="F3" s="2259" t="s">
        <v>2423</v>
      </c>
      <c r="G3" s="1642" t="s">
        <v>2422</v>
      </c>
    </row>
    <row r="4" spans="1:7" ht="26.25" customHeight="1" thickBot="1">
      <c r="A4" s="783" t="s">
        <v>2421</v>
      </c>
      <c r="B4" s="862"/>
      <c r="C4" s="1641" t="s">
        <v>2420</v>
      </c>
      <c r="D4" s="862"/>
      <c r="E4" s="1640" t="s">
        <v>2420</v>
      </c>
      <c r="F4" s="2455"/>
      <c r="G4" s="1639" t="s">
        <v>2419</v>
      </c>
    </row>
    <row r="5" spans="1:7" ht="21" customHeight="1">
      <c r="A5" s="530" t="s">
        <v>2418</v>
      </c>
      <c r="B5" s="1638">
        <v>170204</v>
      </c>
      <c r="C5" s="1634">
        <v>1.8</v>
      </c>
      <c r="D5" s="1637">
        <v>18245</v>
      </c>
      <c r="E5" s="1634">
        <v>3.4</v>
      </c>
      <c r="F5" s="1637">
        <v>353</v>
      </c>
      <c r="G5" s="1632">
        <v>1.9</v>
      </c>
    </row>
    <row r="6" spans="1:7" ht="21" customHeight="1">
      <c r="A6" s="530" t="s">
        <v>2417</v>
      </c>
      <c r="B6" s="1638">
        <v>171833</v>
      </c>
      <c r="C6" s="1634">
        <f t="shared" ref="C6:C31" si="0">(B6-B5)/B5*100</f>
        <v>0.95708678996968344</v>
      </c>
      <c r="D6" s="1637">
        <v>19033</v>
      </c>
      <c r="E6" s="1634">
        <f t="shared" ref="E6:E31" si="1">(D6-D5)/D5*100</f>
        <v>4.3189915045217866</v>
      </c>
      <c r="F6" s="1637">
        <v>437</v>
      </c>
      <c r="G6" s="1632">
        <f t="shared" ref="G6:G31" si="2">F6/D6*100</f>
        <v>2.2960121893553302</v>
      </c>
    </row>
    <row r="7" spans="1:7" ht="21" customHeight="1">
      <c r="A7" s="530" t="s">
        <v>2416</v>
      </c>
      <c r="B7" s="1638">
        <v>173280</v>
      </c>
      <c r="C7" s="1634">
        <f t="shared" si="0"/>
        <v>0.84209668689948958</v>
      </c>
      <c r="D7" s="1637">
        <v>19648</v>
      </c>
      <c r="E7" s="1634">
        <f t="shared" si="1"/>
        <v>3.2312299690012085</v>
      </c>
      <c r="F7" s="1637">
        <v>471</v>
      </c>
      <c r="G7" s="1632">
        <f t="shared" si="2"/>
        <v>2.3971905537459284</v>
      </c>
    </row>
    <row r="8" spans="1:7" ht="21" customHeight="1">
      <c r="A8" s="530" t="s">
        <v>2415</v>
      </c>
      <c r="B8" s="1638">
        <v>174973</v>
      </c>
      <c r="C8" s="1634">
        <f t="shared" si="0"/>
        <v>0.97703139427516161</v>
      </c>
      <c r="D8" s="1637">
        <v>20248</v>
      </c>
      <c r="E8" s="1634">
        <f t="shared" si="1"/>
        <v>3.053745928338762</v>
      </c>
      <c r="F8" s="1637">
        <v>516</v>
      </c>
      <c r="G8" s="1632">
        <f t="shared" si="2"/>
        <v>2.5483998419596996</v>
      </c>
    </row>
    <row r="9" spans="1:7" ht="21" customHeight="1">
      <c r="A9" s="530" t="s">
        <v>2414</v>
      </c>
      <c r="B9" s="1638">
        <v>176793</v>
      </c>
      <c r="C9" s="1634">
        <f t="shared" si="0"/>
        <v>1.0401604819029222</v>
      </c>
      <c r="D9" s="1637">
        <v>20972</v>
      </c>
      <c r="E9" s="1634">
        <f t="shared" si="1"/>
        <v>3.575661793757408</v>
      </c>
      <c r="F9" s="1637">
        <v>492</v>
      </c>
      <c r="G9" s="1632">
        <f t="shared" si="2"/>
        <v>2.3459851230211712</v>
      </c>
    </row>
    <row r="10" spans="1:7" ht="21" customHeight="1">
      <c r="A10" s="530" t="s">
        <v>2413</v>
      </c>
      <c r="B10" s="1638">
        <v>178689</v>
      </c>
      <c r="C10" s="1634">
        <f t="shared" si="0"/>
        <v>1.0724406509307496</v>
      </c>
      <c r="D10" s="1637">
        <v>22045</v>
      </c>
      <c r="E10" s="1634">
        <f t="shared" si="1"/>
        <v>5.1163456036620261</v>
      </c>
      <c r="F10" s="1637">
        <v>465</v>
      </c>
      <c r="G10" s="1632">
        <f t="shared" si="2"/>
        <v>2.1093218416874575</v>
      </c>
    </row>
    <row r="11" spans="1:7" ht="21" customHeight="1">
      <c r="A11" s="530" t="s">
        <v>2412</v>
      </c>
      <c r="B11" s="1638">
        <v>180077</v>
      </c>
      <c r="C11" s="1634">
        <f t="shared" si="0"/>
        <v>0.7767685755698448</v>
      </c>
      <c r="D11" s="1637">
        <v>22631</v>
      </c>
      <c r="E11" s="1634">
        <f t="shared" si="1"/>
        <v>2.6581991381265593</v>
      </c>
      <c r="F11" s="1637">
        <v>455</v>
      </c>
      <c r="G11" s="1632">
        <f t="shared" si="2"/>
        <v>2.0105165480977418</v>
      </c>
    </row>
    <row r="12" spans="1:7" ht="21" customHeight="1">
      <c r="A12" s="530" t="s">
        <v>2411</v>
      </c>
      <c r="B12" s="1638">
        <v>181146</v>
      </c>
      <c r="C12" s="1634">
        <f t="shared" si="0"/>
        <v>0.59363494505128356</v>
      </c>
      <c r="D12" s="1637">
        <v>23324</v>
      </c>
      <c r="E12" s="1634">
        <f t="shared" si="1"/>
        <v>3.0621713578719456</v>
      </c>
      <c r="F12" s="1637">
        <v>501</v>
      </c>
      <c r="G12" s="1632">
        <f t="shared" si="2"/>
        <v>2.1480020579660435</v>
      </c>
    </row>
    <row r="13" spans="1:7" ht="21" customHeight="1">
      <c r="A13" s="530" t="s">
        <v>2410</v>
      </c>
      <c r="B13" s="1638">
        <v>182304</v>
      </c>
      <c r="C13" s="1634">
        <f t="shared" si="0"/>
        <v>0.6392633566294591</v>
      </c>
      <c r="D13" s="1637">
        <v>24140</v>
      </c>
      <c r="E13" s="1634">
        <f t="shared" si="1"/>
        <v>3.4985422740524781</v>
      </c>
      <c r="F13" s="1637">
        <v>466</v>
      </c>
      <c r="G13" s="1632">
        <f t="shared" si="2"/>
        <v>1.9304059652029824</v>
      </c>
    </row>
    <row r="14" spans="1:7" ht="21" customHeight="1">
      <c r="A14" s="530" t="s">
        <v>1980</v>
      </c>
      <c r="B14" s="1638">
        <v>183696</v>
      </c>
      <c r="C14" s="1634">
        <f t="shared" si="0"/>
        <v>0.76355976829910488</v>
      </c>
      <c r="D14" s="1637">
        <v>25066</v>
      </c>
      <c r="E14" s="1634">
        <f t="shared" si="1"/>
        <v>3.8359569179784594</v>
      </c>
      <c r="F14" s="1637">
        <v>360</v>
      </c>
      <c r="G14" s="1632">
        <f t="shared" si="2"/>
        <v>1.4362084097981329</v>
      </c>
    </row>
    <row r="15" spans="1:7" ht="21" customHeight="1">
      <c r="A15" s="530" t="s">
        <v>1979</v>
      </c>
      <c r="B15" s="1638">
        <v>184876</v>
      </c>
      <c r="C15" s="1634">
        <f t="shared" si="0"/>
        <v>0.64236564759167325</v>
      </c>
      <c r="D15" s="1637">
        <v>25845</v>
      </c>
      <c r="E15" s="1634">
        <f t="shared" si="1"/>
        <v>3.1077954200909601</v>
      </c>
      <c r="F15" s="1637">
        <v>483</v>
      </c>
      <c r="G15" s="1632">
        <f t="shared" si="2"/>
        <v>1.8688334300638421</v>
      </c>
    </row>
    <row r="16" spans="1:7" ht="21" customHeight="1">
      <c r="A16" s="530" t="s">
        <v>1978</v>
      </c>
      <c r="B16" s="1636">
        <v>186674</v>
      </c>
      <c r="C16" s="1634">
        <f t="shared" si="0"/>
        <v>0.9725437590601268</v>
      </c>
      <c r="D16" s="1635">
        <v>26516</v>
      </c>
      <c r="E16" s="1634">
        <f t="shared" si="1"/>
        <v>2.596246856258464</v>
      </c>
      <c r="F16" s="1635">
        <v>397</v>
      </c>
      <c r="G16" s="1632">
        <f t="shared" si="2"/>
        <v>1.4972092321617136</v>
      </c>
    </row>
    <row r="17" spans="1:7" ht="21" customHeight="1">
      <c r="A17" s="530" t="s">
        <v>2409</v>
      </c>
      <c r="B17" s="1636">
        <v>188391</v>
      </c>
      <c r="C17" s="1634">
        <f t="shared" si="0"/>
        <v>0.91978529414915833</v>
      </c>
      <c r="D17" s="1635">
        <v>27217</v>
      </c>
      <c r="E17" s="1634">
        <f t="shared" si="1"/>
        <v>2.6436868305928498</v>
      </c>
      <c r="F17" s="1635">
        <v>337</v>
      </c>
      <c r="G17" s="1632">
        <f t="shared" si="2"/>
        <v>1.2381967152882389</v>
      </c>
    </row>
    <row r="18" spans="1:7" ht="21" customHeight="1">
      <c r="A18" s="530" t="s">
        <v>2408</v>
      </c>
      <c r="B18" s="1636">
        <v>191100</v>
      </c>
      <c r="C18" s="1634">
        <f t="shared" si="0"/>
        <v>1.4379667818526363</v>
      </c>
      <c r="D18" s="1635">
        <v>28191</v>
      </c>
      <c r="E18" s="1634">
        <f t="shared" si="1"/>
        <v>3.5786456993790647</v>
      </c>
      <c r="F18" s="1635">
        <v>281</v>
      </c>
      <c r="G18" s="1632">
        <f t="shared" si="2"/>
        <v>0.99677201943882787</v>
      </c>
    </row>
    <row r="19" spans="1:7" ht="21" customHeight="1">
      <c r="A19" s="530" t="s">
        <v>1975</v>
      </c>
      <c r="B19" s="1636">
        <v>194740</v>
      </c>
      <c r="C19" s="1634">
        <f t="shared" si="0"/>
        <v>1.9047619047619049</v>
      </c>
      <c r="D19" s="1635">
        <v>29390</v>
      </c>
      <c r="E19" s="1634">
        <f t="shared" si="1"/>
        <v>4.2531304316980592</v>
      </c>
      <c r="F19" s="1635">
        <v>261</v>
      </c>
      <c r="G19" s="1632">
        <f t="shared" si="2"/>
        <v>0.88805716230010212</v>
      </c>
    </row>
    <row r="20" spans="1:7" ht="21" customHeight="1">
      <c r="A20" s="530" t="s">
        <v>2407</v>
      </c>
      <c r="B20" s="1636">
        <v>197837</v>
      </c>
      <c r="C20" s="1634">
        <f t="shared" si="0"/>
        <v>1.5903255622881793</v>
      </c>
      <c r="D20" s="1635">
        <v>30432</v>
      </c>
      <c r="E20" s="1634">
        <f t="shared" si="1"/>
        <v>3.5454236134739707</v>
      </c>
      <c r="F20" s="1635">
        <v>1241</v>
      </c>
      <c r="G20" s="1632">
        <f t="shared" si="2"/>
        <v>4.0779442691903265</v>
      </c>
    </row>
    <row r="21" spans="1:7" ht="21" customHeight="1">
      <c r="A21" s="530" t="s">
        <v>1749</v>
      </c>
      <c r="B21" s="1636">
        <v>200555</v>
      </c>
      <c r="C21" s="1634">
        <f t="shared" si="0"/>
        <v>1.3738582772686605</v>
      </c>
      <c r="D21" s="1635">
        <v>31821</v>
      </c>
      <c r="E21" s="1634">
        <f t="shared" si="1"/>
        <v>4.5642744479495265</v>
      </c>
      <c r="F21" s="1635">
        <v>1263</v>
      </c>
      <c r="G21" s="1632">
        <f t="shared" si="2"/>
        <v>3.969077024606392</v>
      </c>
    </row>
    <row r="22" spans="1:7" ht="21" customHeight="1">
      <c r="A22" s="530" t="s">
        <v>1748</v>
      </c>
      <c r="B22" s="1636">
        <v>203116</v>
      </c>
      <c r="C22" s="1634">
        <f t="shared" si="0"/>
        <v>1.2769564458627309</v>
      </c>
      <c r="D22" s="1635">
        <v>32815</v>
      </c>
      <c r="E22" s="1634">
        <f t="shared" si="1"/>
        <v>3.1237233273624336</v>
      </c>
      <c r="F22" s="1633">
        <v>1238</v>
      </c>
      <c r="G22" s="1632">
        <f t="shared" si="2"/>
        <v>3.7726649398141099</v>
      </c>
    </row>
    <row r="23" spans="1:7" ht="21" customHeight="1">
      <c r="A23" s="530" t="s">
        <v>1747</v>
      </c>
      <c r="B23" s="1636">
        <v>205993</v>
      </c>
      <c r="C23" s="1634">
        <f t="shared" si="0"/>
        <v>1.4164319896020008</v>
      </c>
      <c r="D23" s="1635">
        <v>33378</v>
      </c>
      <c r="E23" s="1634">
        <f t="shared" si="1"/>
        <v>1.7156788054243488</v>
      </c>
      <c r="F23" s="1633">
        <v>1377</v>
      </c>
      <c r="G23" s="1632">
        <f t="shared" si="2"/>
        <v>4.1254718676972857</v>
      </c>
    </row>
    <row r="24" spans="1:7" ht="21" customHeight="1">
      <c r="A24" s="530" t="s">
        <v>2406</v>
      </c>
      <c r="B24" s="1636">
        <v>207147</v>
      </c>
      <c r="C24" s="1634">
        <f t="shared" si="0"/>
        <v>0.56021321112853351</v>
      </c>
      <c r="D24" s="1635">
        <v>34619</v>
      </c>
      <c r="E24" s="1634">
        <f t="shared" si="1"/>
        <v>3.7180178560728625</v>
      </c>
      <c r="F24" s="1633">
        <v>1381</v>
      </c>
      <c r="G24" s="1632">
        <f t="shared" si="2"/>
        <v>3.9891389121580634</v>
      </c>
    </row>
    <row r="25" spans="1:7" ht="21" customHeight="1">
      <c r="A25" s="530" t="s">
        <v>2405</v>
      </c>
      <c r="B25" s="1636">
        <v>216064</v>
      </c>
      <c r="C25" s="1634">
        <f t="shared" si="0"/>
        <v>4.3046725272391102</v>
      </c>
      <c r="D25" s="1635">
        <v>36682</v>
      </c>
      <c r="E25" s="1634">
        <f t="shared" si="1"/>
        <v>5.9591553771050574</v>
      </c>
      <c r="F25" s="1633">
        <v>1471</v>
      </c>
      <c r="G25" s="1632">
        <f t="shared" si="2"/>
        <v>4.0101412136742818</v>
      </c>
    </row>
    <row r="26" spans="1:7" ht="21" customHeight="1">
      <c r="A26" s="530" t="s">
        <v>2404</v>
      </c>
      <c r="B26" s="1636">
        <v>218109</v>
      </c>
      <c r="C26" s="1634">
        <f t="shared" si="0"/>
        <v>0.94647882109004744</v>
      </c>
      <c r="D26" s="1635">
        <v>38441</v>
      </c>
      <c r="E26" s="1634">
        <f t="shared" si="1"/>
        <v>4.795267433618668</v>
      </c>
      <c r="F26" s="1633">
        <v>1482</v>
      </c>
      <c r="G26" s="1632">
        <f t="shared" si="2"/>
        <v>3.8552587081501519</v>
      </c>
    </row>
    <row r="27" spans="1:7" ht="21" customHeight="1">
      <c r="A27" s="530" t="s">
        <v>2403</v>
      </c>
      <c r="B27" s="1636">
        <v>220165</v>
      </c>
      <c r="C27" s="1634">
        <f t="shared" si="0"/>
        <v>0.94264794208400382</v>
      </c>
      <c r="D27" s="1635">
        <v>40093</v>
      </c>
      <c r="E27" s="1634">
        <f t="shared" si="1"/>
        <v>4.2974948622564453</v>
      </c>
      <c r="F27" s="1633">
        <v>1517</v>
      </c>
      <c r="G27" s="1632">
        <f t="shared" si="2"/>
        <v>3.7837028907789385</v>
      </c>
    </row>
    <row r="28" spans="1:7" ht="21" customHeight="1">
      <c r="A28" s="530" t="s">
        <v>2402</v>
      </c>
      <c r="B28" s="1636">
        <v>223771</v>
      </c>
      <c r="C28" s="1634">
        <f t="shared" si="0"/>
        <v>1.6378625122067541</v>
      </c>
      <c r="D28" s="1635">
        <v>41668</v>
      </c>
      <c r="E28" s="1634">
        <f t="shared" si="1"/>
        <v>3.9283665477764198</v>
      </c>
      <c r="F28" s="1633">
        <v>1521</v>
      </c>
      <c r="G28" s="1632">
        <f t="shared" si="2"/>
        <v>3.6502831909378899</v>
      </c>
    </row>
    <row r="29" spans="1:7" ht="21" customHeight="1">
      <c r="A29" s="530" t="s">
        <v>2401</v>
      </c>
      <c r="B29" s="1636">
        <v>226781</v>
      </c>
      <c r="C29" s="1634">
        <f t="shared" si="0"/>
        <v>1.3451251502652264</v>
      </c>
      <c r="D29" s="1635">
        <v>43007</v>
      </c>
      <c r="E29" s="1634">
        <f t="shared" si="1"/>
        <v>3.2134971680906212</v>
      </c>
      <c r="F29" s="1633">
        <v>1500</v>
      </c>
      <c r="G29" s="1632">
        <f t="shared" si="2"/>
        <v>3.4878043109261285</v>
      </c>
    </row>
    <row r="30" spans="1:7" ht="21" customHeight="1">
      <c r="A30" s="530" t="s">
        <v>2005</v>
      </c>
      <c r="B30" s="1631">
        <v>230310</v>
      </c>
      <c r="C30" s="57">
        <f t="shared" si="0"/>
        <v>1.5561268360224181</v>
      </c>
      <c r="D30" s="1630">
        <v>44194</v>
      </c>
      <c r="E30" s="57">
        <f t="shared" si="1"/>
        <v>2.7600158113795428</v>
      </c>
      <c r="F30" s="1630">
        <v>1538</v>
      </c>
      <c r="G30" s="1629">
        <f t="shared" si="2"/>
        <v>3.480110422229262</v>
      </c>
    </row>
    <row r="31" spans="1:7" ht="21" customHeight="1" thickBot="1">
      <c r="A31" s="529" t="s">
        <v>2004</v>
      </c>
      <c r="B31" s="1628">
        <v>233868</v>
      </c>
      <c r="C31" s="1627">
        <f t="shared" si="0"/>
        <v>1.5448742998567149</v>
      </c>
      <c r="D31" s="1626">
        <v>45092</v>
      </c>
      <c r="E31" s="1627">
        <f t="shared" si="1"/>
        <v>2.0319500384667601</v>
      </c>
      <c r="F31" s="1626">
        <v>1590</v>
      </c>
      <c r="G31" s="1625">
        <f t="shared" si="2"/>
        <v>3.5261243679588397</v>
      </c>
    </row>
    <row r="32" spans="1:7">
      <c r="G32" s="187" t="s">
        <v>2400</v>
      </c>
    </row>
    <row r="33" spans="1:6">
      <c r="A33" s="2439" t="s">
        <v>2399</v>
      </c>
      <c r="B33" s="2600"/>
      <c r="C33" s="2600"/>
      <c r="D33" s="2600"/>
      <c r="E33" s="2600"/>
      <c r="F33" s="2600"/>
    </row>
    <row r="34" spans="1:6">
      <c r="A34" s="2439" t="s">
        <v>2398</v>
      </c>
      <c r="B34" s="2600"/>
      <c r="C34" s="2600"/>
      <c r="D34" s="2600"/>
      <c r="E34" s="2600"/>
      <c r="F34" s="2600"/>
    </row>
    <row r="35" spans="1:6">
      <c r="A35" s="701" t="s">
        <v>2397</v>
      </c>
      <c r="B35" s="1624"/>
      <c r="C35" s="1624"/>
      <c r="D35" s="1624"/>
      <c r="E35" s="1624"/>
      <c r="F35" s="1624"/>
    </row>
    <row r="36" spans="1:6">
      <c r="A36" t="s">
        <v>2396</v>
      </c>
    </row>
    <row r="37" spans="1:6">
      <c r="B37" t="s">
        <v>2395</v>
      </c>
    </row>
  </sheetData>
  <mergeCells count="3">
    <mergeCell ref="F3:F4"/>
    <mergeCell ref="A34:F34"/>
    <mergeCell ref="A33:F33"/>
  </mergeCells>
  <phoneticPr fontId="3"/>
  <printOptions horizontalCentered="1"/>
  <pageMargins left="0.98425196850393704" right="0.98425196850393704" top="0.98425196850393704" bottom="1.1811023622047245" header="0.51181102362204722" footer="0.51181102362204722"/>
  <pageSetup paperSize="9" scale="73" orientation="portrait" cellComments="asDisplayed"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28"/>
  <sheetViews>
    <sheetView showGridLines="0" workbookViewId="0">
      <pane ySplit="1" topLeftCell="A2" activePane="bottomLeft" state="frozenSplit"/>
      <selection pane="bottomLeft"/>
    </sheetView>
  </sheetViews>
  <sheetFormatPr defaultRowHeight="13"/>
  <cols>
    <col min="1" max="1" width="11.90625" customWidth="1"/>
    <col min="2" max="2" width="20.26953125" customWidth="1"/>
    <col min="3" max="3" width="22.26953125" customWidth="1"/>
  </cols>
  <sheetData>
    <row r="1" spans="1:3">
      <c r="A1" t="s">
        <v>2426</v>
      </c>
      <c r="B1" t="s">
        <v>2436</v>
      </c>
      <c r="C1" t="s">
        <v>2435</v>
      </c>
    </row>
    <row r="2" spans="1:3">
      <c r="A2" t="s">
        <v>2073</v>
      </c>
      <c r="B2">
        <v>353</v>
      </c>
      <c r="C2" s="23">
        <v>1.9</v>
      </c>
    </row>
    <row r="3" spans="1:3">
      <c r="A3" t="s">
        <v>2072</v>
      </c>
      <c r="B3">
        <v>437</v>
      </c>
      <c r="C3" s="23">
        <v>2.2960121893553302</v>
      </c>
    </row>
    <row r="4" spans="1:3">
      <c r="A4" t="s">
        <v>2071</v>
      </c>
      <c r="B4">
        <v>471</v>
      </c>
      <c r="C4" s="23">
        <v>2.3971905537459284</v>
      </c>
    </row>
    <row r="5" spans="1:3">
      <c r="A5" t="s">
        <v>2070</v>
      </c>
      <c r="B5">
        <v>516</v>
      </c>
      <c r="C5" s="23">
        <v>2.5483998419596996</v>
      </c>
    </row>
    <row r="6" spans="1:3">
      <c r="A6" t="s">
        <v>2069</v>
      </c>
      <c r="B6">
        <v>492</v>
      </c>
      <c r="C6" s="23">
        <v>2.3459851230211712</v>
      </c>
    </row>
    <row r="7" spans="1:3">
      <c r="A7" t="s">
        <v>2413</v>
      </c>
      <c r="B7">
        <v>465</v>
      </c>
      <c r="C7" s="23">
        <v>2.1093218416874575</v>
      </c>
    </row>
    <row r="8" spans="1:3">
      <c r="A8" t="s">
        <v>2434</v>
      </c>
      <c r="B8">
        <v>455</v>
      </c>
      <c r="C8" s="23">
        <v>2.0105165480977418</v>
      </c>
    </row>
    <row r="9" spans="1:3">
      <c r="A9" t="s">
        <v>2411</v>
      </c>
      <c r="B9">
        <v>501</v>
      </c>
      <c r="C9" s="23">
        <v>2.1480020579660435</v>
      </c>
    </row>
    <row r="10" spans="1:3">
      <c r="A10" t="s">
        <v>2066</v>
      </c>
      <c r="B10">
        <v>466</v>
      </c>
      <c r="C10" s="23">
        <v>1.9304059652029824</v>
      </c>
    </row>
    <row r="11" spans="1:3">
      <c r="A11" t="s">
        <v>1980</v>
      </c>
      <c r="B11">
        <v>360</v>
      </c>
      <c r="C11" s="23">
        <v>1.4362084097981329</v>
      </c>
    </row>
    <row r="12" spans="1:3">
      <c r="A12" t="s">
        <v>1979</v>
      </c>
      <c r="B12">
        <v>483</v>
      </c>
      <c r="C12" s="23">
        <v>1.8688334300638421</v>
      </c>
    </row>
    <row r="13" spans="1:3">
      <c r="A13" t="s">
        <v>1978</v>
      </c>
      <c r="B13">
        <v>397</v>
      </c>
      <c r="C13" s="23">
        <v>1.4972092321617136</v>
      </c>
    </row>
    <row r="14" spans="1:3">
      <c r="A14" t="s">
        <v>1977</v>
      </c>
      <c r="B14">
        <v>337</v>
      </c>
      <c r="C14" s="23">
        <v>1.2381967152882389</v>
      </c>
    </row>
    <row r="15" spans="1:3">
      <c r="A15" t="s">
        <v>1976</v>
      </c>
      <c r="B15">
        <v>281</v>
      </c>
      <c r="C15" s="23">
        <v>0.99677201943882787</v>
      </c>
    </row>
    <row r="16" spans="1:3">
      <c r="A16" t="s">
        <v>1975</v>
      </c>
      <c r="B16">
        <v>261</v>
      </c>
      <c r="C16" s="23">
        <v>0.88805716230010212</v>
      </c>
    </row>
    <row r="17" spans="1:3">
      <c r="A17" t="s">
        <v>1750</v>
      </c>
      <c r="B17">
        <v>1241</v>
      </c>
      <c r="C17" s="23">
        <v>4.0779442691903265</v>
      </c>
    </row>
    <row r="18" spans="1:3">
      <c r="A18" t="s">
        <v>2433</v>
      </c>
      <c r="B18" s="851">
        <v>1263</v>
      </c>
      <c r="C18" s="1414">
        <v>4</v>
      </c>
    </row>
    <row r="19" spans="1:3">
      <c r="A19" t="s">
        <v>2432</v>
      </c>
      <c r="B19" s="851">
        <v>1238</v>
      </c>
      <c r="C19" s="1414">
        <v>3.8</v>
      </c>
    </row>
    <row r="20" spans="1:3">
      <c r="A20" t="s">
        <v>2431</v>
      </c>
      <c r="B20" s="851">
        <v>1377</v>
      </c>
      <c r="C20" s="1414">
        <v>4.0999999999999996</v>
      </c>
    </row>
    <row r="21" spans="1:3">
      <c r="A21" t="s">
        <v>2430</v>
      </c>
      <c r="B21" s="851">
        <v>1381</v>
      </c>
      <c r="C21" s="23">
        <v>4</v>
      </c>
    </row>
    <row r="22" spans="1:3">
      <c r="A22" t="s">
        <v>2429</v>
      </c>
      <c r="B22" s="851">
        <v>1471</v>
      </c>
      <c r="C22" s="23">
        <v>4</v>
      </c>
    </row>
    <row r="23" spans="1:3">
      <c r="A23" t="s">
        <v>1972</v>
      </c>
      <c r="B23" s="44">
        <v>1482</v>
      </c>
      <c r="C23" s="23">
        <v>3.9</v>
      </c>
    </row>
    <row r="24" spans="1:3">
      <c r="A24" t="s">
        <v>1971</v>
      </c>
      <c r="B24" s="851">
        <v>1517</v>
      </c>
      <c r="C24" s="23">
        <v>3.8</v>
      </c>
    </row>
    <row r="25" spans="1:3">
      <c r="A25" t="s">
        <v>2007</v>
      </c>
      <c r="B25" s="851">
        <v>1531</v>
      </c>
      <c r="C25" s="23">
        <v>3.7</v>
      </c>
    </row>
    <row r="26" spans="1:3">
      <c r="A26" t="s">
        <v>2006</v>
      </c>
      <c r="B26" s="851">
        <v>1500</v>
      </c>
      <c r="C26" s="23">
        <v>3.5</v>
      </c>
    </row>
    <row r="27" spans="1:3">
      <c r="A27" t="s">
        <v>2005</v>
      </c>
      <c r="B27" s="851">
        <v>1538</v>
      </c>
      <c r="C27" s="23">
        <v>3.5</v>
      </c>
    </row>
    <row r="28" spans="1:3">
      <c r="A28" t="s">
        <v>2004</v>
      </c>
      <c r="B28" s="851">
        <f>表49!F31</f>
        <v>1590</v>
      </c>
      <c r="C28" s="23">
        <f>表49!G31</f>
        <v>3.5261243679588397</v>
      </c>
    </row>
  </sheetData>
  <phoneticPr fontId="3"/>
  <dataValidations count="2">
    <dataValidation imeMode="on" allowBlank="1" showInputMessage="1" showErrorMessage="1" sqref="A2:A141 A1:XFD1" xr:uid="{00000000-0002-0000-3E00-000000000000}"/>
    <dataValidation imeMode="off" allowBlank="1" showInputMessage="1" showErrorMessage="1" sqref="B2:C264" xr:uid="{00000000-0002-0000-3E00-000001000000}"/>
  </dataValidations>
  <pageMargins left="0.78700000000000003" right="0.78700000000000003" top="0.98399999999999999" bottom="0.98399999999999999" header="0.51200000000000001" footer="0.51200000000000001"/>
  <pageSetup paperSize="9" orientation="portrait" verticalDpi="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36"/>
  <sheetViews>
    <sheetView view="pageBreakPreview" zoomScaleNormal="100" zoomScaleSheetLayoutView="100" workbookViewId="0">
      <selection activeCell="A2" sqref="A2"/>
    </sheetView>
  </sheetViews>
  <sheetFormatPr defaultRowHeight="13"/>
  <cols>
    <col min="1" max="1" width="10.7265625" customWidth="1"/>
    <col min="2" max="2" width="11" customWidth="1"/>
    <col min="3" max="3" width="11" style="543" customWidth="1"/>
    <col min="4" max="9" width="11" customWidth="1"/>
    <col min="10" max="10" width="11" style="543" customWidth="1"/>
  </cols>
  <sheetData>
    <row r="1" spans="1:10" ht="24" customHeight="1">
      <c r="A1" s="216" t="s">
        <v>2456</v>
      </c>
      <c r="B1" s="258"/>
      <c r="C1" s="1658"/>
      <c r="D1" s="258"/>
      <c r="E1" s="258"/>
      <c r="F1" s="258"/>
    </row>
    <row r="2" spans="1:10" ht="30" customHeight="1" thickBot="1">
      <c r="I2" s="153"/>
      <c r="J2" s="1657" t="s">
        <v>2455</v>
      </c>
    </row>
    <row r="3" spans="1:10" ht="18" customHeight="1">
      <c r="A3" s="1656" t="s">
        <v>1692</v>
      </c>
      <c r="B3" s="1655" t="s">
        <v>2454</v>
      </c>
      <c r="C3" s="2601" t="s">
        <v>2453</v>
      </c>
      <c r="D3" s="2603" t="s">
        <v>2452</v>
      </c>
      <c r="E3" s="2604"/>
      <c r="F3" s="2604"/>
      <c r="G3" s="2604"/>
      <c r="H3" s="2604"/>
      <c r="I3" s="2604"/>
      <c r="J3" s="2604"/>
    </row>
    <row r="4" spans="1:10" ht="18" customHeight="1" thickBot="1">
      <c r="A4" s="876" t="s">
        <v>1623</v>
      </c>
      <c r="B4" s="1654" t="s">
        <v>2451</v>
      </c>
      <c r="C4" s="2602"/>
      <c r="D4" s="1653" t="s">
        <v>2450</v>
      </c>
      <c r="E4" s="1653" t="s">
        <v>2449</v>
      </c>
      <c r="F4" s="1653" t="s">
        <v>2448</v>
      </c>
      <c r="G4" s="1653" t="s">
        <v>2447</v>
      </c>
      <c r="H4" s="1653" t="s">
        <v>2446</v>
      </c>
      <c r="I4" s="1653" t="s">
        <v>2445</v>
      </c>
      <c r="J4" s="1652" t="s">
        <v>554</v>
      </c>
    </row>
    <row r="5" spans="1:10" ht="22" customHeight="1">
      <c r="A5" s="1649" t="s">
        <v>2444</v>
      </c>
      <c r="B5" s="758">
        <v>30</v>
      </c>
      <c r="C5" s="758">
        <v>2830</v>
      </c>
      <c r="D5" s="758">
        <v>108</v>
      </c>
      <c r="E5" s="758">
        <v>215</v>
      </c>
      <c r="F5" s="758">
        <v>371</v>
      </c>
      <c r="G5" s="758">
        <v>524</v>
      </c>
      <c r="H5" s="758">
        <v>551</v>
      </c>
      <c r="I5" s="758">
        <v>537</v>
      </c>
      <c r="J5" s="758">
        <f t="shared" ref="J5:J12" si="0">SUM(D5:I5)</f>
        <v>2306</v>
      </c>
    </row>
    <row r="6" spans="1:10" ht="22" customHeight="1">
      <c r="A6" s="1649" t="s">
        <v>2443</v>
      </c>
      <c r="B6" s="758">
        <v>30</v>
      </c>
      <c r="C6" s="758">
        <v>2830</v>
      </c>
      <c r="D6" s="758">
        <v>152</v>
      </c>
      <c r="E6" s="758">
        <v>227</v>
      </c>
      <c r="F6" s="758">
        <v>378</v>
      </c>
      <c r="G6" s="758">
        <v>541</v>
      </c>
      <c r="H6" s="758">
        <v>561</v>
      </c>
      <c r="I6" s="758">
        <v>534</v>
      </c>
      <c r="J6" s="758">
        <f t="shared" si="0"/>
        <v>2393</v>
      </c>
    </row>
    <row r="7" spans="1:10" ht="22" customHeight="1">
      <c r="A7" s="1649" t="s">
        <v>851</v>
      </c>
      <c r="B7" s="758">
        <v>30</v>
      </c>
      <c r="C7" s="758">
        <v>2830</v>
      </c>
      <c r="D7" s="758">
        <v>117</v>
      </c>
      <c r="E7" s="758">
        <v>247</v>
      </c>
      <c r="F7" s="758">
        <v>386</v>
      </c>
      <c r="G7" s="758">
        <v>571</v>
      </c>
      <c r="H7" s="758">
        <v>570</v>
      </c>
      <c r="I7" s="758">
        <v>565</v>
      </c>
      <c r="J7" s="758">
        <f t="shared" si="0"/>
        <v>2456</v>
      </c>
    </row>
    <row r="8" spans="1:10" ht="22" customHeight="1">
      <c r="A8" s="1649" t="s">
        <v>413</v>
      </c>
      <c r="B8" s="758">
        <v>30</v>
      </c>
      <c r="C8" s="758">
        <v>2890</v>
      </c>
      <c r="D8" s="758">
        <v>113</v>
      </c>
      <c r="E8" s="758">
        <v>323</v>
      </c>
      <c r="F8" s="758">
        <v>395</v>
      </c>
      <c r="G8" s="758">
        <v>577</v>
      </c>
      <c r="H8" s="758">
        <v>621</v>
      </c>
      <c r="I8" s="758">
        <v>580</v>
      </c>
      <c r="J8" s="758">
        <f t="shared" si="0"/>
        <v>2609</v>
      </c>
    </row>
    <row r="9" spans="1:10" ht="22" customHeight="1">
      <c r="A9" s="1649" t="s">
        <v>850</v>
      </c>
      <c r="B9" s="758">
        <v>30</v>
      </c>
      <c r="C9" s="758">
        <v>2890</v>
      </c>
      <c r="D9" s="758">
        <v>113</v>
      </c>
      <c r="E9" s="758">
        <v>300</v>
      </c>
      <c r="F9" s="758">
        <v>449</v>
      </c>
      <c r="G9" s="758">
        <v>575</v>
      </c>
      <c r="H9" s="758">
        <v>611</v>
      </c>
      <c r="I9" s="758">
        <v>617</v>
      </c>
      <c r="J9" s="758">
        <f t="shared" si="0"/>
        <v>2665</v>
      </c>
    </row>
    <row r="10" spans="1:10" ht="22" customHeight="1">
      <c r="A10" s="1649" t="s">
        <v>849</v>
      </c>
      <c r="B10" s="758">
        <v>31</v>
      </c>
      <c r="C10" s="758">
        <v>2890</v>
      </c>
      <c r="D10" s="758">
        <v>134</v>
      </c>
      <c r="E10" s="758">
        <v>320</v>
      </c>
      <c r="F10" s="758">
        <v>465</v>
      </c>
      <c r="G10" s="758">
        <v>600</v>
      </c>
      <c r="H10" s="758">
        <v>620</v>
      </c>
      <c r="I10" s="758">
        <v>617</v>
      </c>
      <c r="J10" s="758">
        <f t="shared" si="0"/>
        <v>2756</v>
      </c>
    </row>
    <row r="11" spans="1:10" ht="22" customHeight="1">
      <c r="A11" s="1649" t="s">
        <v>410</v>
      </c>
      <c r="B11" s="758">
        <v>31</v>
      </c>
      <c r="C11" s="758">
        <v>2980</v>
      </c>
      <c r="D11" s="758">
        <v>122</v>
      </c>
      <c r="E11" s="758">
        <v>333</v>
      </c>
      <c r="F11" s="758">
        <v>492</v>
      </c>
      <c r="G11" s="758">
        <v>610</v>
      </c>
      <c r="H11" s="758">
        <v>631</v>
      </c>
      <c r="I11" s="758">
        <v>642</v>
      </c>
      <c r="J11" s="758">
        <f t="shared" si="0"/>
        <v>2830</v>
      </c>
    </row>
    <row r="12" spans="1:10" ht="22" customHeight="1">
      <c r="A12" s="1649" t="s">
        <v>794</v>
      </c>
      <c r="B12" s="758">
        <v>31</v>
      </c>
      <c r="C12" s="758">
        <v>2980</v>
      </c>
      <c r="D12" s="758">
        <v>126</v>
      </c>
      <c r="E12" s="758">
        <v>332</v>
      </c>
      <c r="F12" s="758">
        <v>431</v>
      </c>
      <c r="G12" s="758">
        <v>593</v>
      </c>
      <c r="H12" s="758">
        <v>601</v>
      </c>
      <c r="I12" s="758">
        <v>585</v>
      </c>
      <c r="J12" s="758">
        <f t="shared" si="0"/>
        <v>2668</v>
      </c>
    </row>
    <row r="13" spans="1:10" ht="22" customHeight="1">
      <c r="A13" s="1649" t="s">
        <v>408</v>
      </c>
      <c r="B13" s="1650">
        <v>32</v>
      </c>
      <c r="C13" s="1650">
        <v>3055</v>
      </c>
      <c r="D13" s="1650">
        <v>119</v>
      </c>
      <c r="E13" s="1650">
        <v>354</v>
      </c>
      <c r="F13" s="1650">
        <v>456</v>
      </c>
      <c r="G13" s="1650">
        <v>668</v>
      </c>
      <c r="H13" s="1650">
        <v>636</v>
      </c>
      <c r="I13" s="1650">
        <v>629</v>
      </c>
      <c r="J13" s="1650">
        <v>2862</v>
      </c>
    </row>
    <row r="14" spans="1:10" ht="22" customHeight="1">
      <c r="A14" s="1649" t="s">
        <v>407</v>
      </c>
      <c r="B14" s="1650">
        <v>33</v>
      </c>
      <c r="C14" s="1650">
        <v>3115</v>
      </c>
      <c r="D14" s="1650">
        <v>110</v>
      </c>
      <c r="E14" s="1650">
        <v>364</v>
      </c>
      <c r="F14" s="1650">
        <v>502</v>
      </c>
      <c r="G14" s="1650">
        <v>631</v>
      </c>
      <c r="H14" s="1650">
        <v>697</v>
      </c>
      <c r="I14" s="1650">
        <v>635</v>
      </c>
      <c r="J14" s="1650">
        <v>2939</v>
      </c>
    </row>
    <row r="15" spans="1:10" ht="22" customHeight="1">
      <c r="A15" s="1649" t="s">
        <v>406</v>
      </c>
      <c r="B15" s="1650">
        <v>34</v>
      </c>
      <c r="C15" s="1650">
        <v>3275</v>
      </c>
      <c r="D15" s="1650">
        <v>135</v>
      </c>
      <c r="E15" s="1650">
        <v>400</v>
      </c>
      <c r="F15" s="1650">
        <v>542</v>
      </c>
      <c r="G15" s="1650">
        <v>650</v>
      </c>
      <c r="H15" s="1650">
        <v>671</v>
      </c>
      <c r="I15" s="1650">
        <v>722</v>
      </c>
      <c r="J15" s="1650">
        <v>3120</v>
      </c>
    </row>
    <row r="16" spans="1:10" ht="22" customHeight="1">
      <c r="A16" s="1649" t="s">
        <v>405</v>
      </c>
      <c r="B16" s="1650">
        <v>36</v>
      </c>
      <c r="C16" s="1650">
        <v>3410</v>
      </c>
      <c r="D16" s="1650">
        <v>143</v>
      </c>
      <c r="E16" s="1650">
        <v>375</v>
      </c>
      <c r="F16" s="1650">
        <v>544</v>
      </c>
      <c r="G16" s="1650">
        <v>663</v>
      </c>
      <c r="H16" s="1650">
        <v>690</v>
      </c>
      <c r="I16" s="1650">
        <v>685</v>
      </c>
      <c r="J16" s="1650">
        <v>3100</v>
      </c>
    </row>
    <row r="17" spans="1:12" ht="22" customHeight="1">
      <c r="A17" s="1649" t="s">
        <v>404</v>
      </c>
      <c r="B17" s="1651">
        <v>36</v>
      </c>
      <c r="C17" s="1650">
        <v>3470</v>
      </c>
      <c r="D17" s="1650">
        <v>144</v>
      </c>
      <c r="E17" s="1650">
        <v>437</v>
      </c>
      <c r="F17" s="1650">
        <v>527</v>
      </c>
      <c r="G17" s="1650">
        <v>681</v>
      </c>
      <c r="H17" s="1650">
        <v>687</v>
      </c>
      <c r="I17" s="1650">
        <v>702</v>
      </c>
      <c r="J17" s="1650">
        <v>3178</v>
      </c>
    </row>
    <row r="18" spans="1:12" ht="21" customHeight="1">
      <c r="A18" s="1649" t="s">
        <v>403</v>
      </c>
      <c r="B18" s="894">
        <v>36</v>
      </c>
      <c r="C18" s="893">
        <v>3545</v>
      </c>
      <c r="D18" s="893">
        <v>145</v>
      </c>
      <c r="E18" s="893">
        <v>490</v>
      </c>
      <c r="F18" s="893">
        <v>619</v>
      </c>
      <c r="G18" s="893">
        <v>684</v>
      </c>
      <c r="H18" s="893">
        <v>721</v>
      </c>
      <c r="I18" s="893">
        <v>691</v>
      </c>
      <c r="J18" s="893">
        <v>3350</v>
      </c>
    </row>
    <row r="19" spans="1:12" ht="21" customHeight="1">
      <c r="A19" s="1649" t="s">
        <v>2442</v>
      </c>
      <c r="B19" s="893">
        <v>38</v>
      </c>
      <c r="C19" s="893">
        <v>3725</v>
      </c>
      <c r="D19" s="893">
        <v>197</v>
      </c>
      <c r="E19" s="893">
        <v>517</v>
      </c>
      <c r="F19" s="893">
        <v>670</v>
      </c>
      <c r="G19" s="893">
        <v>759</v>
      </c>
      <c r="H19" s="893">
        <v>706</v>
      </c>
      <c r="I19" s="893">
        <v>710</v>
      </c>
      <c r="J19" s="893">
        <v>3559</v>
      </c>
      <c r="L19" s="400"/>
    </row>
    <row r="20" spans="1:12" ht="21" customHeight="1">
      <c r="A20" s="1649" t="s">
        <v>1437</v>
      </c>
      <c r="B20" s="893">
        <v>39</v>
      </c>
      <c r="C20" s="893">
        <v>3990</v>
      </c>
      <c r="D20" s="893">
        <v>203</v>
      </c>
      <c r="E20" s="893">
        <v>556</v>
      </c>
      <c r="F20" s="893">
        <v>685</v>
      </c>
      <c r="G20" s="893">
        <v>795</v>
      </c>
      <c r="H20" s="893">
        <v>807</v>
      </c>
      <c r="I20" s="893">
        <v>705</v>
      </c>
      <c r="J20" s="893">
        <v>3751</v>
      </c>
      <c r="L20" s="400"/>
    </row>
    <row r="21" spans="1:12" ht="21" customHeight="1">
      <c r="A21" s="221" t="s">
        <v>2441</v>
      </c>
      <c r="B21" s="894">
        <v>42</v>
      </c>
      <c r="C21" s="893">
        <v>4100</v>
      </c>
      <c r="D21" s="893">
        <v>224</v>
      </c>
      <c r="E21" s="893">
        <v>606</v>
      </c>
      <c r="F21" s="893">
        <v>747</v>
      </c>
      <c r="G21" s="893">
        <v>819</v>
      </c>
      <c r="H21" s="893">
        <v>832</v>
      </c>
      <c r="I21" s="893">
        <v>785</v>
      </c>
      <c r="J21" s="893">
        <v>4013</v>
      </c>
      <c r="L21" s="400"/>
    </row>
    <row r="22" spans="1:12" ht="21" customHeight="1">
      <c r="A22" s="221" t="s">
        <v>2353</v>
      </c>
      <c r="B22" s="894">
        <v>44</v>
      </c>
      <c r="C22" s="893">
        <v>4270</v>
      </c>
      <c r="D22" s="893">
        <v>209</v>
      </c>
      <c r="E22" s="893">
        <v>659</v>
      </c>
      <c r="F22" s="893">
        <v>804</v>
      </c>
      <c r="G22" s="893">
        <v>897</v>
      </c>
      <c r="H22" s="893">
        <v>876</v>
      </c>
      <c r="I22" s="893">
        <v>856</v>
      </c>
      <c r="J22" s="893">
        <v>4301</v>
      </c>
      <c r="L22" s="400"/>
    </row>
    <row r="23" spans="1:12" ht="21" customHeight="1">
      <c r="A23" s="1649" t="s">
        <v>1766</v>
      </c>
      <c r="B23" s="893">
        <v>45</v>
      </c>
      <c r="C23" s="893">
        <v>4570</v>
      </c>
      <c r="D23" s="893">
        <v>215</v>
      </c>
      <c r="E23" s="893">
        <v>699</v>
      </c>
      <c r="F23" s="893">
        <v>841</v>
      </c>
      <c r="G23" s="893">
        <v>908</v>
      </c>
      <c r="H23" s="893">
        <v>926</v>
      </c>
      <c r="I23" s="893">
        <v>893</v>
      </c>
      <c r="J23" s="893">
        <f t="shared" ref="J23:J28" si="1">SUM(D23:I23)</f>
        <v>4482</v>
      </c>
      <c r="L23" s="400"/>
    </row>
    <row r="24" spans="1:12" ht="21" customHeight="1">
      <c r="A24" s="1649" t="s">
        <v>2440</v>
      </c>
      <c r="B24" s="893">
        <v>48</v>
      </c>
      <c r="C24" s="893">
        <v>5225</v>
      </c>
      <c r="D24" s="893">
        <v>223</v>
      </c>
      <c r="E24" s="893">
        <v>712</v>
      </c>
      <c r="F24" s="893">
        <v>884</v>
      </c>
      <c r="G24" s="893">
        <v>949</v>
      </c>
      <c r="H24" s="893">
        <v>946</v>
      </c>
      <c r="I24" s="893">
        <v>930</v>
      </c>
      <c r="J24" s="893">
        <f t="shared" si="1"/>
        <v>4644</v>
      </c>
      <c r="L24" s="400"/>
    </row>
    <row r="25" spans="1:12" ht="21" customHeight="1">
      <c r="A25" s="1649" t="s">
        <v>2351</v>
      </c>
      <c r="B25" s="893">
        <v>50</v>
      </c>
      <c r="C25" s="893">
        <v>5405</v>
      </c>
      <c r="D25" s="893">
        <v>253</v>
      </c>
      <c r="E25" s="893">
        <v>745</v>
      </c>
      <c r="F25" s="893">
        <v>912</v>
      </c>
      <c r="G25" s="893">
        <v>992</v>
      </c>
      <c r="H25" s="893">
        <v>979</v>
      </c>
      <c r="I25" s="893">
        <v>942</v>
      </c>
      <c r="J25" s="893">
        <f t="shared" si="1"/>
        <v>4823</v>
      </c>
      <c r="L25" s="400"/>
    </row>
    <row r="26" spans="1:12" ht="21" customHeight="1">
      <c r="A26" s="1649" t="s">
        <v>2439</v>
      </c>
      <c r="B26" s="893">
        <v>54</v>
      </c>
      <c r="C26" s="893">
        <v>5825</v>
      </c>
      <c r="D26" s="893">
        <v>272</v>
      </c>
      <c r="E26" s="893">
        <v>796</v>
      </c>
      <c r="F26" s="893">
        <v>962</v>
      </c>
      <c r="G26" s="893">
        <v>1037</v>
      </c>
      <c r="H26" s="893">
        <v>1046</v>
      </c>
      <c r="I26" s="893">
        <v>994</v>
      </c>
      <c r="J26" s="893">
        <f t="shared" si="1"/>
        <v>5107</v>
      </c>
      <c r="L26" s="400"/>
    </row>
    <row r="27" spans="1:12" ht="21" customHeight="1">
      <c r="A27" s="1649" t="s">
        <v>2438</v>
      </c>
      <c r="B27" s="893">
        <v>55</v>
      </c>
      <c r="C27" s="893">
        <v>5993</v>
      </c>
      <c r="D27" s="893">
        <v>356</v>
      </c>
      <c r="E27" s="893">
        <v>818</v>
      </c>
      <c r="F27" s="893">
        <v>1012</v>
      </c>
      <c r="G27" s="893">
        <v>1068</v>
      </c>
      <c r="H27" s="893">
        <v>1069</v>
      </c>
      <c r="I27" s="893">
        <v>1061</v>
      </c>
      <c r="J27" s="893">
        <f t="shared" si="1"/>
        <v>5384</v>
      </c>
      <c r="L27" s="400"/>
    </row>
    <row r="28" spans="1:12" ht="21" customHeight="1" thickBot="1">
      <c r="A28" s="1648" t="s">
        <v>64</v>
      </c>
      <c r="B28" s="1647">
        <v>57</v>
      </c>
      <c r="C28" s="1647">
        <v>6185</v>
      </c>
      <c r="D28" s="1647">
        <v>383</v>
      </c>
      <c r="E28" s="1647">
        <v>853</v>
      </c>
      <c r="F28" s="1647">
        <v>1032</v>
      </c>
      <c r="G28" s="1647">
        <v>1135</v>
      </c>
      <c r="H28" s="1647">
        <v>1119</v>
      </c>
      <c r="I28" s="1647">
        <v>1088</v>
      </c>
      <c r="J28" s="1647">
        <f t="shared" si="1"/>
        <v>5610</v>
      </c>
      <c r="L28" s="400"/>
    </row>
    <row r="29" spans="1:12" ht="21" customHeight="1">
      <c r="A29" s="880"/>
      <c r="B29" s="1645"/>
      <c r="C29" s="1646"/>
      <c r="D29" s="1645"/>
      <c r="E29" s="1645"/>
      <c r="F29" s="1645"/>
      <c r="G29" s="1645"/>
      <c r="H29" s="1645"/>
      <c r="I29" s="1645"/>
      <c r="J29" s="1644" t="s">
        <v>2437</v>
      </c>
    </row>
    <row r="30" spans="1:12">
      <c r="J30" s="523"/>
    </row>
    <row r="31" spans="1:12" ht="15.75" customHeight="1"/>
    <row r="32" spans="1:12" ht="15.75" customHeight="1"/>
    <row r="33" ht="15.75" customHeight="1"/>
    <row r="34" ht="15.75" customHeight="1"/>
    <row r="35" ht="15.75" customHeight="1"/>
    <row r="36" ht="15.75" customHeight="1"/>
  </sheetData>
  <mergeCells count="2">
    <mergeCell ref="C3:C4"/>
    <mergeCell ref="D3:J3"/>
  </mergeCells>
  <phoneticPr fontId="3"/>
  <pageMargins left="0.98425196850393704" right="0.54" top="1.1811023622047245" bottom="1.1811023622047245" header="0.51181102362204722" footer="0.51181102362204722"/>
  <pageSetup paperSize="9" scale="71" fitToWidth="0" orientation="portrait" horizontalDpi="4294967292" r:id="rId1"/>
  <headerFooter alignWithMargins="0"/>
  <ignoredErrors>
    <ignoredError sqref="J5 J6:J12 J23:J28" formulaRange="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35"/>
  <sheetViews>
    <sheetView view="pageBreakPreview" zoomScaleNormal="100" zoomScaleSheetLayoutView="100" workbookViewId="0">
      <selection activeCell="A2" sqref="A2"/>
    </sheetView>
  </sheetViews>
  <sheetFormatPr defaultRowHeight="13"/>
  <cols>
    <col min="2" max="2" width="10.6328125" customWidth="1"/>
    <col min="3" max="3" width="11" customWidth="1"/>
    <col min="4" max="4" width="11" style="543" customWidth="1"/>
    <col min="5" max="10" width="11" customWidth="1"/>
    <col min="11" max="11" width="11" style="543" customWidth="1"/>
  </cols>
  <sheetData>
    <row r="1" spans="1:11" ht="24" customHeight="1">
      <c r="A1" s="216" t="s">
        <v>2464</v>
      </c>
      <c r="B1" s="1670"/>
      <c r="C1" s="258"/>
      <c r="D1" s="1658"/>
      <c r="E1" s="258"/>
      <c r="F1" s="258"/>
      <c r="G1" s="258"/>
    </row>
    <row r="2" spans="1:11" ht="30" customHeight="1" thickBot="1">
      <c r="J2" s="153"/>
      <c r="K2" s="1657" t="s">
        <v>2455</v>
      </c>
    </row>
    <row r="3" spans="1:11" ht="18" customHeight="1">
      <c r="A3" s="2250" t="s">
        <v>2463</v>
      </c>
      <c r="B3" s="1669" t="s">
        <v>1692</v>
      </c>
      <c r="C3" s="2606" t="s">
        <v>2462</v>
      </c>
      <c r="D3" s="2601" t="s">
        <v>2461</v>
      </c>
      <c r="E3" s="2603" t="s">
        <v>2452</v>
      </c>
      <c r="F3" s="2604"/>
      <c r="G3" s="2604"/>
      <c r="H3" s="2604"/>
      <c r="I3" s="2604"/>
      <c r="J3" s="2604"/>
      <c r="K3" s="2604"/>
    </row>
    <row r="4" spans="1:11" ht="18" customHeight="1" thickBot="1">
      <c r="A4" s="2251"/>
      <c r="B4" s="1668" t="s">
        <v>1623</v>
      </c>
      <c r="C4" s="2607"/>
      <c r="D4" s="2602"/>
      <c r="E4" s="1653" t="s">
        <v>2450</v>
      </c>
      <c r="F4" s="1653" t="s">
        <v>2449</v>
      </c>
      <c r="G4" s="1653" t="s">
        <v>2448</v>
      </c>
      <c r="H4" s="1653" t="s">
        <v>2460</v>
      </c>
      <c r="I4" s="1653" t="s">
        <v>2446</v>
      </c>
      <c r="J4" s="1653" t="s">
        <v>2445</v>
      </c>
      <c r="K4" s="1652" t="s">
        <v>554</v>
      </c>
    </row>
    <row r="5" spans="1:11" ht="22" customHeight="1">
      <c r="A5" s="2608" t="s">
        <v>2459</v>
      </c>
      <c r="B5" s="1664" t="s">
        <v>397</v>
      </c>
      <c r="C5" s="758">
        <v>2</v>
      </c>
      <c r="D5" s="758">
        <v>605</v>
      </c>
      <c r="E5" s="758">
        <v>14</v>
      </c>
      <c r="F5" s="758">
        <v>33</v>
      </c>
      <c r="G5" s="758">
        <v>35</v>
      </c>
      <c r="H5" s="758">
        <v>166</v>
      </c>
      <c r="I5" s="758">
        <v>143</v>
      </c>
      <c r="J5" s="758">
        <v>152</v>
      </c>
      <c r="K5" s="758">
        <f t="shared" ref="K5:K19" si="0">SUM(E5:J5)</f>
        <v>543</v>
      </c>
    </row>
    <row r="6" spans="1:11" ht="22" customHeight="1">
      <c r="A6" s="2609"/>
      <c r="B6" s="1664" t="s">
        <v>396</v>
      </c>
      <c r="C6" s="758">
        <v>3</v>
      </c>
      <c r="D6" s="758">
        <v>695</v>
      </c>
      <c r="E6" s="758">
        <v>9</v>
      </c>
      <c r="F6" s="758">
        <v>44</v>
      </c>
      <c r="G6" s="758">
        <v>48</v>
      </c>
      <c r="H6" s="758">
        <v>129</v>
      </c>
      <c r="I6" s="758">
        <v>185</v>
      </c>
      <c r="J6" s="758">
        <v>147</v>
      </c>
      <c r="K6" s="758">
        <f t="shared" si="0"/>
        <v>562</v>
      </c>
    </row>
    <row r="7" spans="1:11" ht="22" customHeight="1">
      <c r="A7" s="2609"/>
      <c r="B7" s="1664" t="s">
        <v>395</v>
      </c>
      <c r="C7" s="758">
        <v>3</v>
      </c>
      <c r="D7" s="758">
        <v>694</v>
      </c>
      <c r="E7" s="758">
        <v>14</v>
      </c>
      <c r="F7" s="758">
        <v>54</v>
      </c>
      <c r="G7" s="758">
        <v>60</v>
      </c>
      <c r="H7" s="758">
        <v>157</v>
      </c>
      <c r="I7" s="758">
        <v>145</v>
      </c>
      <c r="J7" s="758">
        <v>183</v>
      </c>
      <c r="K7" s="758">
        <f t="shared" si="0"/>
        <v>613</v>
      </c>
    </row>
    <row r="8" spans="1:11" ht="22" customHeight="1">
      <c r="A8" s="2609"/>
      <c r="B8" s="1664" t="s">
        <v>394</v>
      </c>
      <c r="C8" s="758">
        <v>5</v>
      </c>
      <c r="D8" s="758">
        <v>950</v>
      </c>
      <c r="E8" s="758">
        <v>33</v>
      </c>
      <c r="F8" s="758">
        <v>67</v>
      </c>
      <c r="G8" s="758">
        <v>75</v>
      </c>
      <c r="H8" s="758">
        <v>211</v>
      </c>
      <c r="I8" s="758">
        <v>185</v>
      </c>
      <c r="J8" s="758">
        <v>157</v>
      </c>
      <c r="K8" s="758">
        <f t="shared" si="0"/>
        <v>728</v>
      </c>
    </row>
    <row r="9" spans="1:11" ht="22" customHeight="1" thickBot="1">
      <c r="A9" s="2610"/>
      <c r="B9" s="1664" t="s">
        <v>64</v>
      </c>
      <c r="C9" s="758">
        <v>5</v>
      </c>
      <c r="D9" s="758">
        <v>984</v>
      </c>
      <c r="E9" s="758">
        <v>32</v>
      </c>
      <c r="F9" s="758">
        <v>78</v>
      </c>
      <c r="G9" s="758">
        <v>85</v>
      </c>
      <c r="H9" s="758">
        <v>222</v>
      </c>
      <c r="I9" s="758">
        <v>221</v>
      </c>
      <c r="J9" s="758">
        <v>193</v>
      </c>
      <c r="K9" s="758">
        <f t="shared" si="0"/>
        <v>831</v>
      </c>
    </row>
    <row r="10" spans="1:11" ht="22" customHeight="1">
      <c r="A10" s="2605" t="s">
        <v>2458</v>
      </c>
      <c r="B10" s="1665" t="s">
        <v>397</v>
      </c>
      <c r="C10" s="1667">
        <v>2</v>
      </c>
      <c r="D10" s="1667">
        <v>480</v>
      </c>
      <c r="E10" s="1667">
        <v>3</v>
      </c>
      <c r="F10" s="1667">
        <v>6</v>
      </c>
      <c r="G10" s="1667">
        <v>4</v>
      </c>
      <c r="H10" s="1667">
        <v>89</v>
      </c>
      <c r="I10" s="1667">
        <v>89</v>
      </c>
      <c r="J10" s="1667">
        <v>92</v>
      </c>
      <c r="K10" s="1667">
        <f t="shared" si="0"/>
        <v>283</v>
      </c>
    </row>
    <row r="11" spans="1:11" ht="22" customHeight="1">
      <c r="A11" s="2476"/>
      <c r="B11" s="1664" t="s">
        <v>396</v>
      </c>
      <c r="C11" s="758">
        <v>2</v>
      </c>
      <c r="D11" s="758">
        <v>480</v>
      </c>
      <c r="E11" s="758">
        <v>1</v>
      </c>
      <c r="F11" s="758">
        <v>5</v>
      </c>
      <c r="G11" s="758">
        <v>10</v>
      </c>
      <c r="H11" s="758">
        <v>89</v>
      </c>
      <c r="I11" s="758">
        <v>93</v>
      </c>
      <c r="J11" s="758">
        <v>94</v>
      </c>
      <c r="K11" s="758">
        <f t="shared" si="0"/>
        <v>292</v>
      </c>
    </row>
    <row r="12" spans="1:11" ht="22" customHeight="1">
      <c r="A12" s="2476"/>
      <c r="B12" s="1664" t="s">
        <v>395</v>
      </c>
      <c r="C12" s="758">
        <v>2</v>
      </c>
      <c r="D12" s="758">
        <v>480</v>
      </c>
      <c r="E12" s="758">
        <v>0</v>
      </c>
      <c r="F12" s="758">
        <v>0</v>
      </c>
      <c r="G12" s="758">
        <v>0</v>
      </c>
      <c r="H12" s="758">
        <v>88</v>
      </c>
      <c r="I12" s="758">
        <v>91</v>
      </c>
      <c r="J12" s="758">
        <v>96</v>
      </c>
      <c r="K12" s="758">
        <f t="shared" si="0"/>
        <v>275</v>
      </c>
    </row>
    <row r="13" spans="1:11" ht="22" customHeight="1">
      <c r="A13" s="2476"/>
      <c r="B13" s="1664" t="s">
        <v>394</v>
      </c>
      <c r="C13" s="758">
        <v>2</v>
      </c>
      <c r="D13" s="758">
        <v>480</v>
      </c>
      <c r="E13" s="758">
        <v>0</v>
      </c>
      <c r="F13" s="758">
        <v>0</v>
      </c>
      <c r="G13" s="758">
        <v>0</v>
      </c>
      <c r="H13" s="758">
        <v>95</v>
      </c>
      <c r="I13" s="758">
        <v>90</v>
      </c>
      <c r="J13" s="758">
        <v>90</v>
      </c>
      <c r="K13" s="758">
        <f t="shared" si="0"/>
        <v>275</v>
      </c>
    </row>
    <row r="14" spans="1:11" ht="22" customHeight="1" thickBot="1">
      <c r="A14" s="2459"/>
      <c r="B14" s="1663" t="s">
        <v>64</v>
      </c>
      <c r="C14" s="1666">
        <v>2</v>
      </c>
      <c r="D14" s="1666">
        <v>480</v>
      </c>
      <c r="E14" s="1666">
        <v>0</v>
      </c>
      <c r="F14" s="1666">
        <v>0</v>
      </c>
      <c r="G14" s="1666">
        <v>0</v>
      </c>
      <c r="H14" s="1666">
        <v>90</v>
      </c>
      <c r="I14" s="1666">
        <v>102</v>
      </c>
      <c r="J14" s="1666">
        <v>88</v>
      </c>
      <c r="K14" s="1666">
        <f t="shared" si="0"/>
        <v>280</v>
      </c>
    </row>
    <row r="15" spans="1:11" ht="22" customHeight="1">
      <c r="A15" s="2250" t="s">
        <v>2457</v>
      </c>
      <c r="B15" s="1665" t="s">
        <v>397</v>
      </c>
      <c r="C15" s="758">
        <v>1</v>
      </c>
      <c r="D15" s="758">
        <v>95</v>
      </c>
      <c r="E15" s="758">
        <v>9</v>
      </c>
      <c r="F15" s="758">
        <v>10</v>
      </c>
      <c r="G15" s="758">
        <v>18</v>
      </c>
      <c r="H15" s="758">
        <v>15</v>
      </c>
      <c r="I15" s="758">
        <v>16</v>
      </c>
      <c r="J15" s="758">
        <v>13</v>
      </c>
      <c r="K15" s="758">
        <f t="shared" si="0"/>
        <v>81</v>
      </c>
    </row>
    <row r="16" spans="1:11" ht="22" customHeight="1">
      <c r="A16" s="2098"/>
      <c r="B16" s="1664" t="s">
        <v>396</v>
      </c>
      <c r="C16" s="758">
        <v>1</v>
      </c>
      <c r="D16" s="758">
        <v>95</v>
      </c>
      <c r="E16" s="758">
        <v>7</v>
      </c>
      <c r="F16" s="758">
        <v>14</v>
      </c>
      <c r="G16" s="758">
        <v>12</v>
      </c>
      <c r="H16" s="758">
        <v>19</v>
      </c>
      <c r="I16" s="758">
        <v>16</v>
      </c>
      <c r="J16" s="758">
        <v>17</v>
      </c>
      <c r="K16" s="758">
        <f t="shared" si="0"/>
        <v>85</v>
      </c>
    </row>
    <row r="17" spans="1:13" ht="22" customHeight="1">
      <c r="A17" s="2098"/>
      <c r="B17" s="1664" t="s">
        <v>395</v>
      </c>
      <c r="C17" s="758">
        <v>1</v>
      </c>
      <c r="D17" s="758">
        <v>95</v>
      </c>
      <c r="E17" s="758">
        <v>10</v>
      </c>
      <c r="F17" s="758">
        <v>12</v>
      </c>
      <c r="G17" s="758">
        <v>16</v>
      </c>
      <c r="H17" s="758">
        <v>14</v>
      </c>
      <c r="I17" s="758">
        <v>20</v>
      </c>
      <c r="J17" s="758">
        <v>18</v>
      </c>
      <c r="K17" s="758">
        <f t="shared" si="0"/>
        <v>90</v>
      </c>
    </row>
    <row r="18" spans="1:13" ht="22" customHeight="1">
      <c r="A18" s="2098"/>
      <c r="B18" s="1664" t="s">
        <v>394</v>
      </c>
      <c r="C18" s="758">
        <v>1</v>
      </c>
      <c r="D18" s="758">
        <v>95</v>
      </c>
      <c r="E18" s="758">
        <v>12</v>
      </c>
      <c r="F18" s="758">
        <v>15</v>
      </c>
      <c r="G18" s="758">
        <v>15</v>
      </c>
      <c r="H18" s="758">
        <v>16</v>
      </c>
      <c r="I18" s="758">
        <v>15</v>
      </c>
      <c r="J18" s="758">
        <v>20</v>
      </c>
      <c r="K18" s="758">
        <f t="shared" si="0"/>
        <v>93</v>
      </c>
    </row>
    <row r="19" spans="1:13" ht="22" customHeight="1" thickBot="1">
      <c r="A19" s="2251"/>
      <c r="B19" s="1663" t="s">
        <v>64</v>
      </c>
      <c r="C19" s="758">
        <v>1</v>
      </c>
      <c r="D19" s="758">
        <v>95</v>
      </c>
      <c r="E19" s="758">
        <v>12</v>
      </c>
      <c r="F19" s="758">
        <v>16</v>
      </c>
      <c r="G19" s="758">
        <v>18</v>
      </c>
      <c r="H19" s="758">
        <v>19</v>
      </c>
      <c r="I19" s="758">
        <v>16</v>
      </c>
      <c r="J19" s="758">
        <v>18</v>
      </c>
      <c r="K19" s="758">
        <f t="shared" si="0"/>
        <v>99</v>
      </c>
    </row>
    <row r="20" spans="1:13" ht="22" customHeight="1">
      <c r="A20" s="489"/>
      <c r="B20" s="1662"/>
      <c r="C20" s="210"/>
      <c r="D20" s="1661"/>
      <c r="E20" s="210"/>
      <c r="F20" s="210"/>
      <c r="G20" s="210"/>
      <c r="H20" s="210"/>
      <c r="I20" s="210"/>
      <c r="J20" s="210"/>
      <c r="K20" s="1660" t="s">
        <v>2437</v>
      </c>
    </row>
    <row r="21" spans="1:13" ht="21" customHeight="1">
      <c r="B21" s="880"/>
      <c r="C21" s="207"/>
      <c r="D21" s="1659"/>
      <c r="E21" s="207"/>
      <c r="F21" s="207"/>
      <c r="G21" s="207"/>
      <c r="H21" s="207"/>
      <c r="I21" s="207"/>
      <c r="J21" s="207"/>
      <c r="K21" s="1659"/>
      <c r="M21" s="400"/>
    </row>
    <row r="22" spans="1:13" ht="22" customHeight="1">
      <c r="B22" s="880"/>
      <c r="C22" s="207"/>
      <c r="D22" s="1659"/>
      <c r="E22" s="207"/>
      <c r="F22" s="207"/>
      <c r="G22" s="207"/>
      <c r="H22" s="207"/>
      <c r="I22" s="207"/>
      <c r="J22" s="207"/>
      <c r="K22" s="1659"/>
    </row>
    <row r="23" spans="1:13" ht="22" customHeight="1">
      <c r="B23" s="880"/>
      <c r="C23" s="207"/>
      <c r="D23" s="1659"/>
      <c r="E23" s="207"/>
      <c r="F23" s="207"/>
      <c r="G23" s="207"/>
      <c r="H23" s="207"/>
      <c r="I23" s="207"/>
      <c r="J23" s="207"/>
      <c r="K23" s="1659"/>
    </row>
    <row r="24" spans="1:13" ht="21" customHeight="1">
      <c r="B24" s="880"/>
      <c r="C24" s="207"/>
      <c r="D24" s="1659"/>
      <c r="E24" s="207"/>
      <c r="F24" s="207"/>
      <c r="G24" s="207"/>
      <c r="H24" s="207"/>
      <c r="I24" s="207"/>
      <c r="J24" s="207"/>
      <c r="K24" s="1659"/>
      <c r="M24" s="400"/>
    </row>
    <row r="25" spans="1:13" ht="21" customHeight="1">
      <c r="B25" s="880"/>
      <c r="C25" s="1645"/>
      <c r="D25" s="1646"/>
      <c r="E25" s="1645"/>
      <c r="F25" s="1645"/>
      <c r="G25" s="1645"/>
      <c r="H25" s="1645"/>
      <c r="I25" s="1645"/>
      <c r="J25" s="1645"/>
      <c r="K25" s="1646"/>
      <c r="M25" s="400"/>
    </row>
    <row r="26" spans="1:13" ht="21" customHeight="1">
      <c r="B26" s="880"/>
      <c r="C26" s="1645"/>
      <c r="D26" s="1646"/>
      <c r="E26" s="1645"/>
      <c r="F26" s="1645"/>
      <c r="G26" s="1645"/>
      <c r="H26" s="1645"/>
      <c r="I26" s="1645"/>
      <c r="J26" s="1645"/>
      <c r="K26" s="1646"/>
      <c r="M26" s="400"/>
    </row>
    <row r="27" spans="1:13" ht="21" customHeight="1">
      <c r="K27" s="523"/>
    </row>
    <row r="28" spans="1:13" ht="24" customHeight="1"/>
    <row r="30" spans="1:13" ht="15.75" customHeight="1"/>
    <row r="31" spans="1:13" ht="15.75" customHeight="1"/>
    <row r="32" spans="1:13" ht="15.75" customHeight="1"/>
    <row r="33" ht="15.75" customHeight="1"/>
    <row r="34" ht="15.75" customHeight="1"/>
    <row r="35" ht="15.75" customHeight="1"/>
  </sheetData>
  <mergeCells count="7">
    <mergeCell ref="A10:A14"/>
    <mergeCell ref="A15:A19"/>
    <mergeCell ref="D3:D4"/>
    <mergeCell ref="E3:K3"/>
    <mergeCell ref="A3:A4"/>
    <mergeCell ref="C3:C4"/>
    <mergeCell ref="A5:A9"/>
  </mergeCells>
  <phoneticPr fontId="3"/>
  <pageMargins left="0.98425196850393704" right="0.54" top="1.1811023622047245" bottom="1.1811023622047245" header="0.51181102362204722" footer="0.51181102362204722"/>
  <pageSetup paperSize="9" scale="74" orientation="portrait" horizontalDpi="4294967292"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E35"/>
  <sheetViews>
    <sheetView view="pageBreakPreview" zoomScaleNormal="100" zoomScaleSheetLayoutView="100" workbookViewId="0"/>
  </sheetViews>
  <sheetFormatPr defaultRowHeight="13"/>
  <cols>
    <col min="1" max="1" width="14.08984375" customWidth="1"/>
    <col min="2" max="5" width="17.6328125" customWidth="1"/>
    <col min="6" max="6" width="10.6328125" customWidth="1"/>
  </cols>
  <sheetData>
    <row r="1" spans="1:5" ht="21">
      <c r="A1" s="216" t="s">
        <v>2476</v>
      </c>
    </row>
    <row r="2" spans="1:5" ht="13.5" thickBot="1">
      <c r="E2" s="187" t="s">
        <v>2475</v>
      </c>
    </row>
    <row r="3" spans="1:5" ht="18" customHeight="1">
      <c r="A3" s="1431" t="s">
        <v>1763</v>
      </c>
      <c r="B3" s="2611" t="s">
        <v>2474</v>
      </c>
      <c r="C3" s="2613" t="s">
        <v>2473</v>
      </c>
      <c r="D3" s="2613" t="s">
        <v>2472</v>
      </c>
      <c r="E3" s="2615" t="s">
        <v>2471</v>
      </c>
    </row>
    <row r="4" spans="1:5" ht="18" customHeight="1" thickBot="1">
      <c r="A4" t="s">
        <v>1760</v>
      </c>
      <c r="B4" s="2612"/>
      <c r="C4" s="2614"/>
      <c r="D4" s="2614"/>
      <c r="E4" s="2616"/>
    </row>
    <row r="5" spans="1:5" ht="21.75" customHeight="1">
      <c r="A5" s="1671" t="s">
        <v>2470</v>
      </c>
      <c r="B5" s="675">
        <v>14</v>
      </c>
      <c r="C5" s="675">
        <v>332169</v>
      </c>
      <c r="D5" s="675">
        <v>13</v>
      </c>
      <c r="E5" s="675">
        <v>252</v>
      </c>
    </row>
    <row r="6" spans="1:5" ht="21.75" customHeight="1">
      <c r="A6" s="779" t="s">
        <v>2469</v>
      </c>
      <c r="B6" s="675">
        <v>15</v>
      </c>
      <c r="C6" s="675">
        <v>344552</v>
      </c>
      <c r="D6" s="675">
        <v>14</v>
      </c>
      <c r="E6" s="675">
        <v>251</v>
      </c>
    </row>
    <row r="7" spans="1:5" ht="21.75" customHeight="1">
      <c r="A7" s="779" t="s">
        <v>2468</v>
      </c>
      <c r="B7" s="675">
        <v>15</v>
      </c>
      <c r="C7" s="675">
        <v>302119</v>
      </c>
      <c r="D7" s="675">
        <v>14</v>
      </c>
      <c r="E7" s="675">
        <v>259</v>
      </c>
    </row>
    <row r="8" spans="1:5" ht="21.75" customHeight="1">
      <c r="A8" s="779" t="s">
        <v>2467</v>
      </c>
      <c r="B8" s="675">
        <v>15</v>
      </c>
      <c r="C8" s="675">
        <v>342914</v>
      </c>
      <c r="D8" s="675">
        <v>14</v>
      </c>
      <c r="E8" s="675">
        <v>288</v>
      </c>
    </row>
    <row r="9" spans="1:5" ht="21.75" customHeight="1">
      <c r="A9" s="779" t="s">
        <v>2466</v>
      </c>
      <c r="B9" s="675">
        <v>15</v>
      </c>
      <c r="C9" s="675">
        <v>345888</v>
      </c>
      <c r="D9" s="675">
        <v>14</v>
      </c>
      <c r="E9" s="675">
        <v>294</v>
      </c>
    </row>
    <row r="10" spans="1:5" ht="21.75" customHeight="1">
      <c r="A10" s="779" t="s">
        <v>2410</v>
      </c>
      <c r="B10" s="675">
        <v>15</v>
      </c>
      <c r="C10" s="675">
        <v>342713</v>
      </c>
      <c r="D10" s="675">
        <v>14</v>
      </c>
      <c r="E10" s="675">
        <v>348</v>
      </c>
    </row>
    <row r="11" spans="1:5" ht="21.75" customHeight="1">
      <c r="A11" s="779" t="s">
        <v>1980</v>
      </c>
      <c r="B11" s="675">
        <v>15</v>
      </c>
      <c r="C11" s="675">
        <v>360673</v>
      </c>
      <c r="D11" s="675">
        <v>14</v>
      </c>
      <c r="E11" s="675">
        <v>348</v>
      </c>
    </row>
    <row r="12" spans="1:5" ht="21.75" customHeight="1">
      <c r="A12" s="779" t="s">
        <v>1979</v>
      </c>
      <c r="B12" s="675">
        <v>16</v>
      </c>
      <c r="C12" s="675">
        <v>374947</v>
      </c>
      <c r="D12" s="675">
        <v>15</v>
      </c>
      <c r="E12" s="675">
        <v>416</v>
      </c>
    </row>
    <row r="13" spans="1:5" ht="21.75" customHeight="1">
      <c r="A13" s="779" t="s">
        <v>1978</v>
      </c>
      <c r="B13" s="1282">
        <v>16</v>
      </c>
      <c r="C13" s="1282">
        <v>379033</v>
      </c>
      <c r="D13" s="1282">
        <v>15</v>
      </c>
      <c r="E13" s="1282">
        <v>461</v>
      </c>
    </row>
    <row r="14" spans="1:5" ht="21.75" customHeight="1">
      <c r="A14" s="779" t="s">
        <v>1977</v>
      </c>
      <c r="B14" s="1282">
        <v>17</v>
      </c>
      <c r="C14" s="1282">
        <v>433195</v>
      </c>
      <c r="D14" s="1282">
        <v>16</v>
      </c>
      <c r="E14" s="1282">
        <v>536</v>
      </c>
    </row>
    <row r="15" spans="1:5" ht="21.75" customHeight="1">
      <c r="A15" s="779" t="s">
        <v>1976</v>
      </c>
      <c r="B15" s="1282">
        <v>17</v>
      </c>
      <c r="C15" s="1282">
        <v>438695</v>
      </c>
      <c r="D15" s="1282">
        <v>16</v>
      </c>
      <c r="E15" s="1282">
        <v>584</v>
      </c>
    </row>
    <row r="16" spans="1:5" ht="21.75" customHeight="1">
      <c r="A16" s="779" t="s">
        <v>1975</v>
      </c>
      <c r="B16" s="1282">
        <v>17</v>
      </c>
      <c r="C16" s="1282">
        <v>458324</v>
      </c>
      <c r="D16" s="1282">
        <v>16</v>
      </c>
      <c r="E16" s="1282">
        <v>619</v>
      </c>
    </row>
    <row r="17" spans="1:5" ht="21.75" customHeight="1">
      <c r="A17" s="779" t="s">
        <v>1750</v>
      </c>
      <c r="B17" s="1285">
        <v>18</v>
      </c>
      <c r="C17" s="1282">
        <v>483820</v>
      </c>
      <c r="D17" s="1282">
        <v>17</v>
      </c>
      <c r="E17" s="1282">
        <v>721</v>
      </c>
    </row>
    <row r="18" spans="1:5" ht="21.75" customHeight="1">
      <c r="A18" s="779" t="s">
        <v>1749</v>
      </c>
      <c r="B18" s="1285">
        <v>18</v>
      </c>
      <c r="C18" s="1282">
        <v>486042</v>
      </c>
      <c r="D18" s="1282">
        <v>17</v>
      </c>
      <c r="E18" s="1282">
        <v>788</v>
      </c>
    </row>
    <row r="19" spans="1:5" ht="21.75" customHeight="1">
      <c r="A19" s="779" t="s">
        <v>1748</v>
      </c>
      <c r="B19" s="1285">
        <v>18</v>
      </c>
      <c r="C19" s="1282">
        <v>442250</v>
      </c>
      <c r="D19" s="1282">
        <v>17</v>
      </c>
      <c r="E19" s="1282">
        <v>817</v>
      </c>
    </row>
    <row r="20" spans="1:5" ht="21.75" customHeight="1">
      <c r="A20" s="779" t="s">
        <v>1747</v>
      </c>
      <c r="B20" s="1285">
        <v>18</v>
      </c>
      <c r="C20" s="1282">
        <v>428927</v>
      </c>
      <c r="D20" s="1282">
        <v>17</v>
      </c>
      <c r="E20" s="1282">
        <v>862</v>
      </c>
    </row>
    <row r="21" spans="1:5" ht="21.75" customHeight="1">
      <c r="A21" s="779" t="s">
        <v>1974</v>
      </c>
      <c r="B21" s="1285">
        <v>18</v>
      </c>
      <c r="C21" s="1282">
        <v>426243</v>
      </c>
      <c r="D21" s="1282">
        <v>17</v>
      </c>
      <c r="E21" s="1282">
        <v>862</v>
      </c>
    </row>
    <row r="22" spans="1:5" ht="21.75" customHeight="1">
      <c r="A22" s="779" t="s">
        <v>1973</v>
      </c>
      <c r="B22" s="1285">
        <v>18</v>
      </c>
      <c r="C22" s="1282">
        <v>429072</v>
      </c>
      <c r="D22" s="1282">
        <v>17</v>
      </c>
      <c r="E22" s="1282">
        <v>894</v>
      </c>
    </row>
    <row r="23" spans="1:5" ht="21.75" customHeight="1">
      <c r="A23" s="779" t="s">
        <v>1972</v>
      </c>
      <c r="B23" s="1285">
        <v>18</v>
      </c>
      <c r="C23" s="1282">
        <v>432085</v>
      </c>
      <c r="D23" s="1282">
        <v>19</v>
      </c>
      <c r="E23" s="1282">
        <v>959</v>
      </c>
    </row>
    <row r="24" spans="1:5" ht="21.75" customHeight="1">
      <c r="A24" s="779" t="s">
        <v>1971</v>
      </c>
      <c r="B24" s="1285">
        <v>18</v>
      </c>
      <c r="C24" s="1282">
        <v>436405</v>
      </c>
      <c r="D24" s="1282">
        <v>19</v>
      </c>
      <c r="E24" s="1282">
        <v>959</v>
      </c>
    </row>
    <row r="25" spans="1:5" ht="21.75" customHeight="1">
      <c r="A25" s="779" t="s">
        <v>2007</v>
      </c>
      <c r="B25" s="1285">
        <v>18</v>
      </c>
      <c r="C25" s="1282">
        <v>430852</v>
      </c>
      <c r="D25" s="1282">
        <v>20</v>
      </c>
      <c r="E25" s="1282">
        <v>1063</v>
      </c>
    </row>
    <row r="26" spans="1:5" ht="21.75" customHeight="1">
      <c r="A26" s="779" t="s">
        <v>2006</v>
      </c>
      <c r="B26" s="1285">
        <v>18</v>
      </c>
      <c r="C26" s="1282">
        <v>479117</v>
      </c>
      <c r="D26" s="1282">
        <v>20</v>
      </c>
      <c r="E26" s="1282">
        <v>1120</v>
      </c>
    </row>
    <row r="27" spans="1:5" ht="21.75" customHeight="1">
      <c r="A27" s="779" t="s">
        <v>2005</v>
      </c>
      <c r="B27" s="1285">
        <v>18</v>
      </c>
      <c r="C27" s="1282">
        <v>486529</v>
      </c>
      <c r="D27" s="1282">
        <v>20</v>
      </c>
      <c r="E27" s="1282">
        <v>1166</v>
      </c>
    </row>
    <row r="28" spans="1:5" ht="21.75" customHeight="1" thickBot="1">
      <c r="A28" s="789" t="s">
        <v>2004</v>
      </c>
      <c r="B28" s="1562">
        <v>18</v>
      </c>
      <c r="C28" s="1561">
        <v>443632</v>
      </c>
      <c r="D28" s="1561">
        <v>34</v>
      </c>
      <c r="E28" s="1561">
        <v>1696</v>
      </c>
    </row>
    <row r="29" spans="1:5" ht="18" customHeight="1">
      <c r="E29" s="187" t="s">
        <v>2465</v>
      </c>
    </row>
    <row r="30" spans="1:5" ht="18" customHeight="1"/>
    <row r="31" spans="1:5" ht="18" customHeight="1"/>
    <row r="32" spans="1:5" ht="18" customHeight="1"/>
    <row r="33" ht="18" customHeight="1"/>
    <row r="34" ht="18" customHeight="1"/>
    <row r="35" ht="18" customHeight="1"/>
  </sheetData>
  <mergeCells count="4">
    <mergeCell ref="B3:B4"/>
    <mergeCell ref="C3:C4"/>
    <mergeCell ref="D3:D4"/>
    <mergeCell ref="E3:E4"/>
  </mergeCells>
  <phoneticPr fontId="3"/>
  <printOptions horizontalCentered="1"/>
  <pageMargins left="0.78740157480314965" right="0.78740157480314965" top="0.98425196850393704" bottom="0.98425196850393704" header="0.51181102362204722" footer="0.51181102362204722"/>
  <pageSetup paperSize="9" scale="87"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N118"/>
  <sheetViews>
    <sheetView view="pageBreakPreview" zoomScaleNormal="100" zoomScaleSheetLayoutView="100" workbookViewId="0">
      <pane xSplit="1" ySplit="6" topLeftCell="B7" activePane="bottomRight" state="frozen"/>
      <selection pane="topRight" activeCell="B1" sqref="B1"/>
      <selection pane="bottomLeft" activeCell="A7" sqref="A7"/>
      <selection pane="bottomRight" activeCell="B3" sqref="B3"/>
    </sheetView>
  </sheetViews>
  <sheetFormatPr defaultRowHeight="13"/>
  <cols>
    <col min="1" max="1" width="10.7265625" customWidth="1"/>
    <col min="2" max="12" width="8.6328125" customWidth="1"/>
  </cols>
  <sheetData>
    <row r="1" spans="1:12" ht="21">
      <c r="A1" s="216" t="s">
        <v>2504</v>
      </c>
    </row>
    <row r="2" spans="1:12" ht="7.5" customHeight="1">
      <c r="A2" s="194"/>
    </row>
    <row r="3" spans="1:12" ht="17" thickBot="1">
      <c r="A3" s="1688" t="s">
        <v>2503</v>
      </c>
      <c r="B3" s="219"/>
      <c r="C3" s="219"/>
      <c r="D3" s="219"/>
      <c r="E3" s="219"/>
      <c r="F3" s="219"/>
      <c r="G3" s="219"/>
      <c r="H3" s="219"/>
      <c r="I3" s="153" t="s">
        <v>2502</v>
      </c>
      <c r="J3" s="153"/>
      <c r="K3" s="153"/>
      <c r="L3" s="153"/>
    </row>
    <row r="4" spans="1:12" ht="17.25" customHeight="1">
      <c r="A4" s="1687" t="s">
        <v>2494</v>
      </c>
      <c r="B4" s="1686" t="s">
        <v>2501</v>
      </c>
      <c r="C4" s="2628" t="s">
        <v>2492</v>
      </c>
      <c r="D4" s="2629"/>
      <c r="E4" s="2629"/>
      <c r="F4" s="2629"/>
      <c r="G4" s="2629"/>
      <c r="H4" s="2630"/>
      <c r="I4" s="2618" t="s">
        <v>2491</v>
      </c>
      <c r="J4" s="2631"/>
      <c r="K4" s="2631"/>
      <c r="L4" s="2621" t="s">
        <v>2500</v>
      </c>
    </row>
    <row r="5" spans="1:12" ht="15" customHeight="1">
      <c r="A5" s="877"/>
      <c r="B5" s="1701"/>
      <c r="C5" s="2624" t="s">
        <v>2499</v>
      </c>
      <c r="D5" s="2624" t="s">
        <v>2488</v>
      </c>
      <c r="E5" s="2624" t="s">
        <v>2498</v>
      </c>
      <c r="F5" s="1700" t="s">
        <v>2486</v>
      </c>
      <c r="G5" s="1699"/>
      <c r="H5" s="1698"/>
      <c r="I5" s="2624" t="s">
        <v>556</v>
      </c>
      <c r="J5" s="2624" t="s">
        <v>555</v>
      </c>
      <c r="K5" s="2627" t="s">
        <v>554</v>
      </c>
      <c r="L5" s="2622"/>
    </row>
    <row r="6" spans="1:12" ht="20.149999999999999" customHeight="1" thickBot="1">
      <c r="A6" s="826" t="s">
        <v>2485</v>
      </c>
      <c r="B6" s="1680" t="s">
        <v>2497</v>
      </c>
      <c r="C6" s="2625"/>
      <c r="D6" s="2626"/>
      <c r="E6" s="2626"/>
      <c r="F6" s="1697" t="s">
        <v>556</v>
      </c>
      <c r="G6" s="1697" t="s">
        <v>555</v>
      </c>
      <c r="H6" s="1697" t="s">
        <v>554</v>
      </c>
      <c r="I6" s="2626"/>
      <c r="J6" s="2626"/>
      <c r="K6" s="2632"/>
      <c r="L6" s="2623"/>
    </row>
    <row r="7" spans="1:12" ht="21" customHeight="1">
      <c r="A7" s="874" t="s">
        <v>2483</v>
      </c>
      <c r="B7" s="1696">
        <v>18</v>
      </c>
      <c r="C7" s="1694" t="s">
        <v>1674</v>
      </c>
      <c r="D7" s="1677">
        <v>857</v>
      </c>
      <c r="E7" s="1677">
        <v>983</v>
      </c>
      <c r="F7" s="1677">
        <v>932</v>
      </c>
      <c r="G7" s="1677">
        <v>908</v>
      </c>
      <c r="H7" s="1677">
        <v>1840</v>
      </c>
      <c r="I7" s="1694" t="s">
        <v>1674</v>
      </c>
      <c r="J7" s="1677">
        <v>106</v>
      </c>
      <c r="K7" s="1677">
        <v>106</v>
      </c>
      <c r="L7" s="1380">
        <v>7</v>
      </c>
    </row>
    <row r="8" spans="1:12" ht="21" customHeight="1">
      <c r="A8" s="874" t="s">
        <v>2482</v>
      </c>
      <c r="B8" s="1696">
        <v>18</v>
      </c>
      <c r="C8" s="1694" t="s">
        <v>1674</v>
      </c>
      <c r="D8" s="1677">
        <v>771</v>
      </c>
      <c r="E8" s="1677">
        <v>930</v>
      </c>
      <c r="F8" s="1677">
        <v>892</v>
      </c>
      <c r="G8" s="1677">
        <v>809</v>
      </c>
      <c r="H8" s="1677">
        <v>1701</v>
      </c>
      <c r="I8" s="1694" t="s">
        <v>1674</v>
      </c>
      <c r="J8" s="1677">
        <v>107</v>
      </c>
      <c r="K8" s="1677">
        <v>107</v>
      </c>
      <c r="L8" s="1380">
        <v>7</v>
      </c>
    </row>
    <row r="9" spans="1:12" ht="21" customHeight="1">
      <c r="A9" s="874" t="s">
        <v>2481</v>
      </c>
      <c r="B9" s="1696">
        <v>20</v>
      </c>
      <c r="C9" s="1694" t="s">
        <v>1674</v>
      </c>
      <c r="D9" s="1677">
        <v>851</v>
      </c>
      <c r="E9" s="1677">
        <v>776</v>
      </c>
      <c r="F9" s="1677">
        <v>808</v>
      </c>
      <c r="G9" s="1677">
        <v>819</v>
      </c>
      <c r="H9" s="1677">
        <v>1627</v>
      </c>
      <c r="I9" s="1694" t="s">
        <v>1674</v>
      </c>
      <c r="J9" s="1677">
        <v>115</v>
      </c>
      <c r="K9" s="1677">
        <v>115</v>
      </c>
      <c r="L9" s="1380">
        <v>7</v>
      </c>
    </row>
    <row r="10" spans="1:12" ht="21" customHeight="1">
      <c r="A10" s="874" t="s">
        <v>2480</v>
      </c>
      <c r="B10" s="1696">
        <v>20</v>
      </c>
      <c r="C10" s="1694" t="s">
        <v>1674</v>
      </c>
      <c r="D10" s="1677">
        <v>845</v>
      </c>
      <c r="E10" s="1677">
        <v>879</v>
      </c>
      <c r="F10" s="1677">
        <v>860</v>
      </c>
      <c r="G10" s="1677">
        <v>864</v>
      </c>
      <c r="H10" s="1677">
        <v>1724</v>
      </c>
      <c r="I10" s="1694" t="s">
        <v>1674</v>
      </c>
      <c r="J10" s="1677">
        <v>123</v>
      </c>
      <c r="K10" s="1677">
        <v>123</v>
      </c>
      <c r="L10" s="1380">
        <v>6</v>
      </c>
    </row>
    <row r="11" spans="1:12" ht="21" customHeight="1">
      <c r="A11" s="874" t="s">
        <v>2479</v>
      </c>
      <c r="B11" s="1696">
        <v>20</v>
      </c>
      <c r="C11" s="1694" t="s">
        <v>1674</v>
      </c>
      <c r="D11" s="1677">
        <v>842</v>
      </c>
      <c r="E11" s="1677">
        <v>878</v>
      </c>
      <c r="F11" s="1677">
        <v>870</v>
      </c>
      <c r="G11" s="1677">
        <v>850</v>
      </c>
      <c r="H11" s="1677">
        <v>1720</v>
      </c>
      <c r="I11" s="1694" t="s">
        <v>1674</v>
      </c>
      <c r="J11" s="1677">
        <v>123</v>
      </c>
      <c r="K11" s="1677">
        <v>123</v>
      </c>
      <c r="L11" s="1380">
        <v>6</v>
      </c>
    </row>
    <row r="12" spans="1:12" ht="21" customHeight="1">
      <c r="A12" s="874" t="s">
        <v>851</v>
      </c>
      <c r="B12" s="1696">
        <v>20</v>
      </c>
      <c r="C12" s="1694" t="s">
        <v>1674</v>
      </c>
      <c r="D12" s="1677">
        <v>836</v>
      </c>
      <c r="E12" s="1677">
        <v>894</v>
      </c>
      <c r="F12" s="1677">
        <v>892</v>
      </c>
      <c r="G12" s="1677">
        <v>838</v>
      </c>
      <c r="H12" s="1677">
        <v>1730</v>
      </c>
      <c r="I12" s="1694" t="s">
        <v>1674</v>
      </c>
      <c r="J12" s="1677">
        <v>122</v>
      </c>
      <c r="K12" s="1677">
        <v>122</v>
      </c>
      <c r="L12" s="1380">
        <v>6</v>
      </c>
    </row>
    <row r="13" spans="1:12" ht="21" customHeight="1">
      <c r="A13" s="874" t="s">
        <v>1447</v>
      </c>
      <c r="B13" s="1696">
        <v>20</v>
      </c>
      <c r="C13" s="1694" t="s">
        <v>1674</v>
      </c>
      <c r="D13" s="1677">
        <v>941</v>
      </c>
      <c r="E13" s="1677">
        <v>863</v>
      </c>
      <c r="F13" s="1677">
        <v>952</v>
      </c>
      <c r="G13" s="1677">
        <v>852</v>
      </c>
      <c r="H13" s="1677">
        <v>1804</v>
      </c>
      <c r="I13" s="1694" t="s">
        <v>1674</v>
      </c>
      <c r="J13" s="1677">
        <v>125</v>
      </c>
      <c r="K13" s="1677">
        <v>125</v>
      </c>
      <c r="L13" s="1380">
        <v>6</v>
      </c>
    </row>
    <row r="14" spans="1:12" ht="21" customHeight="1">
      <c r="A14" s="874" t="s">
        <v>2478</v>
      </c>
      <c r="B14" s="1696">
        <v>20</v>
      </c>
      <c r="C14" s="1694" t="s">
        <v>1674</v>
      </c>
      <c r="D14" s="1677">
        <v>773</v>
      </c>
      <c r="E14" s="1677">
        <v>959</v>
      </c>
      <c r="F14" s="1677">
        <v>888</v>
      </c>
      <c r="G14" s="1677">
        <v>844</v>
      </c>
      <c r="H14" s="1677">
        <v>1732</v>
      </c>
      <c r="I14" s="1694" t="s">
        <v>1674</v>
      </c>
      <c r="J14" s="1677">
        <v>123</v>
      </c>
      <c r="K14" s="1677">
        <v>123</v>
      </c>
      <c r="L14" s="1380">
        <v>6</v>
      </c>
    </row>
    <row r="15" spans="1:12" ht="21" customHeight="1">
      <c r="A15" s="874" t="s">
        <v>2122</v>
      </c>
      <c r="B15" s="1696">
        <v>20</v>
      </c>
      <c r="C15" s="1694" t="s">
        <v>1674</v>
      </c>
      <c r="D15" s="1677">
        <v>772</v>
      </c>
      <c r="E15" s="1677">
        <v>798</v>
      </c>
      <c r="F15" s="1677">
        <v>770</v>
      </c>
      <c r="G15" s="1677">
        <v>800</v>
      </c>
      <c r="H15" s="1677">
        <v>1570</v>
      </c>
      <c r="I15" s="1694" t="s">
        <v>1674</v>
      </c>
      <c r="J15" s="1677">
        <v>120</v>
      </c>
      <c r="K15" s="1677">
        <v>120</v>
      </c>
      <c r="L15" s="1380">
        <v>4</v>
      </c>
    </row>
    <row r="16" spans="1:12" ht="21" customHeight="1">
      <c r="A16" s="874" t="s">
        <v>1445</v>
      </c>
      <c r="B16" s="1696">
        <v>20</v>
      </c>
      <c r="C16" s="1694" t="s">
        <v>1674</v>
      </c>
      <c r="D16" s="1677">
        <v>798</v>
      </c>
      <c r="E16" s="1677">
        <v>786</v>
      </c>
      <c r="F16" s="1677">
        <v>762</v>
      </c>
      <c r="G16" s="1677">
        <v>822</v>
      </c>
      <c r="H16" s="1677">
        <v>1584</v>
      </c>
      <c r="I16" s="1694" t="s">
        <v>1674</v>
      </c>
      <c r="J16" s="1677">
        <v>124</v>
      </c>
      <c r="K16" s="1677">
        <v>124</v>
      </c>
      <c r="L16" s="1380">
        <v>3</v>
      </c>
    </row>
    <row r="17" spans="1:13" ht="21" customHeight="1">
      <c r="A17" s="874" t="s">
        <v>1444</v>
      </c>
      <c r="B17" s="1696">
        <v>20</v>
      </c>
      <c r="C17" s="1694" t="s">
        <v>1674</v>
      </c>
      <c r="D17" s="1677">
        <v>760</v>
      </c>
      <c r="E17" s="1677">
        <v>805</v>
      </c>
      <c r="F17" s="1677">
        <v>770</v>
      </c>
      <c r="G17" s="1677">
        <v>795</v>
      </c>
      <c r="H17" s="1677">
        <v>1565</v>
      </c>
      <c r="I17" s="1694" t="s">
        <v>1674</v>
      </c>
      <c r="J17" s="1677">
        <v>124</v>
      </c>
      <c r="K17" s="1677">
        <v>124</v>
      </c>
      <c r="L17" s="1380">
        <v>2</v>
      </c>
    </row>
    <row r="18" spans="1:13" ht="21" customHeight="1">
      <c r="A18" s="874" t="s">
        <v>408</v>
      </c>
      <c r="B18" s="1693">
        <v>20</v>
      </c>
      <c r="C18" s="1695" t="s">
        <v>1674</v>
      </c>
      <c r="D18" s="1676">
        <v>714</v>
      </c>
      <c r="E18" s="1676">
        <v>793</v>
      </c>
      <c r="F18" s="1676">
        <v>766</v>
      </c>
      <c r="G18" s="1676">
        <v>741</v>
      </c>
      <c r="H18" s="1676">
        <v>1507</v>
      </c>
      <c r="I18" s="1694">
        <v>1</v>
      </c>
      <c r="J18" s="1676">
        <v>136</v>
      </c>
      <c r="K18" s="1676">
        <v>137</v>
      </c>
      <c r="L18" s="1380">
        <v>2</v>
      </c>
    </row>
    <row r="19" spans="1:13" ht="21" customHeight="1">
      <c r="A19" s="874" t="s">
        <v>407</v>
      </c>
      <c r="B19" s="1693">
        <v>20</v>
      </c>
      <c r="C19" s="1695" t="s">
        <v>1674</v>
      </c>
      <c r="D19" s="1676">
        <v>749</v>
      </c>
      <c r="E19" s="1676">
        <v>727</v>
      </c>
      <c r="F19" s="1676">
        <v>740</v>
      </c>
      <c r="G19" s="1676">
        <v>736</v>
      </c>
      <c r="H19" s="1676">
        <v>1476</v>
      </c>
      <c r="I19" s="1694">
        <v>1</v>
      </c>
      <c r="J19" s="1676">
        <v>129</v>
      </c>
      <c r="K19" s="1676">
        <v>130</v>
      </c>
      <c r="L19" s="1380">
        <v>2</v>
      </c>
    </row>
    <row r="20" spans="1:13" ht="21" customHeight="1">
      <c r="A20" s="874" t="s">
        <v>406</v>
      </c>
      <c r="B20" s="1693">
        <v>18</v>
      </c>
      <c r="C20" s="1695" t="s">
        <v>1674</v>
      </c>
      <c r="D20" s="1676">
        <v>684</v>
      </c>
      <c r="E20" s="1676">
        <v>789</v>
      </c>
      <c r="F20" s="1676">
        <v>742</v>
      </c>
      <c r="G20" s="1676">
        <v>731</v>
      </c>
      <c r="H20" s="1676">
        <v>1473</v>
      </c>
      <c r="I20" s="1694">
        <v>2</v>
      </c>
      <c r="J20" s="1676">
        <v>132</v>
      </c>
      <c r="K20" s="1676">
        <v>134</v>
      </c>
      <c r="L20" s="1380">
        <v>1</v>
      </c>
    </row>
    <row r="21" spans="1:13" ht="21" customHeight="1">
      <c r="A21" s="874" t="s">
        <v>405</v>
      </c>
      <c r="B21" s="1693">
        <v>18</v>
      </c>
      <c r="C21" s="1695" t="s">
        <v>1674</v>
      </c>
      <c r="D21" s="1676">
        <v>659</v>
      </c>
      <c r="E21" s="1676">
        <v>734</v>
      </c>
      <c r="F21" s="1676">
        <v>687</v>
      </c>
      <c r="G21" s="1676">
        <v>706</v>
      </c>
      <c r="H21" s="1676">
        <v>1393</v>
      </c>
      <c r="I21" s="1694">
        <v>3</v>
      </c>
      <c r="J21" s="1676">
        <v>128</v>
      </c>
      <c r="K21" s="1676">
        <v>131</v>
      </c>
      <c r="L21" s="1380">
        <v>1</v>
      </c>
    </row>
    <row r="22" spans="1:13" ht="21" customHeight="1">
      <c r="A22" s="874" t="s">
        <v>404</v>
      </c>
      <c r="B22" s="1693">
        <v>18</v>
      </c>
      <c r="C22" s="1695" t="s">
        <v>1674</v>
      </c>
      <c r="D22" s="1676">
        <v>669</v>
      </c>
      <c r="E22" s="1676">
        <v>717</v>
      </c>
      <c r="F22" s="1676">
        <v>681</v>
      </c>
      <c r="G22" s="1676">
        <v>705</v>
      </c>
      <c r="H22" s="1676">
        <v>1386</v>
      </c>
      <c r="I22" s="1694">
        <v>2</v>
      </c>
      <c r="J22" s="1676">
        <v>135</v>
      </c>
      <c r="K22" s="1676">
        <v>137</v>
      </c>
      <c r="L22" s="1380">
        <v>1</v>
      </c>
    </row>
    <row r="23" spans="1:13" ht="21" customHeight="1">
      <c r="A23" s="874" t="s">
        <v>403</v>
      </c>
      <c r="B23" s="1693">
        <v>18</v>
      </c>
      <c r="C23" s="1692" t="s">
        <v>1674</v>
      </c>
      <c r="D23" s="1676">
        <v>586</v>
      </c>
      <c r="E23" s="1676">
        <v>724</v>
      </c>
      <c r="F23" s="1676">
        <v>690</v>
      </c>
      <c r="G23" s="1676">
        <v>620</v>
      </c>
      <c r="H23" s="1676">
        <v>1310</v>
      </c>
      <c r="I23" s="1692">
        <v>2</v>
      </c>
      <c r="J23" s="1676">
        <v>132</v>
      </c>
      <c r="K23" s="1676">
        <v>134</v>
      </c>
      <c r="L23" s="1380">
        <v>1</v>
      </c>
    </row>
    <row r="24" spans="1:13" ht="21" customHeight="1">
      <c r="A24" s="874" t="s">
        <v>402</v>
      </c>
      <c r="B24" s="1693">
        <v>18</v>
      </c>
      <c r="C24" s="1692" t="s">
        <v>1674</v>
      </c>
      <c r="D24" s="1676">
        <v>603</v>
      </c>
      <c r="E24" s="1676">
        <v>625</v>
      </c>
      <c r="F24" s="1676">
        <v>662</v>
      </c>
      <c r="G24" s="1676">
        <v>566</v>
      </c>
      <c r="H24" s="1676">
        <v>1228</v>
      </c>
      <c r="I24" s="1692">
        <v>2</v>
      </c>
      <c r="J24" s="1676">
        <v>133</v>
      </c>
      <c r="K24" s="1676">
        <v>135</v>
      </c>
      <c r="L24" s="1380">
        <v>1</v>
      </c>
    </row>
    <row r="25" spans="1:13" ht="21" customHeight="1">
      <c r="A25" s="874" t="s">
        <v>401</v>
      </c>
      <c r="B25" s="1693">
        <v>18</v>
      </c>
      <c r="C25" s="1692" t="s">
        <v>1674</v>
      </c>
      <c r="D25" s="1676">
        <v>592</v>
      </c>
      <c r="E25" s="1676">
        <v>632</v>
      </c>
      <c r="F25" s="1676">
        <v>629</v>
      </c>
      <c r="G25" s="1676">
        <v>595</v>
      </c>
      <c r="H25" s="1676">
        <v>1224</v>
      </c>
      <c r="I25" s="1692">
        <v>4</v>
      </c>
      <c r="J25" s="1676">
        <v>128</v>
      </c>
      <c r="K25" s="1676">
        <v>132</v>
      </c>
      <c r="L25" s="1380">
        <v>1</v>
      </c>
    </row>
    <row r="26" spans="1:13" ht="21" customHeight="1">
      <c r="A26" s="874" t="s">
        <v>400</v>
      </c>
      <c r="B26" s="1693">
        <v>18</v>
      </c>
      <c r="C26" s="1692" t="s">
        <v>1305</v>
      </c>
      <c r="D26" s="1676">
        <v>561</v>
      </c>
      <c r="E26" s="1676">
        <v>615</v>
      </c>
      <c r="F26" s="1676">
        <v>606</v>
      </c>
      <c r="G26" s="1676">
        <v>570</v>
      </c>
      <c r="H26" s="1676">
        <v>1176</v>
      </c>
      <c r="I26" s="1692">
        <v>4</v>
      </c>
      <c r="J26" s="1676">
        <v>123</v>
      </c>
      <c r="K26" s="1676">
        <v>127</v>
      </c>
      <c r="L26" s="1380">
        <v>1</v>
      </c>
    </row>
    <row r="27" spans="1:13" ht="21" customHeight="1">
      <c r="A27" s="874" t="s">
        <v>399</v>
      </c>
      <c r="B27" s="1693">
        <v>18</v>
      </c>
      <c r="C27" s="1692" t="s">
        <v>1674</v>
      </c>
      <c r="D27" s="1676">
        <v>534</v>
      </c>
      <c r="E27" s="1676">
        <v>597</v>
      </c>
      <c r="F27" s="1676">
        <v>613</v>
      </c>
      <c r="G27" s="1676">
        <v>518</v>
      </c>
      <c r="H27" s="1676">
        <v>1131</v>
      </c>
      <c r="I27" s="1692">
        <v>4</v>
      </c>
      <c r="J27" s="1676">
        <v>123</v>
      </c>
      <c r="K27" s="1676">
        <v>127</v>
      </c>
      <c r="L27" s="1380">
        <v>1</v>
      </c>
    </row>
    <row r="28" spans="1:13" ht="21" customHeight="1">
      <c r="A28" s="874" t="s">
        <v>398</v>
      </c>
      <c r="B28" s="1693">
        <v>18</v>
      </c>
      <c r="C28" s="1692" t="s">
        <v>1674</v>
      </c>
      <c r="D28" s="1676">
        <v>536</v>
      </c>
      <c r="E28" s="1676">
        <v>559</v>
      </c>
      <c r="F28" s="1676">
        <v>562</v>
      </c>
      <c r="G28" s="1676">
        <v>533</v>
      </c>
      <c r="H28" s="1676">
        <v>1095</v>
      </c>
      <c r="I28" s="1692">
        <v>5</v>
      </c>
      <c r="J28" s="1676">
        <v>124</v>
      </c>
      <c r="K28" s="1676">
        <v>129</v>
      </c>
      <c r="L28" s="1380">
        <v>1</v>
      </c>
    </row>
    <row r="29" spans="1:13" ht="21" customHeight="1">
      <c r="A29" s="874" t="s">
        <v>397</v>
      </c>
      <c r="B29" s="1693">
        <v>18</v>
      </c>
      <c r="C29" s="1692" t="s">
        <v>1674</v>
      </c>
      <c r="D29" s="1676">
        <v>431</v>
      </c>
      <c r="E29" s="1676">
        <v>573</v>
      </c>
      <c r="F29" s="1676">
        <v>505</v>
      </c>
      <c r="G29" s="1676">
        <v>499</v>
      </c>
      <c r="H29" s="1676">
        <v>1004</v>
      </c>
      <c r="I29" s="1692">
        <v>4</v>
      </c>
      <c r="J29" s="1676">
        <v>121</v>
      </c>
      <c r="K29" s="1676">
        <v>125</v>
      </c>
      <c r="L29" s="1380">
        <v>1</v>
      </c>
    </row>
    <row r="30" spans="1:13" ht="21" customHeight="1">
      <c r="A30" s="874" t="s">
        <v>396</v>
      </c>
      <c r="B30" s="1693">
        <v>18</v>
      </c>
      <c r="C30" s="1692" t="s">
        <v>1674</v>
      </c>
      <c r="D30" s="1676">
        <v>447</v>
      </c>
      <c r="E30" s="1676">
        <v>478</v>
      </c>
      <c r="F30" s="1676">
        <v>469</v>
      </c>
      <c r="G30" s="1676">
        <v>456</v>
      </c>
      <c r="H30" s="1676">
        <v>925</v>
      </c>
      <c r="I30" s="1692">
        <v>6</v>
      </c>
      <c r="J30" s="1676">
        <v>119</v>
      </c>
      <c r="K30" s="1676">
        <v>125</v>
      </c>
      <c r="L30" s="1380">
        <v>0</v>
      </c>
    </row>
    <row r="31" spans="1:13" ht="21" customHeight="1">
      <c r="A31" s="874" t="s">
        <v>395</v>
      </c>
      <c r="B31" s="1693">
        <v>18</v>
      </c>
      <c r="C31" s="1692" t="s">
        <v>1674</v>
      </c>
      <c r="D31" s="1676">
        <v>451</v>
      </c>
      <c r="E31" s="1676">
        <v>473</v>
      </c>
      <c r="F31" s="1676">
        <v>461</v>
      </c>
      <c r="G31" s="1676">
        <v>463</v>
      </c>
      <c r="H31" s="1676">
        <v>924</v>
      </c>
      <c r="I31" s="1692">
        <v>3</v>
      </c>
      <c r="J31" s="1676">
        <v>119</v>
      </c>
      <c r="K31" s="1676">
        <v>122</v>
      </c>
      <c r="L31" s="1380">
        <v>0</v>
      </c>
    </row>
    <row r="32" spans="1:13" ht="21" customHeight="1">
      <c r="A32" s="874" t="s">
        <v>394</v>
      </c>
      <c r="B32" s="1693">
        <v>16</v>
      </c>
      <c r="C32" s="1692" t="s">
        <v>1674</v>
      </c>
      <c r="D32" s="1676">
        <v>407</v>
      </c>
      <c r="E32" s="1676">
        <v>486</v>
      </c>
      <c r="F32" s="1676">
        <v>447</v>
      </c>
      <c r="G32" s="1676">
        <v>446</v>
      </c>
      <c r="H32" s="1676">
        <f>SUM(F32:G32)</f>
        <v>893</v>
      </c>
      <c r="I32" s="1692">
        <v>3</v>
      </c>
      <c r="J32" s="1676">
        <v>117</v>
      </c>
      <c r="K32" s="1676">
        <v>120</v>
      </c>
      <c r="L32" s="1380">
        <v>0</v>
      </c>
      <c r="M32" s="400"/>
    </row>
    <row r="33" spans="1:13" ht="21" customHeight="1" thickBot="1">
      <c r="A33" s="915" t="s">
        <v>839</v>
      </c>
      <c r="B33" s="1691">
        <v>16</v>
      </c>
      <c r="C33" s="1690" t="s">
        <v>1674</v>
      </c>
      <c r="D33" s="1675">
        <v>402</v>
      </c>
      <c r="E33" s="1675">
        <v>434</v>
      </c>
      <c r="F33" s="1675">
        <v>426</v>
      </c>
      <c r="G33" s="1675">
        <v>410</v>
      </c>
      <c r="H33" s="1675">
        <f>SUM(F33:G33)</f>
        <v>836</v>
      </c>
      <c r="I33" s="1690">
        <v>5</v>
      </c>
      <c r="J33" s="1675">
        <v>127</v>
      </c>
      <c r="K33" s="1675">
        <v>132</v>
      </c>
      <c r="L33" s="1674">
        <v>0</v>
      </c>
      <c r="M33" s="400"/>
    </row>
    <row r="34" spans="1:13" ht="20.25" customHeight="1">
      <c r="L34" s="220" t="s">
        <v>2477</v>
      </c>
    </row>
    <row r="35" spans="1:13" ht="10.5" customHeight="1">
      <c r="A35" s="219"/>
      <c r="B35" s="219"/>
      <c r="C35" s="219"/>
      <c r="D35" s="219"/>
      <c r="E35" s="219"/>
      <c r="F35" s="219"/>
      <c r="G35" s="219"/>
      <c r="H35" s="219"/>
      <c r="I35" s="219"/>
      <c r="J35" s="219"/>
      <c r="K35" s="219"/>
      <c r="L35" s="219"/>
    </row>
    <row r="36" spans="1:13" ht="18" customHeight="1">
      <c r="A36" s="1689"/>
      <c r="B36" s="219"/>
      <c r="C36" s="219"/>
      <c r="D36" s="219"/>
      <c r="E36" s="219"/>
      <c r="F36" s="219"/>
      <c r="G36" s="219"/>
      <c r="H36" s="219"/>
      <c r="I36" s="219"/>
      <c r="J36" s="219"/>
      <c r="K36" s="219"/>
      <c r="L36" s="219"/>
    </row>
    <row r="37" spans="1:13" ht="15" customHeight="1">
      <c r="A37" s="1672"/>
      <c r="B37" s="1672"/>
      <c r="C37" s="1672"/>
      <c r="D37" s="1672"/>
      <c r="E37" s="1672"/>
      <c r="F37" s="1672"/>
      <c r="G37" s="1672"/>
      <c r="H37" s="1672"/>
      <c r="I37" s="1672"/>
      <c r="J37" s="1672"/>
      <c r="K37" s="1672"/>
      <c r="L37" s="1672"/>
    </row>
    <row r="38" spans="1:13" ht="15" customHeight="1">
      <c r="A38" s="219"/>
      <c r="B38" s="219"/>
      <c r="C38" s="219"/>
      <c r="D38" s="219"/>
      <c r="E38" s="219"/>
      <c r="F38" s="219"/>
      <c r="G38" s="219"/>
      <c r="H38" s="219"/>
      <c r="I38" s="219"/>
      <c r="J38" s="219"/>
      <c r="K38" s="219"/>
      <c r="L38" s="219"/>
    </row>
    <row r="39" spans="1:13" ht="19.5" customHeight="1">
      <c r="A39" s="1672"/>
      <c r="B39" s="1672"/>
      <c r="C39" s="1672"/>
      <c r="D39" s="1672"/>
      <c r="E39" s="1672"/>
      <c r="F39" s="1672"/>
      <c r="G39" s="1672"/>
      <c r="H39" s="1672"/>
      <c r="I39" s="1672"/>
      <c r="J39" s="1672"/>
      <c r="K39" s="1672"/>
      <c r="L39" s="1672"/>
    </row>
    <row r="40" spans="1:13" ht="21" customHeight="1">
      <c r="A40" s="880"/>
      <c r="B40" s="880"/>
      <c r="C40" s="880"/>
      <c r="D40" s="880"/>
      <c r="E40" s="880"/>
      <c r="F40" s="880"/>
      <c r="G40" s="880"/>
      <c r="H40" s="880"/>
      <c r="I40" s="880"/>
      <c r="J40" s="880"/>
      <c r="K40" s="880"/>
      <c r="L40" s="880"/>
    </row>
    <row r="41" spans="1:13" ht="21" customHeight="1">
      <c r="A41" s="880"/>
      <c r="B41" s="880"/>
      <c r="C41" s="880"/>
      <c r="D41" s="880"/>
      <c r="E41" s="880"/>
      <c r="F41" s="880"/>
      <c r="G41" s="880"/>
      <c r="H41" s="880"/>
      <c r="I41" s="880"/>
      <c r="J41" s="880"/>
      <c r="K41" s="880"/>
      <c r="L41" s="880"/>
    </row>
    <row r="42" spans="1:13" ht="21" customHeight="1">
      <c r="A42" s="880"/>
      <c r="B42" s="880"/>
      <c r="C42" s="880"/>
      <c r="D42" s="880"/>
      <c r="E42" s="880"/>
      <c r="F42" s="880"/>
      <c r="G42" s="880"/>
      <c r="H42" s="880"/>
      <c r="I42" s="880"/>
      <c r="J42" s="880"/>
      <c r="K42" s="880"/>
      <c r="L42" s="880"/>
    </row>
    <row r="43" spans="1:13" ht="21" customHeight="1">
      <c r="A43" s="880"/>
      <c r="B43" s="880"/>
      <c r="C43" s="880"/>
      <c r="D43" s="880"/>
      <c r="E43" s="880"/>
      <c r="F43" s="880"/>
      <c r="G43" s="880"/>
      <c r="H43" s="880"/>
      <c r="I43" s="880"/>
      <c r="J43" s="880"/>
      <c r="K43" s="880"/>
      <c r="L43" s="880"/>
    </row>
    <row r="44" spans="1:13" ht="21" customHeight="1">
      <c r="A44" s="880"/>
      <c r="B44" s="880"/>
      <c r="C44" s="880"/>
      <c r="D44" s="880"/>
      <c r="E44" s="880"/>
      <c r="F44" s="880"/>
      <c r="G44" s="880"/>
      <c r="H44" s="880"/>
      <c r="I44" s="880"/>
      <c r="J44" s="880"/>
      <c r="K44" s="880"/>
      <c r="L44" s="880"/>
    </row>
    <row r="45" spans="1:13" ht="21" customHeight="1">
      <c r="A45" s="880"/>
      <c r="B45" s="880"/>
      <c r="C45" s="880"/>
      <c r="D45" s="880"/>
      <c r="E45" s="880"/>
      <c r="F45" s="880"/>
      <c r="G45" s="880"/>
      <c r="H45" s="880"/>
      <c r="I45" s="880"/>
      <c r="J45" s="880"/>
      <c r="K45" s="880"/>
      <c r="L45" s="880"/>
    </row>
    <row r="46" spans="1:13" ht="21" customHeight="1">
      <c r="A46" s="880"/>
      <c r="B46" s="880"/>
      <c r="C46" s="880"/>
      <c r="D46" s="880"/>
      <c r="E46" s="880"/>
      <c r="F46" s="880"/>
      <c r="G46" s="880"/>
      <c r="H46" s="880"/>
      <c r="I46" s="880"/>
      <c r="J46" s="880"/>
      <c r="K46" s="880"/>
      <c r="L46" s="880"/>
    </row>
    <row r="47" spans="1:13" ht="21" customHeight="1">
      <c r="A47" s="880"/>
      <c r="B47" s="880"/>
      <c r="C47" s="880"/>
      <c r="D47" s="880"/>
      <c r="E47" s="880"/>
      <c r="F47" s="880"/>
      <c r="G47" s="880"/>
      <c r="H47" s="880"/>
      <c r="I47" s="880"/>
      <c r="J47" s="880"/>
      <c r="K47" s="880"/>
      <c r="L47" s="880"/>
    </row>
    <row r="48" spans="1:13" ht="21" customHeight="1">
      <c r="A48" s="880"/>
      <c r="B48" s="880"/>
      <c r="C48" s="880"/>
      <c r="D48" s="880"/>
      <c r="E48" s="880"/>
      <c r="F48" s="880"/>
      <c r="G48" s="880"/>
      <c r="H48" s="880"/>
      <c r="I48" s="880"/>
      <c r="J48" s="880"/>
      <c r="K48" s="880"/>
      <c r="L48" s="880"/>
    </row>
    <row r="49" spans="1:12" ht="21" customHeight="1">
      <c r="A49" s="880"/>
      <c r="B49" s="880"/>
      <c r="C49" s="880"/>
      <c r="D49" s="880"/>
      <c r="E49" s="880"/>
      <c r="F49" s="880"/>
      <c r="G49" s="880"/>
      <c r="H49" s="880"/>
      <c r="I49" s="880"/>
      <c r="J49" s="880"/>
      <c r="K49" s="880"/>
      <c r="L49" s="880"/>
    </row>
    <row r="50" spans="1:12" ht="21" customHeight="1">
      <c r="A50" s="880"/>
      <c r="B50" s="880"/>
      <c r="C50" s="880"/>
      <c r="D50" s="880"/>
      <c r="E50" s="880"/>
      <c r="F50" s="880"/>
      <c r="G50" s="880"/>
      <c r="H50" s="880"/>
      <c r="I50" s="880"/>
      <c r="J50" s="880"/>
      <c r="K50" s="880"/>
      <c r="L50" s="880"/>
    </row>
    <row r="51" spans="1:12" ht="21" customHeight="1">
      <c r="A51" s="880"/>
      <c r="B51" s="880"/>
      <c r="C51" s="880"/>
      <c r="D51" s="880"/>
      <c r="E51" s="880"/>
      <c r="F51" s="880"/>
      <c r="G51" s="880"/>
      <c r="H51" s="880"/>
      <c r="I51" s="880"/>
      <c r="J51" s="880"/>
      <c r="K51" s="880"/>
      <c r="L51" s="880"/>
    </row>
    <row r="52" spans="1:12" ht="21" customHeight="1">
      <c r="A52" s="880"/>
      <c r="B52" s="880"/>
      <c r="C52" s="880"/>
      <c r="D52" s="880"/>
      <c r="E52" s="880"/>
      <c r="F52" s="880"/>
      <c r="G52" s="880"/>
      <c r="H52" s="880"/>
      <c r="I52" s="880"/>
      <c r="J52" s="880"/>
      <c r="K52" s="880"/>
      <c r="L52" s="880"/>
    </row>
    <row r="53" spans="1:12" ht="21" customHeight="1">
      <c r="A53" s="880"/>
      <c r="B53" s="880"/>
      <c r="C53" s="880"/>
      <c r="D53" s="880"/>
      <c r="E53" s="880"/>
      <c r="F53" s="880"/>
      <c r="G53" s="880"/>
      <c r="H53" s="880"/>
      <c r="I53" s="880"/>
      <c r="J53" s="880"/>
      <c r="K53" s="880"/>
      <c r="L53" s="880"/>
    </row>
    <row r="54" spans="1:12" ht="21" customHeight="1">
      <c r="A54" s="880"/>
      <c r="B54" s="880"/>
      <c r="C54" s="880"/>
      <c r="D54" s="880"/>
      <c r="E54" s="880"/>
      <c r="F54" s="880"/>
      <c r="G54" s="880"/>
      <c r="H54" s="880"/>
      <c r="I54" s="880"/>
      <c r="J54" s="880"/>
      <c r="K54" s="880"/>
      <c r="L54" s="880"/>
    </row>
    <row r="55" spans="1:12" ht="7.5" customHeight="1">
      <c r="A55" s="55"/>
    </row>
    <row r="56" spans="1:12" ht="18" customHeight="1" thickBot="1">
      <c r="A56" s="1688" t="s">
        <v>2496</v>
      </c>
      <c r="B56" s="219"/>
      <c r="C56" s="219"/>
      <c r="D56" s="219"/>
      <c r="E56" s="219"/>
      <c r="F56" s="219"/>
      <c r="G56" s="219"/>
      <c r="H56" s="219"/>
      <c r="I56" s="2617" t="s">
        <v>2495</v>
      </c>
      <c r="J56" s="2617"/>
      <c r="K56" s="2617"/>
      <c r="L56" s="2617"/>
    </row>
    <row r="57" spans="1:12" ht="17.25" customHeight="1">
      <c r="A57" s="1687" t="s">
        <v>2494</v>
      </c>
      <c r="B57" s="1686" t="s">
        <v>2493</v>
      </c>
      <c r="C57" s="2618" t="s">
        <v>2492</v>
      </c>
      <c r="D57" s="2619"/>
      <c r="E57" s="2619"/>
      <c r="F57" s="2619"/>
      <c r="G57" s="2619"/>
      <c r="H57" s="2620"/>
      <c r="I57" s="1685" t="s">
        <v>2491</v>
      </c>
      <c r="J57" s="1685"/>
      <c r="K57" s="1685"/>
      <c r="L57" s="2621" t="s">
        <v>2490</v>
      </c>
    </row>
    <row r="58" spans="1:12" ht="15" customHeight="1">
      <c r="A58" s="877"/>
      <c r="B58" s="1684"/>
      <c r="C58" s="2624" t="s">
        <v>2489</v>
      </c>
      <c r="D58" s="2624" t="s">
        <v>2488</v>
      </c>
      <c r="E58" s="2624" t="s">
        <v>2487</v>
      </c>
      <c r="F58" s="1683" t="s">
        <v>2486</v>
      </c>
      <c r="G58" s="1683"/>
      <c r="H58" s="1682"/>
      <c r="I58" s="2624" t="s">
        <v>556</v>
      </c>
      <c r="J58" s="2624" t="s">
        <v>555</v>
      </c>
      <c r="K58" s="2627" t="s">
        <v>554</v>
      </c>
      <c r="L58" s="2622"/>
    </row>
    <row r="59" spans="1:12" ht="20.149999999999999" customHeight="1" thickBot="1">
      <c r="A59" s="1681" t="s">
        <v>2485</v>
      </c>
      <c r="B59" s="1680" t="s">
        <v>2484</v>
      </c>
      <c r="C59" s="2625"/>
      <c r="D59" s="2626"/>
      <c r="E59" s="2626"/>
      <c r="F59" s="1679" t="s">
        <v>556</v>
      </c>
      <c r="G59" s="1679" t="s">
        <v>555</v>
      </c>
      <c r="H59" s="1679" t="s">
        <v>554</v>
      </c>
      <c r="I59" s="2625"/>
      <c r="J59" s="2625"/>
      <c r="K59" s="2623"/>
      <c r="L59" s="2623"/>
    </row>
    <row r="60" spans="1:12" ht="21" customHeight="1">
      <c r="A60" s="1678" t="s">
        <v>2483</v>
      </c>
      <c r="B60" s="1677">
        <v>7</v>
      </c>
      <c r="C60" s="1677">
        <v>333</v>
      </c>
      <c r="D60" s="1677">
        <v>473</v>
      </c>
      <c r="E60" s="1677">
        <v>468</v>
      </c>
      <c r="F60" s="1677">
        <v>598</v>
      </c>
      <c r="G60" s="1677">
        <v>676</v>
      </c>
      <c r="H60" s="1677">
        <v>1274</v>
      </c>
      <c r="I60" s="1677">
        <v>2</v>
      </c>
      <c r="J60" s="1677">
        <v>57</v>
      </c>
      <c r="K60" s="1677">
        <v>59</v>
      </c>
      <c r="L60" s="1380">
        <v>19</v>
      </c>
    </row>
    <row r="61" spans="1:12" ht="21" customHeight="1">
      <c r="A61" s="874" t="s">
        <v>2482</v>
      </c>
      <c r="B61" s="1677">
        <v>7</v>
      </c>
      <c r="C61" s="1677">
        <v>332</v>
      </c>
      <c r="D61" s="1677">
        <v>419</v>
      </c>
      <c r="E61" s="1677">
        <v>457</v>
      </c>
      <c r="F61" s="1677">
        <v>591</v>
      </c>
      <c r="G61" s="1677">
        <v>617</v>
      </c>
      <c r="H61" s="1677">
        <v>1208</v>
      </c>
      <c r="I61" s="1677">
        <v>2</v>
      </c>
      <c r="J61" s="1677">
        <v>53</v>
      </c>
      <c r="K61" s="1677">
        <v>55</v>
      </c>
      <c r="L61" s="1380">
        <v>16</v>
      </c>
    </row>
    <row r="62" spans="1:12" ht="21" customHeight="1">
      <c r="A62" s="874" t="s">
        <v>2481</v>
      </c>
      <c r="B62" s="1677">
        <v>8</v>
      </c>
      <c r="C62" s="1677">
        <v>444</v>
      </c>
      <c r="D62" s="1677">
        <v>433</v>
      </c>
      <c r="E62" s="1677">
        <v>413</v>
      </c>
      <c r="F62" s="1677">
        <v>640</v>
      </c>
      <c r="G62" s="1677">
        <v>650</v>
      </c>
      <c r="H62" s="1677">
        <v>1290</v>
      </c>
      <c r="I62" s="1677">
        <v>2</v>
      </c>
      <c r="J62" s="1677">
        <v>65</v>
      </c>
      <c r="K62" s="1677">
        <v>67</v>
      </c>
      <c r="L62" s="1380">
        <v>19</v>
      </c>
    </row>
    <row r="63" spans="1:12" ht="21" customHeight="1">
      <c r="A63" s="874" t="s">
        <v>2480</v>
      </c>
      <c r="B63" s="1677">
        <v>8</v>
      </c>
      <c r="C63" s="1677">
        <v>381</v>
      </c>
      <c r="D63" s="1677">
        <v>502</v>
      </c>
      <c r="E63" s="1677">
        <v>416</v>
      </c>
      <c r="F63" s="1677">
        <v>623</v>
      </c>
      <c r="G63" s="1677">
        <v>676</v>
      </c>
      <c r="H63" s="1677">
        <v>1299</v>
      </c>
      <c r="I63" s="1677">
        <v>4</v>
      </c>
      <c r="J63" s="1677">
        <v>67</v>
      </c>
      <c r="K63" s="1677">
        <v>71</v>
      </c>
      <c r="L63" s="1380">
        <v>19</v>
      </c>
    </row>
    <row r="64" spans="1:12" ht="21" customHeight="1">
      <c r="A64" s="874" t="s">
        <v>2479</v>
      </c>
      <c r="B64" s="1677">
        <v>8</v>
      </c>
      <c r="C64" s="1677">
        <v>387</v>
      </c>
      <c r="D64" s="1677">
        <v>440</v>
      </c>
      <c r="E64" s="1677">
        <v>484</v>
      </c>
      <c r="F64" s="1677">
        <v>633</v>
      </c>
      <c r="G64" s="1677">
        <v>678</v>
      </c>
      <c r="H64" s="1677">
        <v>1311</v>
      </c>
      <c r="I64" s="1677">
        <v>4</v>
      </c>
      <c r="J64" s="1677">
        <v>66</v>
      </c>
      <c r="K64" s="1677">
        <v>70</v>
      </c>
      <c r="L64" s="1380">
        <v>13</v>
      </c>
    </row>
    <row r="65" spans="1:14" ht="21" customHeight="1">
      <c r="A65" s="874" t="s">
        <v>851</v>
      </c>
      <c r="B65" s="1677">
        <v>8</v>
      </c>
      <c r="C65" s="1677">
        <v>419</v>
      </c>
      <c r="D65" s="1677">
        <v>450</v>
      </c>
      <c r="E65" s="1677">
        <v>430</v>
      </c>
      <c r="F65" s="1677">
        <v>677</v>
      </c>
      <c r="G65" s="1677">
        <v>622</v>
      </c>
      <c r="H65" s="1677">
        <v>1299</v>
      </c>
      <c r="I65" s="1677">
        <v>4</v>
      </c>
      <c r="J65" s="1677">
        <v>69</v>
      </c>
      <c r="K65" s="1677">
        <v>73</v>
      </c>
      <c r="L65" s="1380">
        <v>16</v>
      </c>
    </row>
    <row r="66" spans="1:14" ht="21" customHeight="1">
      <c r="A66" s="874" t="s">
        <v>1447</v>
      </c>
      <c r="B66" s="1677">
        <v>8</v>
      </c>
      <c r="C66" s="1677">
        <v>367</v>
      </c>
      <c r="D66" s="1677">
        <v>456</v>
      </c>
      <c r="E66" s="1677">
        <v>452</v>
      </c>
      <c r="F66" s="1677">
        <v>693</v>
      </c>
      <c r="G66" s="1677">
        <v>582</v>
      </c>
      <c r="H66" s="1677">
        <v>1275</v>
      </c>
      <c r="I66" s="1677">
        <v>4</v>
      </c>
      <c r="J66" s="1677">
        <v>69</v>
      </c>
      <c r="K66" s="1677">
        <v>73</v>
      </c>
      <c r="L66" s="1380">
        <v>16</v>
      </c>
    </row>
    <row r="67" spans="1:14" ht="21" customHeight="1">
      <c r="A67" s="874" t="s">
        <v>2478</v>
      </c>
      <c r="B67" s="1677">
        <v>8</v>
      </c>
      <c r="C67" s="1677">
        <v>376</v>
      </c>
      <c r="D67" s="1677">
        <v>401</v>
      </c>
      <c r="E67" s="1677">
        <v>439</v>
      </c>
      <c r="F67" s="1677">
        <v>660</v>
      </c>
      <c r="G67" s="1677">
        <v>556</v>
      </c>
      <c r="H67" s="1677">
        <v>1216</v>
      </c>
      <c r="I67" s="1677">
        <v>4</v>
      </c>
      <c r="J67" s="1677">
        <v>70</v>
      </c>
      <c r="K67" s="1677">
        <v>74</v>
      </c>
      <c r="L67" s="1380">
        <v>14</v>
      </c>
    </row>
    <row r="68" spans="1:14" ht="21" customHeight="1">
      <c r="A68" s="874" t="s">
        <v>849</v>
      </c>
      <c r="B68" s="1677">
        <v>8</v>
      </c>
      <c r="C68" s="1677">
        <v>357</v>
      </c>
      <c r="D68" s="1677">
        <v>414</v>
      </c>
      <c r="E68" s="1677">
        <v>391</v>
      </c>
      <c r="F68" s="1677">
        <v>615</v>
      </c>
      <c r="G68" s="1677">
        <v>547</v>
      </c>
      <c r="H68" s="1677">
        <v>1162</v>
      </c>
      <c r="I68" s="1677">
        <v>3</v>
      </c>
      <c r="J68" s="1677">
        <v>71</v>
      </c>
      <c r="K68" s="1677">
        <v>74</v>
      </c>
      <c r="L68" s="1380">
        <v>11</v>
      </c>
    </row>
    <row r="69" spans="1:14" ht="21" customHeight="1">
      <c r="A69" s="874" t="s">
        <v>410</v>
      </c>
      <c r="B69" s="1677">
        <v>9</v>
      </c>
      <c r="C69" s="1677">
        <v>489</v>
      </c>
      <c r="D69" s="1677">
        <v>491</v>
      </c>
      <c r="E69" s="1677">
        <v>525</v>
      </c>
      <c r="F69" s="1677">
        <v>800</v>
      </c>
      <c r="G69" s="1677">
        <v>705</v>
      </c>
      <c r="H69" s="1677">
        <v>1505</v>
      </c>
      <c r="I69" s="1677">
        <v>5</v>
      </c>
      <c r="J69" s="1677">
        <v>90</v>
      </c>
      <c r="K69" s="1677">
        <v>96</v>
      </c>
      <c r="L69" s="1380">
        <v>18</v>
      </c>
    </row>
    <row r="70" spans="1:14" ht="21" customHeight="1">
      <c r="A70" s="874" t="s">
        <v>794</v>
      </c>
      <c r="B70" s="1677">
        <v>9</v>
      </c>
      <c r="C70" s="1677">
        <v>481</v>
      </c>
      <c r="D70" s="1677">
        <v>546</v>
      </c>
      <c r="E70" s="1677">
        <v>488</v>
      </c>
      <c r="F70" s="1677">
        <v>819</v>
      </c>
      <c r="G70" s="1677">
        <v>696</v>
      </c>
      <c r="H70" s="1677">
        <v>1515</v>
      </c>
      <c r="I70" s="1677">
        <v>6</v>
      </c>
      <c r="J70" s="1677">
        <v>92</v>
      </c>
      <c r="K70" s="1677">
        <v>98</v>
      </c>
      <c r="L70" s="1380">
        <v>27</v>
      </c>
    </row>
    <row r="71" spans="1:14" ht="21" customHeight="1">
      <c r="A71" s="874" t="s">
        <v>793</v>
      </c>
      <c r="B71" s="1676">
        <v>9</v>
      </c>
      <c r="C71" s="1676">
        <v>500</v>
      </c>
      <c r="D71" s="1676">
        <v>545</v>
      </c>
      <c r="E71" s="1676">
        <v>535</v>
      </c>
      <c r="F71" s="1676">
        <v>855</v>
      </c>
      <c r="G71" s="1676">
        <v>725</v>
      </c>
      <c r="H71" s="1676">
        <v>1580</v>
      </c>
      <c r="I71" s="1676">
        <v>8</v>
      </c>
      <c r="J71" s="1676">
        <v>103</v>
      </c>
      <c r="K71" s="1676">
        <v>111</v>
      </c>
      <c r="L71" s="1380">
        <v>18</v>
      </c>
    </row>
    <row r="72" spans="1:14" ht="21" customHeight="1">
      <c r="A72" s="874" t="s">
        <v>792</v>
      </c>
      <c r="B72" s="1676">
        <v>9</v>
      </c>
      <c r="C72" s="1676">
        <v>567</v>
      </c>
      <c r="D72" s="1676">
        <v>538</v>
      </c>
      <c r="E72" s="1676">
        <v>528</v>
      </c>
      <c r="F72" s="1676">
        <v>854</v>
      </c>
      <c r="G72" s="1676">
        <v>779</v>
      </c>
      <c r="H72" s="1676">
        <v>1633</v>
      </c>
      <c r="I72" s="1676">
        <v>6</v>
      </c>
      <c r="J72" s="1676">
        <v>124</v>
      </c>
      <c r="K72" s="1676">
        <v>130</v>
      </c>
      <c r="L72" s="1380">
        <v>16</v>
      </c>
    </row>
    <row r="73" spans="1:14" ht="21" customHeight="1">
      <c r="A73" s="874" t="s">
        <v>791</v>
      </c>
      <c r="B73" s="1676">
        <v>9</v>
      </c>
      <c r="C73" s="1676">
        <v>529</v>
      </c>
      <c r="D73" s="1676">
        <v>588</v>
      </c>
      <c r="E73" s="1676">
        <v>522</v>
      </c>
      <c r="F73" s="1676">
        <v>852</v>
      </c>
      <c r="G73" s="1676">
        <v>787</v>
      </c>
      <c r="H73" s="1676">
        <v>1639</v>
      </c>
      <c r="I73" s="1676">
        <v>7</v>
      </c>
      <c r="J73" s="1676">
        <v>124</v>
      </c>
      <c r="K73" s="1676">
        <v>131</v>
      </c>
      <c r="L73" s="1380">
        <v>15</v>
      </c>
    </row>
    <row r="74" spans="1:14" ht="21" customHeight="1">
      <c r="A74" s="874" t="s">
        <v>790</v>
      </c>
      <c r="B74" s="1676">
        <v>10</v>
      </c>
      <c r="C74" s="1676">
        <v>602</v>
      </c>
      <c r="D74" s="1676">
        <v>588</v>
      </c>
      <c r="E74" s="1676">
        <v>580</v>
      </c>
      <c r="F74" s="1676">
        <v>918</v>
      </c>
      <c r="G74" s="1676">
        <v>852</v>
      </c>
      <c r="H74" s="1676">
        <v>1770</v>
      </c>
      <c r="I74" s="1676">
        <v>10</v>
      </c>
      <c r="J74" s="1676">
        <v>117</v>
      </c>
      <c r="K74" s="1676">
        <v>127</v>
      </c>
      <c r="L74" s="1380">
        <v>14</v>
      </c>
    </row>
    <row r="75" spans="1:14" ht="21" customHeight="1">
      <c r="A75" s="874" t="s">
        <v>404</v>
      </c>
      <c r="B75" s="1676">
        <v>9</v>
      </c>
      <c r="C75" s="1676">
        <v>588</v>
      </c>
      <c r="D75" s="1676">
        <v>667</v>
      </c>
      <c r="E75" s="1676">
        <v>586</v>
      </c>
      <c r="F75" s="1676">
        <v>989</v>
      </c>
      <c r="G75" s="1676">
        <v>852</v>
      </c>
      <c r="H75" s="1676">
        <v>1841</v>
      </c>
      <c r="I75" s="1676">
        <v>9</v>
      </c>
      <c r="J75" s="1676">
        <v>125</v>
      </c>
      <c r="K75" s="1676">
        <v>134</v>
      </c>
      <c r="L75" s="1380">
        <v>17</v>
      </c>
    </row>
    <row r="76" spans="1:14" ht="21" customHeight="1">
      <c r="A76" s="874" t="s">
        <v>403</v>
      </c>
      <c r="B76" s="1676">
        <v>9</v>
      </c>
      <c r="C76" s="1676">
        <v>636</v>
      </c>
      <c r="D76" s="1676">
        <v>649</v>
      </c>
      <c r="E76" s="1676">
        <v>667</v>
      </c>
      <c r="F76" s="1676">
        <v>1029</v>
      </c>
      <c r="G76" s="1676">
        <v>923</v>
      </c>
      <c r="H76" s="1676">
        <v>1952</v>
      </c>
      <c r="I76" s="1676">
        <v>11</v>
      </c>
      <c r="J76" s="1676">
        <v>120</v>
      </c>
      <c r="K76" s="1676">
        <v>131</v>
      </c>
      <c r="L76" s="1380">
        <v>19</v>
      </c>
    </row>
    <row r="77" spans="1:14" ht="21" customHeight="1">
      <c r="A77" s="874" t="s">
        <v>402</v>
      </c>
      <c r="B77" s="1676">
        <v>10</v>
      </c>
      <c r="C77" s="1676">
        <v>645</v>
      </c>
      <c r="D77" s="1676">
        <v>687</v>
      </c>
      <c r="E77" s="1676">
        <v>655</v>
      </c>
      <c r="F77" s="1676">
        <v>1055</v>
      </c>
      <c r="G77" s="1676">
        <v>932</v>
      </c>
      <c r="H77" s="1676">
        <v>1987</v>
      </c>
      <c r="I77" s="1676">
        <v>12</v>
      </c>
      <c r="J77" s="1676">
        <v>129</v>
      </c>
      <c r="K77" s="1676">
        <v>139</v>
      </c>
      <c r="L77" s="1380">
        <v>19</v>
      </c>
    </row>
    <row r="78" spans="1:14" ht="21" customHeight="1">
      <c r="A78" s="874" t="s">
        <v>401</v>
      </c>
      <c r="B78" s="1676">
        <v>10</v>
      </c>
      <c r="C78" s="1676">
        <v>687</v>
      </c>
      <c r="D78" s="1676">
        <v>681</v>
      </c>
      <c r="E78" s="1676">
        <v>663</v>
      </c>
      <c r="F78" s="1676">
        <v>1063</v>
      </c>
      <c r="G78" s="1676">
        <v>968</v>
      </c>
      <c r="H78" s="1676">
        <v>2031</v>
      </c>
      <c r="I78" s="1676">
        <v>14</v>
      </c>
      <c r="J78" s="1676">
        <v>128</v>
      </c>
      <c r="K78" s="1676">
        <v>142</v>
      </c>
      <c r="L78" s="1380">
        <v>24</v>
      </c>
    </row>
    <row r="79" spans="1:14" ht="21" customHeight="1">
      <c r="A79" s="874" t="s">
        <v>400</v>
      </c>
      <c r="B79" s="1676">
        <v>10</v>
      </c>
      <c r="C79" s="1676">
        <v>710</v>
      </c>
      <c r="D79" s="1676">
        <v>711</v>
      </c>
      <c r="E79" s="1676">
        <v>669</v>
      </c>
      <c r="F79" s="1676">
        <v>1081</v>
      </c>
      <c r="G79" s="1676">
        <v>1009</v>
      </c>
      <c r="H79" s="1676">
        <v>2090</v>
      </c>
      <c r="I79" s="1676">
        <v>15</v>
      </c>
      <c r="J79" s="1676">
        <v>134</v>
      </c>
      <c r="K79" s="1676">
        <v>149</v>
      </c>
      <c r="L79" s="1380">
        <v>25</v>
      </c>
    </row>
    <row r="80" spans="1:14" ht="21" customHeight="1">
      <c r="A80" s="874" t="s">
        <v>399</v>
      </c>
      <c r="B80" s="1676">
        <v>10</v>
      </c>
      <c r="C80" s="1676">
        <v>737</v>
      </c>
      <c r="D80" s="1676">
        <v>727</v>
      </c>
      <c r="E80" s="1676">
        <v>710</v>
      </c>
      <c r="F80" s="1676">
        <v>1120</v>
      </c>
      <c r="G80" s="1676">
        <v>1054</v>
      </c>
      <c r="H80" s="1676">
        <v>2174</v>
      </c>
      <c r="I80" s="1676">
        <v>14</v>
      </c>
      <c r="J80" s="1676">
        <v>139</v>
      </c>
      <c r="K80" s="1676">
        <v>153</v>
      </c>
      <c r="L80" s="1380">
        <v>24</v>
      </c>
      <c r="N80" s="1673"/>
    </row>
    <row r="81" spans="1:14" ht="21" customHeight="1">
      <c r="A81" s="874" t="s">
        <v>398</v>
      </c>
      <c r="B81" s="1676">
        <v>10</v>
      </c>
      <c r="C81" s="1676">
        <v>743</v>
      </c>
      <c r="D81" s="1676">
        <v>766</v>
      </c>
      <c r="E81" s="1676">
        <v>742</v>
      </c>
      <c r="F81" s="1676">
        <v>1153</v>
      </c>
      <c r="G81" s="1676">
        <v>1098</v>
      </c>
      <c r="H81" s="1676">
        <v>2251</v>
      </c>
      <c r="I81" s="1676">
        <v>16</v>
      </c>
      <c r="J81" s="1676">
        <v>132</v>
      </c>
      <c r="K81" s="1676">
        <v>148</v>
      </c>
      <c r="L81" s="1380">
        <v>27</v>
      </c>
      <c r="N81" s="1673"/>
    </row>
    <row r="82" spans="1:14" ht="21" customHeight="1">
      <c r="A82" s="874" t="s">
        <v>397</v>
      </c>
      <c r="B82" s="1676">
        <v>8</v>
      </c>
      <c r="C82" s="1676">
        <v>601</v>
      </c>
      <c r="D82" s="1676">
        <v>603</v>
      </c>
      <c r="E82" s="1676">
        <v>601</v>
      </c>
      <c r="F82" s="1676">
        <v>940</v>
      </c>
      <c r="G82" s="1676">
        <v>865</v>
      </c>
      <c r="H82" s="1676">
        <v>1805</v>
      </c>
      <c r="I82" s="1676">
        <v>15</v>
      </c>
      <c r="J82" s="1676">
        <v>105</v>
      </c>
      <c r="K82" s="1676">
        <v>120</v>
      </c>
      <c r="L82" s="1380">
        <v>16</v>
      </c>
      <c r="N82" s="1673"/>
    </row>
    <row r="83" spans="1:14" ht="21" customHeight="1">
      <c r="A83" s="874" t="s">
        <v>396</v>
      </c>
      <c r="B83" s="1676">
        <v>8</v>
      </c>
      <c r="C83" s="1676">
        <v>626</v>
      </c>
      <c r="D83" s="1676">
        <v>593</v>
      </c>
      <c r="E83" s="1676">
        <v>601</v>
      </c>
      <c r="F83" s="1676">
        <v>903</v>
      </c>
      <c r="G83" s="1676">
        <v>917</v>
      </c>
      <c r="H83" s="1676">
        <v>1820</v>
      </c>
      <c r="I83" s="1676">
        <v>16</v>
      </c>
      <c r="J83" s="1676">
        <v>108</v>
      </c>
      <c r="K83" s="1676">
        <v>124</v>
      </c>
      <c r="L83" s="1380">
        <v>22</v>
      </c>
      <c r="N83" s="1673"/>
    </row>
    <row r="84" spans="1:14" ht="21" customHeight="1">
      <c r="A84" s="874" t="s">
        <v>395</v>
      </c>
      <c r="B84" s="1676">
        <v>8</v>
      </c>
      <c r="C84" s="1676">
        <v>608</v>
      </c>
      <c r="D84" s="1676">
        <v>618</v>
      </c>
      <c r="E84" s="1676">
        <v>596</v>
      </c>
      <c r="F84" s="1676">
        <v>912</v>
      </c>
      <c r="G84" s="1676">
        <v>910</v>
      </c>
      <c r="H84" s="1676">
        <v>1822</v>
      </c>
      <c r="I84" s="1676">
        <v>15</v>
      </c>
      <c r="J84" s="1676">
        <v>117</v>
      </c>
      <c r="K84" s="1676">
        <v>132</v>
      </c>
      <c r="L84" s="1380">
        <v>23</v>
      </c>
      <c r="N84" s="1673"/>
    </row>
    <row r="85" spans="1:14" ht="21" customHeight="1">
      <c r="A85" s="874" t="s">
        <v>394</v>
      </c>
      <c r="B85" s="1676">
        <v>8</v>
      </c>
      <c r="C85" s="1676">
        <v>588</v>
      </c>
      <c r="D85" s="1676">
        <v>599</v>
      </c>
      <c r="E85" s="1676">
        <v>622</v>
      </c>
      <c r="F85" s="1676">
        <v>895</v>
      </c>
      <c r="G85" s="1676">
        <v>914</v>
      </c>
      <c r="H85" s="1676">
        <v>1809</v>
      </c>
      <c r="I85" s="1676">
        <v>18</v>
      </c>
      <c r="J85" s="1676">
        <v>129</v>
      </c>
      <c r="K85" s="1676">
        <v>147</v>
      </c>
      <c r="L85" s="1380">
        <v>20</v>
      </c>
      <c r="N85" s="1673"/>
    </row>
    <row r="86" spans="1:14" ht="21" customHeight="1" thickBot="1">
      <c r="A86" s="915" t="s">
        <v>839</v>
      </c>
      <c r="B86" s="1675">
        <v>8</v>
      </c>
      <c r="C86" s="1675">
        <v>581</v>
      </c>
      <c r="D86" s="1675">
        <v>606</v>
      </c>
      <c r="E86" s="1675">
        <v>592</v>
      </c>
      <c r="F86" s="1675">
        <v>884</v>
      </c>
      <c r="G86" s="1675">
        <v>895</v>
      </c>
      <c r="H86" s="1675">
        <v>1779</v>
      </c>
      <c r="I86" s="1675">
        <v>18</v>
      </c>
      <c r="J86" s="1675">
        <v>136</v>
      </c>
      <c r="K86" s="1675">
        <v>154</v>
      </c>
      <c r="L86" s="1674">
        <v>35</v>
      </c>
      <c r="N86" s="1673"/>
    </row>
    <row r="87" spans="1:14" ht="20.25" customHeight="1">
      <c r="A87" s="489"/>
      <c r="L87" s="220" t="s">
        <v>2477</v>
      </c>
      <c r="N87" s="1673"/>
    </row>
    <row r="88" spans="1:14" ht="10.5" customHeight="1">
      <c r="N88" s="1673"/>
    </row>
    <row r="89" spans="1:14" ht="18" customHeight="1">
      <c r="A89" s="1672"/>
      <c r="B89" s="1672"/>
      <c r="C89" s="1672"/>
      <c r="D89" s="1672"/>
      <c r="E89" s="1672"/>
      <c r="F89" s="1672"/>
      <c r="G89" s="1672"/>
      <c r="H89" s="1672"/>
      <c r="I89" s="1672"/>
      <c r="J89" s="1672"/>
      <c r="K89" s="1672"/>
      <c r="L89" s="1672"/>
    </row>
    <row r="90" spans="1:14" ht="15" customHeight="1">
      <c r="A90" s="219"/>
      <c r="B90" s="219"/>
      <c r="C90" s="219"/>
      <c r="D90" s="219"/>
      <c r="E90" s="219"/>
      <c r="F90" s="219"/>
      <c r="G90" s="219"/>
      <c r="H90" s="219"/>
      <c r="I90" s="219"/>
      <c r="J90" s="219"/>
      <c r="K90" s="219"/>
      <c r="L90" s="219"/>
    </row>
    <row r="91" spans="1:14" ht="15" customHeight="1">
      <c r="A91" s="1672"/>
      <c r="B91" s="1672"/>
      <c r="C91" s="1672"/>
      <c r="D91" s="1672"/>
      <c r="E91" s="1672"/>
      <c r="F91" s="1672"/>
      <c r="G91" s="1672"/>
      <c r="H91" s="1672"/>
      <c r="I91" s="1672"/>
      <c r="J91" s="1672"/>
      <c r="K91" s="1672"/>
      <c r="L91" s="1672"/>
    </row>
    <row r="92" spans="1:14" ht="19.5" customHeight="1">
      <c r="A92" s="880"/>
      <c r="B92" s="880"/>
      <c r="C92" s="880"/>
      <c r="D92" s="880"/>
      <c r="E92" s="880"/>
      <c r="F92" s="880"/>
      <c r="G92" s="880"/>
      <c r="H92" s="880"/>
      <c r="I92" s="880"/>
      <c r="J92" s="880"/>
      <c r="K92" s="880"/>
      <c r="L92" s="880"/>
    </row>
    <row r="93" spans="1:14" ht="21" customHeight="1">
      <c r="A93" s="880"/>
      <c r="B93" s="880"/>
      <c r="C93" s="880"/>
      <c r="D93" s="880"/>
      <c r="E93" s="880"/>
      <c r="F93" s="880"/>
      <c r="G93" s="880"/>
      <c r="H93" s="880"/>
      <c r="I93" s="880"/>
      <c r="J93" s="880"/>
      <c r="K93" s="880"/>
      <c r="L93" s="880"/>
    </row>
    <row r="94" spans="1:14" ht="21" customHeight="1">
      <c r="L94" s="220"/>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5:C6"/>
    <mergeCell ref="C4:H4"/>
    <mergeCell ref="D5:D6"/>
    <mergeCell ref="E5:E6"/>
    <mergeCell ref="L4:L6"/>
    <mergeCell ref="I4:K4"/>
    <mergeCell ref="I5:I6"/>
    <mergeCell ref="J5:J6"/>
    <mergeCell ref="K5:K6"/>
    <mergeCell ref="I56:L56"/>
    <mergeCell ref="C57:H57"/>
    <mergeCell ref="L57:L59"/>
    <mergeCell ref="C58:C59"/>
    <mergeCell ref="D58:D59"/>
    <mergeCell ref="E58:E59"/>
    <mergeCell ref="I58:I59"/>
    <mergeCell ref="J58:J59"/>
    <mergeCell ref="K58:K59"/>
  </mergeCells>
  <phoneticPr fontId="3"/>
  <pageMargins left="1.2598425196850394" right="0" top="1.1811023622047245" bottom="1.1811023622047245" header="0.51181102362204722" footer="0.51181102362204722"/>
  <pageSetup paperSize="9" scale="67" fitToHeight="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57"/>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A2" sqref="A2"/>
    </sheetView>
  </sheetViews>
  <sheetFormatPr defaultRowHeight="13"/>
  <cols>
    <col min="1" max="1" width="11" customWidth="1"/>
    <col min="2" max="10" width="9.26953125" customWidth="1"/>
  </cols>
  <sheetData>
    <row r="1" spans="1:10" ht="20.25" customHeight="1">
      <c r="A1" s="216" t="s">
        <v>2519</v>
      </c>
    </row>
    <row r="2" spans="1:10" ht="18" customHeight="1" thickBot="1">
      <c r="H2" t="s">
        <v>2518</v>
      </c>
    </row>
    <row r="3" spans="1:10" ht="18" customHeight="1">
      <c r="A3" s="2272" t="s">
        <v>813</v>
      </c>
      <c r="B3" s="2252" t="s">
        <v>2517</v>
      </c>
      <c r="C3" s="2633" t="s">
        <v>2516</v>
      </c>
      <c r="D3" s="1266" t="s">
        <v>2515</v>
      </c>
      <c r="E3" s="1266"/>
      <c r="F3" s="683"/>
      <c r="G3" s="1266" t="s">
        <v>2514</v>
      </c>
      <c r="H3" s="1266"/>
      <c r="I3" s="683"/>
      <c r="J3" s="2571" t="s">
        <v>2513</v>
      </c>
    </row>
    <row r="4" spans="1:10" ht="18" customHeight="1" thickBot="1">
      <c r="A4" s="2274"/>
      <c r="B4" s="2253"/>
      <c r="C4" s="2445"/>
      <c r="D4" s="781" t="s">
        <v>2512</v>
      </c>
      <c r="E4" s="781" t="s">
        <v>2511</v>
      </c>
      <c r="F4" s="781" t="s">
        <v>2181</v>
      </c>
      <c r="G4" s="781" t="s">
        <v>2512</v>
      </c>
      <c r="H4" s="781" t="s">
        <v>2511</v>
      </c>
      <c r="I4" s="781" t="s">
        <v>2181</v>
      </c>
      <c r="J4" s="2473"/>
    </row>
    <row r="5" spans="1:10" ht="18" customHeight="1">
      <c r="A5" s="779" t="s">
        <v>2510</v>
      </c>
      <c r="B5" s="225">
        <v>38</v>
      </c>
      <c r="C5" s="225">
        <v>467</v>
      </c>
      <c r="D5" s="225">
        <v>6728</v>
      </c>
      <c r="E5" s="225">
        <v>6558</v>
      </c>
      <c r="F5" s="225">
        <f t="shared" ref="F5:F22" si="0">SUM(D5:E5)</f>
        <v>13286</v>
      </c>
      <c r="G5" s="225">
        <v>255</v>
      </c>
      <c r="H5" s="225">
        <v>433</v>
      </c>
      <c r="I5" s="225">
        <f t="shared" ref="I5:I18" si="1">SUM(G5:H5)</f>
        <v>688</v>
      </c>
      <c r="J5" s="225">
        <v>80</v>
      </c>
    </row>
    <row r="6" spans="1:10" ht="18" customHeight="1">
      <c r="A6" s="779" t="s">
        <v>2509</v>
      </c>
      <c r="B6" s="225">
        <v>39</v>
      </c>
      <c r="C6" s="225">
        <v>466</v>
      </c>
      <c r="D6" s="225">
        <v>6593</v>
      </c>
      <c r="E6" s="225">
        <v>6429</v>
      </c>
      <c r="F6" s="225">
        <f t="shared" si="0"/>
        <v>13022</v>
      </c>
      <c r="G6" s="225">
        <v>260</v>
      </c>
      <c r="H6" s="225">
        <v>422</v>
      </c>
      <c r="I6" s="225">
        <f t="shared" si="1"/>
        <v>682</v>
      </c>
      <c r="J6" s="225">
        <v>77</v>
      </c>
    </row>
    <row r="7" spans="1:10" ht="18" customHeight="1">
      <c r="A7" s="779" t="s">
        <v>2508</v>
      </c>
      <c r="B7" s="225">
        <v>39</v>
      </c>
      <c r="C7" s="225">
        <v>457</v>
      </c>
      <c r="D7" s="225">
        <v>6365</v>
      </c>
      <c r="E7" s="225">
        <v>6202</v>
      </c>
      <c r="F7" s="225">
        <f t="shared" si="0"/>
        <v>12567</v>
      </c>
      <c r="G7" s="225">
        <v>259</v>
      </c>
      <c r="H7" s="225">
        <v>439</v>
      </c>
      <c r="I7" s="225">
        <f t="shared" si="1"/>
        <v>698</v>
      </c>
      <c r="J7" s="225">
        <v>75</v>
      </c>
    </row>
    <row r="8" spans="1:10" ht="18" customHeight="1">
      <c r="A8" s="779" t="s">
        <v>1855</v>
      </c>
      <c r="B8" s="225">
        <v>39</v>
      </c>
      <c r="C8" s="225">
        <v>453</v>
      </c>
      <c r="D8" s="225">
        <v>6172</v>
      </c>
      <c r="E8" s="225">
        <v>6082</v>
      </c>
      <c r="F8" s="225">
        <f t="shared" si="0"/>
        <v>12254</v>
      </c>
      <c r="G8" s="225">
        <v>237</v>
      </c>
      <c r="H8" s="225">
        <v>436</v>
      </c>
      <c r="I8" s="225">
        <f t="shared" si="1"/>
        <v>673</v>
      </c>
      <c r="J8" s="225">
        <v>78</v>
      </c>
    </row>
    <row r="9" spans="1:10" ht="18" customHeight="1">
      <c r="A9" s="779" t="s">
        <v>851</v>
      </c>
      <c r="B9" s="225">
        <v>39</v>
      </c>
      <c r="C9" s="225">
        <v>449</v>
      </c>
      <c r="D9" s="225">
        <v>6048</v>
      </c>
      <c r="E9" s="225">
        <v>6018</v>
      </c>
      <c r="F9" s="225">
        <f t="shared" si="0"/>
        <v>12066</v>
      </c>
      <c r="G9" s="225">
        <v>235</v>
      </c>
      <c r="H9" s="225">
        <v>438</v>
      </c>
      <c r="I9" s="225">
        <f t="shared" si="1"/>
        <v>673</v>
      </c>
      <c r="J9" s="225">
        <v>77</v>
      </c>
    </row>
    <row r="10" spans="1:10" ht="18" customHeight="1">
      <c r="A10" s="779" t="s">
        <v>1447</v>
      </c>
      <c r="B10" s="225">
        <v>39</v>
      </c>
      <c r="C10" s="225">
        <v>436</v>
      </c>
      <c r="D10" s="225">
        <v>6060</v>
      </c>
      <c r="E10" s="225">
        <v>5868</v>
      </c>
      <c r="F10" s="225">
        <f t="shared" si="0"/>
        <v>11928</v>
      </c>
      <c r="G10" s="225">
        <v>232</v>
      </c>
      <c r="H10" s="225">
        <v>433</v>
      </c>
      <c r="I10" s="225">
        <f t="shared" si="1"/>
        <v>665</v>
      </c>
      <c r="J10" s="225">
        <v>77</v>
      </c>
    </row>
    <row r="11" spans="1:10" ht="18" customHeight="1">
      <c r="A11" s="779" t="s">
        <v>412</v>
      </c>
      <c r="B11" s="225">
        <v>39</v>
      </c>
      <c r="C11" s="225">
        <v>431</v>
      </c>
      <c r="D11" s="225">
        <v>6085</v>
      </c>
      <c r="E11" s="225">
        <v>5723</v>
      </c>
      <c r="F11" s="225">
        <f t="shared" si="0"/>
        <v>11808</v>
      </c>
      <c r="G11" s="225">
        <v>231</v>
      </c>
      <c r="H11" s="225">
        <v>432</v>
      </c>
      <c r="I11" s="225">
        <f t="shared" si="1"/>
        <v>663</v>
      </c>
      <c r="J11" s="225">
        <v>82</v>
      </c>
    </row>
    <row r="12" spans="1:10" ht="18" customHeight="1">
      <c r="A12" s="779" t="s">
        <v>2110</v>
      </c>
      <c r="B12" s="413">
        <v>39</v>
      </c>
      <c r="C12" s="225">
        <v>441</v>
      </c>
      <c r="D12" s="225">
        <v>6154</v>
      </c>
      <c r="E12" s="225">
        <v>5663</v>
      </c>
      <c r="F12" s="225">
        <f t="shared" si="0"/>
        <v>11817</v>
      </c>
      <c r="G12" s="225">
        <v>241</v>
      </c>
      <c r="H12" s="225">
        <v>433</v>
      </c>
      <c r="I12" s="225">
        <f t="shared" si="1"/>
        <v>674</v>
      </c>
      <c r="J12" s="225">
        <v>76</v>
      </c>
    </row>
    <row r="13" spans="1:10" ht="18" customHeight="1">
      <c r="A13" s="779" t="s">
        <v>2109</v>
      </c>
      <c r="B13" s="413">
        <v>39</v>
      </c>
      <c r="C13" s="225">
        <v>445</v>
      </c>
      <c r="D13" s="225">
        <v>6221</v>
      </c>
      <c r="E13" s="225">
        <v>5707</v>
      </c>
      <c r="F13" s="851">
        <f t="shared" si="0"/>
        <v>11928</v>
      </c>
      <c r="G13" s="225">
        <v>232</v>
      </c>
      <c r="H13" s="225">
        <v>446</v>
      </c>
      <c r="I13" s="225">
        <f t="shared" si="1"/>
        <v>678</v>
      </c>
      <c r="J13" s="225">
        <v>78</v>
      </c>
    </row>
    <row r="14" spans="1:10" ht="18" customHeight="1">
      <c r="A14" s="779" t="s">
        <v>2108</v>
      </c>
      <c r="B14" s="413">
        <v>39</v>
      </c>
      <c r="C14" s="225">
        <v>454</v>
      </c>
      <c r="D14" s="225">
        <v>6332</v>
      </c>
      <c r="E14" s="225">
        <v>5743</v>
      </c>
      <c r="F14" s="225">
        <f t="shared" si="0"/>
        <v>12075</v>
      </c>
      <c r="G14" s="225">
        <v>239</v>
      </c>
      <c r="H14" s="225">
        <v>460</v>
      </c>
      <c r="I14" s="225">
        <f t="shared" si="1"/>
        <v>699</v>
      </c>
      <c r="J14" s="225">
        <v>71</v>
      </c>
    </row>
    <row r="15" spans="1:10" ht="18" customHeight="1">
      <c r="A15" s="779" t="s">
        <v>408</v>
      </c>
      <c r="B15" s="225">
        <v>39</v>
      </c>
      <c r="C15" s="225">
        <v>454</v>
      </c>
      <c r="D15" s="225">
        <v>6350</v>
      </c>
      <c r="E15" s="225">
        <v>5842</v>
      </c>
      <c r="F15" s="225">
        <f t="shared" si="0"/>
        <v>12192</v>
      </c>
      <c r="G15" s="225">
        <v>237</v>
      </c>
      <c r="H15" s="225">
        <v>470</v>
      </c>
      <c r="I15" s="225">
        <f t="shared" si="1"/>
        <v>707</v>
      </c>
      <c r="J15" s="225">
        <v>72</v>
      </c>
    </row>
    <row r="16" spans="1:10" ht="18" customHeight="1">
      <c r="A16" s="779" t="s">
        <v>407</v>
      </c>
      <c r="B16" s="225">
        <v>38</v>
      </c>
      <c r="C16" s="225">
        <v>452</v>
      </c>
      <c r="D16" s="225">
        <v>6368</v>
      </c>
      <c r="E16" s="225">
        <v>5798</v>
      </c>
      <c r="F16" s="225">
        <f t="shared" si="0"/>
        <v>12166</v>
      </c>
      <c r="G16" s="225">
        <v>239</v>
      </c>
      <c r="H16" s="225">
        <v>451</v>
      </c>
      <c r="I16" s="225">
        <f t="shared" si="1"/>
        <v>690</v>
      </c>
      <c r="J16" s="225">
        <v>76</v>
      </c>
    </row>
    <row r="17" spans="1:10" ht="18" customHeight="1">
      <c r="A17" s="779" t="s">
        <v>406</v>
      </c>
      <c r="B17" s="225">
        <v>38</v>
      </c>
      <c r="C17" s="225">
        <v>462</v>
      </c>
      <c r="D17" s="225">
        <v>6477</v>
      </c>
      <c r="E17" s="225">
        <v>5880</v>
      </c>
      <c r="F17" s="225">
        <f t="shared" si="0"/>
        <v>12357</v>
      </c>
      <c r="G17" s="225">
        <v>237</v>
      </c>
      <c r="H17" s="225">
        <v>468</v>
      </c>
      <c r="I17" s="225">
        <f t="shared" si="1"/>
        <v>705</v>
      </c>
      <c r="J17" s="225">
        <v>62</v>
      </c>
    </row>
    <row r="18" spans="1:10" ht="18" customHeight="1">
      <c r="A18" s="779" t="s">
        <v>405</v>
      </c>
      <c r="B18" s="225">
        <v>38</v>
      </c>
      <c r="C18" s="225">
        <v>466</v>
      </c>
      <c r="D18" s="225">
        <v>6406</v>
      </c>
      <c r="E18" s="225">
        <v>5959</v>
      </c>
      <c r="F18" s="225">
        <f t="shared" si="0"/>
        <v>12365</v>
      </c>
      <c r="G18" s="225">
        <v>253</v>
      </c>
      <c r="H18" s="225">
        <v>455</v>
      </c>
      <c r="I18" s="225">
        <f t="shared" si="1"/>
        <v>708</v>
      </c>
      <c r="J18" s="225">
        <v>61</v>
      </c>
    </row>
    <row r="19" spans="1:10" ht="18" customHeight="1">
      <c r="A19" s="779" t="s">
        <v>404</v>
      </c>
      <c r="B19" s="413">
        <v>37</v>
      </c>
      <c r="C19" s="225">
        <v>479</v>
      </c>
      <c r="D19" s="225">
        <v>6518</v>
      </c>
      <c r="E19" s="225">
        <v>6120</v>
      </c>
      <c r="F19" s="225">
        <f t="shared" si="0"/>
        <v>12638</v>
      </c>
      <c r="G19" s="225">
        <v>259</v>
      </c>
      <c r="H19" s="225">
        <v>472</v>
      </c>
      <c r="I19" s="225">
        <v>731</v>
      </c>
      <c r="J19" s="225">
        <v>60</v>
      </c>
    </row>
    <row r="20" spans="1:10" ht="18" customHeight="1">
      <c r="A20" s="779" t="s">
        <v>403</v>
      </c>
      <c r="B20" s="1289">
        <v>37</v>
      </c>
      <c r="C20" s="851">
        <v>481</v>
      </c>
      <c r="D20" s="851">
        <v>6601</v>
      </c>
      <c r="E20" s="851">
        <v>6177</v>
      </c>
      <c r="F20" s="851">
        <f t="shared" si="0"/>
        <v>12778</v>
      </c>
      <c r="G20" s="851">
        <v>265</v>
      </c>
      <c r="H20" s="851">
        <v>468</v>
      </c>
      <c r="I20" s="851">
        <v>733</v>
      </c>
      <c r="J20" s="851">
        <v>56</v>
      </c>
    </row>
    <row r="21" spans="1:10" ht="18" customHeight="1">
      <c r="A21" s="779" t="s">
        <v>402</v>
      </c>
      <c r="B21" s="1285">
        <v>37</v>
      </c>
      <c r="C21" s="1282">
        <v>493</v>
      </c>
      <c r="D21" s="1282">
        <v>6695</v>
      </c>
      <c r="E21" s="1282">
        <v>6237</v>
      </c>
      <c r="F21" s="1282">
        <f t="shared" si="0"/>
        <v>12932</v>
      </c>
      <c r="G21" s="1282">
        <v>267</v>
      </c>
      <c r="H21" s="1282">
        <v>464</v>
      </c>
      <c r="I21" s="1282">
        <v>731</v>
      </c>
      <c r="J21" s="1282">
        <v>55</v>
      </c>
    </row>
    <row r="22" spans="1:10" ht="18" customHeight="1">
      <c r="A22" s="779" t="s">
        <v>401</v>
      </c>
      <c r="B22" s="1285">
        <v>37</v>
      </c>
      <c r="C22" s="1282">
        <v>496</v>
      </c>
      <c r="D22" s="1282">
        <v>6677</v>
      </c>
      <c r="E22" s="1282">
        <v>6218</v>
      </c>
      <c r="F22" s="1282">
        <f t="shared" si="0"/>
        <v>12895</v>
      </c>
      <c r="G22" s="1282">
        <v>256</v>
      </c>
      <c r="H22" s="1282">
        <v>520</v>
      </c>
      <c r="I22" s="1282">
        <v>776</v>
      </c>
      <c r="J22" s="1282">
        <v>55</v>
      </c>
    </row>
    <row r="23" spans="1:10" ht="18" customHeight="1">
      <c r="A23" s="779" t="s">
        <v>400</v>
      </c>
      <c r="B23" s="1285">
        <v>38</v>
      </c>
      <c r="C23" s="1282">
        <v>505</v>
      </c>
      <c r="D23" s="1282">
        <v>6709</v>
      </c>
      <c r="E23" s="1282">
        <v>6224</v>
      </c>
      <c r="F23" s="1282">
        <v>12933</v>
      </c>
      <c r="G23" s="1282">
        <v>276</v>
      </c>
      <c r="H23" s="1282">
        <v>542</v>
      </c>
      <c r="I23" s="1282">
        <v>818</v>
      </c>
      <c r="J23" s="1282">
        <v>55</v>
      </c>
    </row>
    <row r="24" spans="1:10" ht="18" customHeight="1">
      <c r="A24" s="779" t="s">
        <v>399</v>
      </c>
      <c r="B24" s="1285">
        <v>37</v>
      </c>
      <c r="C24" s="1282">
        <v>510</v>
      </c>
      <c r="D24" s="1282">
        <v>6768</v>
      </c>
      <c r="E24" s="1282">
        <v>6279</v>
      </c>
      <c r="F24" s="1282">
        <f t="shared" ref="F24:F30" si="2">SUM(D24:E24)</f>
        <v>13047</v>
      </c>
      <c r="G24" s="1282">
        <v>270</v>
      </c>
      <c r="H24" s="1282">
        <v>552</v>
      </c>
      <c r="I24" s="1282">
        <v>822</v>
      </c>
      <c r="J24" s="1282">
        <v>54</v>
      </c>
    </row>
    <row r="25" spans="1:10" ht="18" customHeight="1">
      <c r="A25" s="779" t="s">
        <v>398</v>
      </c>
      <c r="B25" s="1285">
        <v>37</v>
      </c>
      <c r="C25" s="1282">
        <v>530</v>
      </c>
      <c r="D25" s="1282">
        <v>6852</v>
      </c>
      <c r="E25" s="1282">
        <v>6383</v>
      </c>
      <c r="F25" s="1282">
        <f t="shared" si="2"/>
        <v>13235</v>
      </c>
      <c r="G25" s="1282">
        <v>269</v>
      </c>
      <c r="H25" s="1282">
        <v>564</v>
      </c>
      <c r="I25" s="1282">
        <v>833</v>
      </c>
      <c r="J25" s="1282">
        <v>51</v>
      </c>
    </row>
    <row r="26" spans="1:10" ht="18" customHeight="1">
      <c r="A26" s="779" t="s">
        <v>397</v>
      </c>
      <c r="B26" s="1285">
        <v>37</v>
      </c>
      <c r="C26" s="1282">
        <v>537</v>
      </c>
      <c r="D26" s="1282">
        <v>6980</v>
      </c>
      <c r="E26" s="1282">
        <v>6478</v>
      </c>
      <c r="F26" s="1282">
        <f t="shared" si="2"/>
        <v>13458</v>
      </c>
      <c r="G26" s="1282">
        <v>286</v>
      </c>
      <c r="H26" s="1282">
        <v>582</v>
      </c>
      <c r="I26" s="1282">
        <v>868</v>
      </c>
      <c r="J26" s="1282">
        <v>53</v>
      </c>
    </row>
    <row r="27" spans="1:10" ht="18" customHeight="1">
      <c r="A27" s="779" t="s">
        <v>396</v>
      </c>
      <c r="B27" s="1289">
        <v>36</v>
      </c>
      <c r="C27" s="851">
        <v>503</v>
      </c>
      <c r="D27" s="851">
        <v>6445</v>
      </c>
      <c r="E27" s="851">
        <v>5914</v>
      </c>
      <c r="F27" s="851">
        <f t="shared" si="2"/>
        <v>12359</v>
      </c>
      <c r="G27" s="851">
        <v>268</v>
      </c>
      <c r="H27" s="851">
        <v>548</v>
      </c>
      <c r="I27" s="851">
        <v>816</v>
      </c>
      <c r="J27" s="851">
        <v>50</v>
      </c>
    </row>
    <row r="28" spans="1:10" ht="18" customHeight="1">
      <c r="A28" s="779" t="s">
        <v>395</v>
      </c>
      <c r="B28" s="1289">
        <v>36</v>
      </c>
      <c r="C28" s="851">
        <v>513</v>
      </c>
      <c r="D28" s="851">
        <v>6462</v>
      </c>
      <c r="E28" s="851">
        <v>6045</v>
      </c>
      <c r="F28" s="851">
        <f t="shared" si="2"/>
        <v>12507</v>
      </c>
      <c r="G28" s="851">
        <v>270</v>
      </c>
      <c r="H28" s="851">
        <v>553</v>
      </c>
      <c r="I28" s="851">
        <v>823</v>
      </c>
      <c r="J28" s="851">
        <v>47</v>
      </c>
    </row>
    <row r="29" spans="1:10" ht="18" customHeight="1">
      <c r="A29" s="779" t="s">
        <v>394</v>
      </c>
      <c r="B29" s="1289">
        <v>29</v>
      </c>
      <c r="C29" s="851">
        <v>447</v>
      </c>
      <c r="D29" s="851">
        <v>5718</v>
      </c>
      <c r="E29" s="851">
        <v>5380</v>
      </c>
      <c r="F29" s="851">
        <f t="shared" si="2"/>
        <v>11098</v>
      </c>
      <c r="G29" s="851">
        <v>226</v>
      </c>
      <c r="H29" s="851">
        <v>465</v>
      </c>
      <c r="I29" s="851">
        <f>SUM(G29:H29)</f>
        <v>691</v>
      </c>
      <c r="J29" s="851">
        <v>35</v>
      </c>
    </row>
    <row r="30" spans="1:10" ht="18" customHeight="1" thickBot="1">
      <c r="A30" s="789" t="s">
        <v>2507</v>
      </c>
      <c r="B30" s="1562">
        <v>29</v>
      </c>
      <c r="C30" s="1561">
        <v>445</v>
      </c>
      <c r="D30" s="1561">
        <v>5662</v>
      </c>
      <c r="E30" s="1561">
        <v>5356</v>
      </c>
      <c r="F30" s="1561">
        <f t="shared" si="2"/>
        <v>11018</v>
      </c>
      <c r="G30" s="1561">
        <v>253</v>
      </c>
      <c r="H30" s="1561">
        <v>471</v>
      </c>
      <c r="I30" s="1561">
        <f>SUM(G30:H30)</f>
        <v>724</v>
      </c>
      <c r="J30" s="1561">
        <v>32</v>
      </c>
    </row>
    <row r="31" spans="1:10">
      <c r="J31" s="187" t="s">
        <v>2506</v>
      </c>
    </row>
    <row r="57" spans="1:1">
      <c r="A57" t="s">
        <v>2505</v>
      </c>
    </row>
  </sheetData>
  <mergeCells count="4">
    <mergeCell ref="B3:B4"/>
    <mergeCell ref="C3:C4"/>
    <mergeCell ref="J3:J4"/>
    <mergeCell ref="A3:A4"/>
  </mergeCells>
  <phoneticPr fontId="3"/>
  <pageMargins left="0.98425196850393704" right="0.98425196850393704" top="0.98425196850393704" bottom="0.59055118110236227" header="0.51181102362204722" footer="0.51181102362204722"/>
  <pageSetup paperSize="9" scale="83"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J35"/>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A2" sqref="A2"/>
    </sheetView>
  </sheetViews>
  <sheetFormatPr defaultColWidth="10.7265625" defaultRowHeight="13"/>
  <cols>
    <col min="1" max="1" width="10.7265625" customWidth="1"/>
    <col min="2" max="10" width="9.453125" customWidth="1"/>
  </cols>
  <sheetData>
    <row r="1" spans="1:10" ht="21" customHeight="1">
      <c r="A1" s="216" t="s">
        <v>2526</v>
      </c>
    </row>
    <row r="2" spans="1:10" ht="30" customHeight="1" thickBot="1">
      <c r="H2" t="s">
        <v>2525</v>
      </c>
    </row>
    <row r="3" spans="1:10" ht="18" customHeight="1">
      <c r="A3" s="2272" t="s">
        <v>2524</v>
      </c>
      <c r="B3" s="2252" t="s">
        <v>2517</v>
      </c>
      <c r="C3" s="2633" t="s">
        <v>2516</v>
      </c>
      <c r="D3" s="1266" t="s">
        <v>2523</v>
      </c>
      <c r="E3" s="1266"/>
      <c r="F3" s="683"/>
      <c r="G3" s="1266" t="s">
        <v>2514</v>
      </c>
      <c r="H3" s="1266"/>
      <c r="I3" s="683"/>
      <c r="J3" s="2571" t="s">
        <v>2513</v>
      </c>
    </row>
    <row r="4" spans="1:10" ht="18" customHeight="1" thickBot="1">
      <c r="A4" s="2274"/>
      <c r="B4" s="2253"/>
      <c r="C4" s="2445"/>
      <c r="D4" s="781" t="s">
        <v>2512</v>
      </c>
      <c r="E4" s="781" t="s">
        <v>2511</v>
      </c>
      <c r="F4" s="781" t="s">
        <v>2181</v>
      </c>
      <c r="G4" s="781" t="s">
        <v>2512</v>
      </c>
      <c r="H4" s="781" t="s">
        <v>2511</v>
      </c>
      <c r="I4" s="698" t="s">
        <v>2181</v>
      </c>
      <c r="J4" s="2473"/>
    </row>
    <row r="5" spans="1:10" ht="18" customHeight="1">
      <c r="A5" s="530" t="s">
        <v>855</v>
      </c>
      <c r="B5" s="187">
        <v>15</v>
      </c>
      <c r="C5" s="187">
        <v>215</v>
      </c>
      <c r="D5" s="777">
        <v>3740</v>
      </c>
      <c r="E5" s="777">
        <v>3704</v>
      </c>
      <c r="F5" s="777">
        <f t="shared" ref="F5:F30" si="0">SUM(D5:E5)</f>
        <v>7444</v>
      </c>
      <c r="G5" s="187">
        <v>230</v>
      </c>
      <c r="H5" s="187">
        <v>176</v>
      </c>
      <c r="I5" s="187">
        <f t="shared" ref="I5:I12" si="1">SUM(G5:H5)</f>
        <v>406</v>
      </c>
      <c r="J5" s="187">
        <v>53</v>
      </c>
    </row>
    <row r="6" spans="1:10" ht="18" customHeight="1">
      <c r="A6" s="530" t="s">
        <v>854</v>
      </c>
      <c r="B6" s="187">
        <v>15</v>
      </c>
      <c r="C6" s="187">
        <v>213</v>
      </c>
      <c r="D6" s="777">
        <v>3704</v>
      </c>
      <c r="E6" s="777">
        <v>3603</v>
      </c>
      <c r="F6" s="777">
        <f t="shared" si="0"/>
        <v>7307</v>
      </c>
      <c r="G6" s="187">
        <v>229</v>
      </c>
      <c r="H6" s="187">
        <v>178</v>
      </c>
      <c r="I6" s="187">
        <f t="shared" si="1"/>
        <v>407</v>
      </c>
      <c r="J6" s="187">
        <v>55</v>
      </c>
    </row>
    <row r="7" spans="1:10" ht="18" customHeight="1">
      <c r="A7" s="530" t="s">
        <v>853</v>
      </c>
      <c r="B7" s="187">
        <v>15</v>
      </c>
      <c r="C7" s="187">
        <v>212</v>
      </c>
      <c r="D7" s="777">
        <v>3735</v>
      </c>
      <c r="E7" s="777">
        <v>3605</v>
      </c>
      <c r="F7" s="777">
        <f t="shared" si="0"/>
        <v>7340</v>
      </c>
      <c r="G7" s="187">
        <v>207</v>
      </c>
      <c r="H7" s="187">
        <v>172</v>
      </c>
      <c r="I7" s="187">
        <f t="shared" si="1"/>
        <v>379</v>
      </c>
      <c r="J7" s="187">
        <v>34</v>
      </c>
    </row>
    <row r="8" spans="1:10" ht="18" customHeight="1">
      <c r="A8" s="530" t="s">
        <v>2157</v>
      </c>
      <c r="B8" s="187">
        <v>15</v>
      </c>
      <c r="C8" s="187">
        <v>211</v>
      </c>
      <c r="D8" s="777">
        <v>3740</v>
      </c>
      <c r="E8" s="777">
        <v>3494</v>
      </c>
      <c r="F8" s="777">
        <f t="shared" si="0"/>
        <v>7234</v>
      </c>
      <c r="G8" s="187">
        <v>229</v>
      </c>
      <c r="H8" s="187">
        <v>182</v>
      </c>
      <c r="I8" s="187">
        <f t="shared" si="1"/>
        <v>411</v>
      </c>
      <c r="J8" s="187">
        <v>45</v>
      </c>
    </row>
    <row r="9" spans="1:10" ht="18" customHeight="1">
      <c r="A9" s="530" t="s">
        <v>851</v>
      </c>
      <c r="B9" s="187">
        <v>15</v>
      </c>
      <c r="C9" s="187">
        <v>206</v>
      </c>
      <c r="D9" s="777">
        <v>3682</v>
      </c>
      <c r="E9" s="777">
        <v>3423</v>
      </c>
      <c r="F9" s="777">
        <f t="shared" si="0"/>
        <v>7105</v>
      </c>
      <c r="G9" s="187">
        <v>224</v>
      </c>
      <c r="H9" s="187">
        <v>180</v>
      </c>
      <c r="I9" s="187">
        <f t="shared" si="1"/>
        <v>404</v>
      </c>
      <c r="J9" s="187">
        <v>47</v>
      </c>
    </row>
    <row r="10" spans="1:10" ht="18" customHeight="1">
      <c r="A10" s="530" t="s">
        <v>413</v>
      </c>
      <c r="B10" s="187">
        <v>15</v>
      </c>
      <c r="C10" s="187">
        <v>199</v>
      </c>
      <c r="D10" s="777">
        <v>3514</v>
      </c>
      <c r="E10" s="777">
        <v>3341</v>
      </c>
      <c r="F10" s="777">
        <f t="shared" si="0"/>
        <v>6855</v>
      </c>
      <c r="G10" s="187">
        <v>237</v>
      </c>
      <c r="H10" s="187">
        <v>199</v>
      </c>
      <c r="I10" s="187">
        <f t="shared" si="1"/>
        <v>436</v>
      </c>
      <c r="J10" s="187">
        <v>46</v>
      </c>
    </row>
    <row r="11" spans="1:10" ht="18" customHeight="1">
      <c r="A11" s="530" t="s">
        <v>850</v>
      </c>
      <c r="B11" s="187">
        <v>15</v>
      </c>
      <c r="C11" s="187">
        <v>196</v>
      </c>
      <c r="D11" s="777">
        <v>3312</v>
      </c>
      <c r="E11" s="777">
        <v>3340</v>
      </c>
      <c r="F11" s="777">
        <f t="shared" si="0"/>
        <v>6652</v>
      </c>
      <c r="G11" s="187">
        <v>236</v>
      </c>
      <c r="H11" s="187">
        <v>192</v>
      </c>
      <c r="I11" s="187">
        <f t="shared" si="1"/>
        <v>428</v>
      </c>
      <c r="J11" s="187">
        <v>50</v>
      </c>
    </row>
    <row r="12" spans="1:10" ht="18" customHeight="1">
      <c r="A12" s="530" t="s">
        <v>849</v>
      </c>
      <c r="B12" s="187">
        <v>15</v>
      </c>
      <c r="C12" s="187">
        <v>191</v>
      </c>
      <c r="D12" s="777">
        <v>3213</v>
      </c>
      <c r="E12" s="777">
        <v>3279</v>
      </c>
      <c r="F12" s="777">
        <f t="shared" si="0"/>
        <v>6492</v>
      </c>
      <c r="G12" s="187">
        <v>232</v>
      </c>
      <c r="H12" s="187">
        <v>198</v>
      </c>
      <c r="I12" s="187">
        <f t="shared" si="1"/>
        <v>430</v>
      </c>
      <c r="J12" s="187">
        <v>48</v>
      </c>
    </row>
    <row r="13" spans="1:10" ht="18" customHeight="1">
      <c r="A13" s="530" t="s">
        <v>410</v>
      </c>
      <c r="B13" s="187">
        <v>15</v>
      </c>
      <c r="C13" s="187">
        <v>189</v>
      </c>
      <c r="D13" s="777">
        <v>3125</v>
      </c>
      <c r="E13" s="777">
        <v>3119</v>
      </c>
      <c r="F13" s="777">
        <f t="shared" si="0"/>
        <v>6244</v>
      </c>
      <c r="G13" s="187">
        <v>212</v>
      </c>
      <c r="H13" s="187">
        <v>182</v>
      </c>
      <c r="I13" s="187">
        <v>388</v>
      </c>
      <c r="J13" s="187">
        <v>44</v>
      </c>
    </row>
    <row r="14" spans="1:10" ht="18" customHeight="1">
      <c r="A14" s="530" t="s">
        <v>794</v>
      </c>
      <c r="B14" s="187">
        <v>15</v>
      </c>
      <c r="C14" s="187">
        <v>184</v>
      </c>
      <c r="D14" s="777">
        <v>3066</v>
      </c>
      <c r="E14" s="777">
        <v>2974</v>
      </c>
      <c r="F14" s="777">
        <f t="shared" si="0"/>
        <v>6040</v>
      </c>
      <c r="G14" s="187">
        <v>205</v>
      </c>
      <c r="H14" s="187">
        <v>179</v>
      </c>
      <c r="I14" s="187">
        <v>384</v>
      </c>
      <c r="J14" s="187">
        <v>38</v>
      </c>
    </row>
    <row r="15" spans="1:10" ht="18" customHeight="1">
      <c r="A15" s="530" t="s">
        <v>793</v>
      </c>
      <c r="B15" s="187">
        <v>15</v>
      </c>
      <c r="C15" s="187">
        <v>181</v>
      </c>
      <c r="D15" s="1425">
        <v>3033</v>
      </c>
      <c r="E15" s="1425">
        <v>2932</v>
      </c>
      <c r="F15" s="777">
        <f t="shared" si="0"/>
        <v>5965</v>
      </c>
      <c r="G15" s="187">
        <v>209</v>
      </c>
      <c r="H15" s="187">
        <v>170</v>
      </c>
      <c r="I15" s="187">
        <v>379</v>
      </c>
      <c r="J15" s="187">
        <v>41</v>
      </c>
    </row>
    <row r="16" spans="1:10" ht="18" customHeight="1">
      <c r="A16" s="530" t="s">
        <v>792</v>
      </c>
      <c r="B16" s="187">
        <v>15</v>
      </c>
      <c r="C16" s="187">
        <v>179</v>
      </c>
      <c r="D16" s="1425">
        <v>3065</v>
      </c>
      <c r="E16" s="1425">
        <v>2930</v>
      </c>
      <c r="F16" s="777">
        <f t="shared" si="0"/>
        <v>5995</v>
      </c>
      <c r="G16" s="187">
        <v>204</v>
      </c>
      <c r="H16" s="187">
        <v>171</v>
      </c>
      <c r="I16" s="187">
        <v>375</v>
      </c>
      <c r="J16" s="187">
        <v>40</v>
      </c>
    </row>
    <row r="17" spans="1:10" ht="18" customHeight="1">
      <c r="A17" s="530" t="s">
        <v>791</v>
      </c>
      <c r="B17" s="187">
        <v>15</v>
      </c>
      <c r="C17" s="187">
        <v>184</v>
      </c>
      <c r="D17" s="1425">
        <v>3144</v>
      </c>
      <c r="E17" s="1425">
        <v>2951</v>
      </c>
      <c r="F17" s="777">
        <f t="shared" si="0"/>
        <v>6095</v>
      </c>
      <c r="G17" s="187">
        <v>216</v>
      </c>
      <c r="H17" s="187">
        <v>167</v>
      </c>
      <c r="I17" s="187">
        <v>383</v>
      </c>
      <c r="J17" s="187">
        <v>36</v>
      </c>
    </row>
    <row r="18" spans="1:10" ht="18" customHeight="1">
      <c r="A18" s="530" t="s">
        <v>790</v>
      </c>
      <c r="B18" s="187">
        <v>15</v>
      </c>
      <c r="C18" s="187">
        <v>192</v>
      </c>
      <c r="D18" s="1425">
        <v>3329</v>
      </c>
      <c r="E18" s="1425">
        <v>2995</v>
      </c>
      <c r="F18" s="777">
        <f t="shared" si="0"/>
        <v>6324</v>
      </c>
      <c r="G18" s="187">
        <v>231</v>
      </c>
      <c r="H18" s="187">
        <v>176</v>
      </c>
      <c r="I18" s="187">
        <v>407</v>
      </c>
      <c r="J18" s="187">
        <v>36</v>
      </c>
    </row>
    <row r="19" spans="1:10" ht="18" customHeight="1">
      <c r="A19" s="530" t="s">
        <v>404</v>
      </c>
      <c r="B19" s="187">
        <v>15</v>
      </c>
      <c r="C19" s="187">
        <v>194</v>
      </c>
      <c r="D19" s="1425">
        <v>3299</v>
      </c>
      <c r="E19" s="1425">
        <v>2954</v>
      </c>
      <c r="F19" s="777">
        <f t="shared" si="0"/>
        <v>6253</v>
      </c>
      <c r="G19" s="187">
        <v>233</v>
      </c>
      <c r="H19" s="187">
        <v>173</v>
      </c>
      <c r="I19" s="187">
        <v>406</v>
      </c>
      <c r="J19" s="187">
        <v>36</v>
      </c>
    </row>
    <row r="20" spans="1:10" ht="18" customHeight="1">
      <c r="A20" s="530" t="s">
        <v>403</v>
      </c>
      <c r="B20" s="187">
        <v>15</v>
      </c>
      <c r="C20" s="187">
        <v>199</v>
      </c>
      <c r="D20" s="1425">
        <v>3344</v>
      </c>
      <c r="E20" s="1425">
        <v>2971</v>
      </c>
      <c r="F20" s="777">
        <f t="shared" si="0"/>
        <v>6315</v>
      </c>
      <c r="G20" s="187">
        <v>235</v>
      </c>
      <c r="H20" s="187">
        <v>193</v>
      </c>
      <c r="I20" s="187">
        <v>428</v>
      </c>
      <c r="J20" s="187">
        <v>32</v>
      </c>
    </row>
    <row r="21" spans="1:10" ht="18" customHeight="1">
      <c r="A21" s="530" t="s">
        <v>402</v>
      </c>
      <c r="B21" s="187">
        <v>15</v>
      </c>
      <c r="C21" s="187">
        <v>202</v>
      </c>
      <c r="D21" s="286">
        <v>3186</v>
      </c>
      <c r="E21" s="286">
        <v>2986</v>
      </c>
      <c r="F21" s="286">
        <f t="shared" si="0"/>
        <v>6172</v>
      </c>
      <c r="G21" s="187">
        <v>221</v>
      </c>
      <c r="H21" s="187">
        <v>193</v>
      </c>
      <c r="I21" s="187">
        <v>414</v>
      </c>
      <c r="J21" s="187">
        <v>35</v>
      </c>
    </row>
    <row r="22" spans="1:10" ht="18" customHeight="1">
      <c r="A22" s="530" t="s">
        <v>401</v>
      </c>
      <c r="B22" s="187">
        <v>15</v>
      </c>
      <c r="C22" s="187">
        <v>210</v>
      </c>
      <c r="D22" s="286">
        <v>3268</v>
      </c>
      <c r="E22" s="286">
        <v>3068</v>
      </c>
      <c r="F22" s="286">
        <f t="shared" si="0"/>
        <v>6336</v>
      </c>
      <c r="G22" s="187">
        <v>242</v>
      </c>
      <c r="H22" s="187">
        <v>232</v>
      </c>
      <c r="I22" s="187">
        <v>474</v>
      </c>
      <c r="J22" s="187">
        <v>34</v>
      </c>
    </row>
    <row r="23" spans="1:10" ht="18" customHeight="1">
      <c r="A23" s="530" t="s">
        <v>400</v>
      </c>
      <c r="B23" s="187">
        <v>16</v>
      </c>
      <c r="C23" s="187">
        <v>208</v>
      </c>
      <c r="D23" s="286">
        <v>3240</v>
      </c>
      <c r="E23" s="286">
        <v>3073</v>
      </c>
      <c r="F23" s="286">
        <f t="shared" si="0"/>
        <v>6313</v>
      </c>
      <c r="G23" s="187">
        <v>282</v>
      </c>
      <c r="H23" s="187">
        <v>261</v>
      </c>
      <c r="I23" s="187">
        <v>543</v>
      </c>
      <c r="J23" s="187">
        <v>36</v>
      </c>
    </row>
    <row r="24" spans="1:10" ht="18" customHeight="1">
      <c r="A24" s="530" t="s">
        <v>399</v>
      </c>
      <c r="B24" s="187">
        <v>16</v>
      </c>
      <c r="C24" s="187">
        <v>215</v>
      </c>
      <c r="D24" s="286">
        <v>3311</v>
      </c>
      <c r="E24" s="286">
        <v>3140</v>
      </c>
      <c r="F24" s="286">
        <f t="shared" si="0"/>
        <v>6451</v>
      </c>
      <c r="G24" s="187">
        <v>296</v>
      </c>
      <c r="H24" s="187">
        <v>270</v>
      </c>
      <c r="I24" s="187">
        <v>566</v>
      </c>
      <c r="J24" s="187">
        <v>30</v>
      </c>
    </row>
    <row r="25" spans="1:10" ht="18" customHeight="1">
      <c r="A25" s="530" t="s">
        <v>398</v>
      </c>
      <c r="B25" s="187">
        <v>16</v>
      </c>
      <c r="C25" s="187">
        <v>216</v>
      </c>
      <c r="D25" s="286">
        <v>3284</v>
      </c>
      <c r="E25" s="286">
        <v>3137</v>
      </c>
      <c r="F25" s="286">
        <f t="shared" si="0"/>
        <v>6421</v>
      </c>
      <c r="G25" s="187">
        <v>290</v>
      </c>
      <c r="H25" s="187">
        <v>267</v>
      </c>
      <c r="I25" s="187">
        <v>557</v>
      </c>
      <c r="J25" s="187">
        <v>32</v>
      </c>
    </row>
    <row r="26" spans="1:10" ht="18" customHeight="1">
      <c r="A26" s="530" t="s">
        <v>397</v>
      </c>
      <c r="B26" s="187">
        <v>16</v>
      </c>
      <c r="C26" s="187">
        <v>221</v>
      </c>
      <c r="D26" s="1425">
        <v>3343</v>
      </c>
      <c r="E26" s="1425">
        <v>3158</v>
      </c>
      <c r="F26" s="1425">
        <f t="shared" si="0"/>
        <v>6501</v>
      </c>
      <c r="G26" s="187">
        <v>298</v>
      </c>
      <c r="H26" s="187">
        <v>288</v>
      </c>
      <c r="I26" s="187">
        <v>586</v>
      </c>
      <c r="J26" s="187">
        <v>31</v>
      </c>
    </row>
    <row r="27" spans="1:10" ht="18" customHeight="1">
      <c r="A27" s="530" t="s">
        <v>396</v>
      </c>
      <c r="B27" s="187">
        <v>15</v>
      </c>
      <c r="C27" s="187">
        <v>205</v>
      </c>
      <c r="D27" s="1425">
        <v>3188</v>
      </c>
      <c r="E27" s="1425">
        <v>2983</v>
      </c>
      <c r="F27" s="1425">
        <f t="shared" si="0"/>
        <v>6171</v>
      </c>
      <c r="G27" s="187">
        <v>264</v>
      </c>
      <c r="H27" s="187">
        <v>240</v>
      </c>
      <c r="I27" s="187">
        <v>504</v>
      </c>
      <c r="J27" s="187">
        <v>30</v>
      </c>
    </row>
    <row r="28" spans="1:10" ht="18" customHeight="1">
      <c r="A28" s="530" t="s">
        <v>395</v>
      </c>
      <c r="B28" s="187">
        <v>15</v>
      </c>
      <c r="C28" s="187">
        <v>211</v>
      </c>
      <c r="D28" s="1425">
        <v>3242</v>
      </c>
      <c r="E28" s="1425">
        <v>2923</v>
      </c>
      <c r="F28" s="1425">
        <f t="shared" si="0"/>
        <v>6165</v>
      </c>
      <c r="G28" s="187">
        <v>273</v>
      </c>
      <c r="H28" s="187">
        <v>245</v>
      </c>
      <c r="I28" s="187">
        <v>518</v>
      </c>
      <c r="J28" s="187">
        <v>28</v>
      </c>
    </row>
    <row r="29" spans="1:10" ht="18" customHeight="1">
      <c r="A29" s="530" t="s">
        <v>394</v>
      </c>
      <c r="B29" s="187">
        <v>13</v>
      </c>
      <c r="C29" s="187">
        <v>170</v>
      </c>
      <c r="D29" s="1425">
        <v>2567</v>
      </c>
      <c r="E29" s="1425">
        <v>2304</v>
      </c>
      <c r="F29" s="1425">
        <f t="shared" si="0"/>
        <v>4871</v>
      </c>
      <c r="G29" s="187">
        <v>185</v>
      </c>
      <c r="H29" s="187">
        <v>192</v>
      </c>
      <c r="I29" s="187">
        <v>377</v>
      </c>
      <c r="J29" s="187">
        <v>16</v>
      </c>
    </row>
    <row r="30" spans="1:10" ht="18" customHeight="1" thickBot="1">
      <c r="A30" s="529" t="s">
        <v>2507</v>
      </c>
      <c r="B30" s="483">
        <v>13</v>
      </c>
      <c r="C30" s="483">
        <v>197</v>
      </c>
      <c r="D30" s="1702">
        <v>2862</v>
      </c>
      <c r="E30" s="1702">
        <v>2582</v>
      </c>
      <c r="F30" s="1702">
        <f t="shared" si="0"/>
        <v>5444</v>
      </c>
      <c r="G30" s="483">
        <v>233</v>
      </c>
      <c r="H30" s="483">
        <v>229</v>
      </c>
      <c r="I30" s="483">
        <v>462</v>
      </c>
      <c r="J30" s="483">
        <v>28</v>
      </c>
    </row>
    <row r="31" spans="1:10" ht="8.25" customHeight="1">
      <c r="A31" s="49"/>
      <c r="B31" s="187"/>
      <c r="C31" s="187"/>
      <c r="D31" s="286"/>
      <c r="E31" s="286"/>
      <c r="F31" s="286"/>
      <c r="G31" s="187"/>
      <c r="H31" s="187"/>
      <c r="I31" s="187"/>
      <c r="J31" s="187"/>
    </row>
    <row r="32" spans="1:10">
      <c r="J32" s="187" t="s">
        <v>2506</v>
      </c>
    </row>
    <row r="33" spans="1:1">
      <c r="A33" t="s">
        <v>2522</v>
      </c>
    </row>
    <row r="34" spans="1:1">
      <c r="A34" t="s">
        <v>2521</v>
      </c>
    </row>
    <row r="35" spans="1:1">
      <c r="A35" t="s">
        <v>2520</v>
      </c>
    </row>
  </sheetData>
  <mergeCells count="4">
    <mergeCell ref="A3:A4"/>
    <mergeCell ref="B3:B4"/>
    <mergeCell ref="C3:C4"/>
    <mergeCell ref="J3:J4"/>
  </mergeCells>
  <phoneticPr fontId="3"/>
  <printOptions horizontalCentered="1"/>
  <pageMargins left="0.98425196850393704" right="0.98425196850393704" top="0.98425196850393704" bottom="0.98425196850393704" header="0.51181102362204722" footer="0.51181102362204722"/>
  <pageSetup paperSize="9" scale="7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G59"/>
  <sheetViews>
    <sheetView view="pageBreakPreview" zoomScaleNormal="100" zoomScaleSheetLayoutView="100" workbookViewId="0">
      <selection activeCell="H3" sqref="H3"/>
    </sheetView>
  </sheetViews>
  <sheetFormatPr defaultColWidth="10.7265625" defaultRowHeight="13"/>
  <cols>
    <col min="1" max="1" width="11.6328125" customWidth="1"/>
    <col min="2" max="7" width="12.6328125" customWidth="1"/>
    <col min="8" max="16" width="11.6328125" customWidth="1"/>
  </cols>
  <sheetData>
    <row r="1" spans="1:7" s="215" customFormat="1" ht="21">
      <c r="A1" s="182" t="s">
        <v>815</v>
      </c>
    </row>
    <row r="2" spans="1:7" ht="13.5" thickBot="1">
      <c r="F2" s="2185" t="s">
        <v>814</v>
      </c>
      <c r="G2" s="2185"/>
    </row>
    <row r="3" spans="1:7" ht="14.25" customHeight="1" thickBot="1">
      <c r="A3" s="416" t="s">
        <v>813</v>
      </c>
      <c r="B3" s="415" t="s">
        <v>812</v>
      </c>
      <c r="C3" s="415" t="s">
        <v>811</v>
      </c>
      <c r="D3" s="415" t="s">
        <v>810</v>
      </c>
      <c r="E3" s="415" t="s">
        <v>809</v>
      </c>
      <c r="F3" s="414" t="s">
        <v>808</v>
      </c>
      <c r="G3" s="414" t="s">
        <v>807</v>
      </c>
    </row>
    <row r="4" spans="1:7" ht="14.25" customHeight="1">
      <c r="A4" s="403" t="s">
        <v>806</v>
      </c>
      <c r="B4" s="413">
        <v>1801</v>
      </c>
      <c r="C4">
        <v>796</v>
      </c>
      <c r="D4" s="400">
        <f t="shared" ref="D4:D16" si="0">B4-C4</f>
        <v>1005</v>
      </c>
      <c r="E4" s="412">
        <v>12166</v>
      </c>
      <c r="F4" s="412">
        <v>9750</v>
      </c>
      <c r="G4" s="400">
        <f>E4-F4</f>
        <v>2416</v>
      </c>
    </row>
    <row r="5" spans="1:7" ht="14.25" customHeight="1">
      <c r="A5" s="403" t="s">
        <v>805</v>
      </c>
      <c r="B5" s="413">
        <v>1725</v>
      </c>
      <c r="C5">
        <v>840</v>
      </c>
      <c r="D5" s="400">
        <f t="shared" si="0"/>
        <v>885</v>
      </c>
      <c r="E5" s="412">
        <v>12220</v>
      </c>
      <c r="F5" s="412">
        <v>10706</v>
      </c>
      <c r="G5" s="400">
        <f>E5-F5</f>
        <v>1514</v>
      </c>
    </row>
    <row r="6" spans="1:7" ht="14.25" customHeight="1">
      <c r="A6" s="403" t="s">
        <v>804</v>
      </c>
      <c r="B6" s="413">
        <v>1798</v>
      </c>
      <c r="C6">
        <v>870</v>
      </c>
      <c r="D6" s="400">
        <f t="shared" si="0"/>
        <v>928</v>
      </c>
      <c r="E6" s="412">
        <v>13146</v>
      </c>
      <c r="F6" s="412">
        <v>10502</v>
      </c>
      <c r="G6" s="400">
        <f>E6-F6</f>
        <v>2644</v>
      </c>
    </row>
    <row r="7" spans="1:7" ht="14.25" customHeight="1">
      <c r="A7" s="403" t="s">
        <v>803</v>
      </c>
      <c r="B7" s="413">
        <v>1944</v>
      </c>
      <c r="C7">
        <v>851</v>
      </c>
      <c r="D7" s="400">
        <f t="shared" si="0"/>
        <v>1093</v>
      </c>
      <c r="E7" s="412">
        <v>13233</v>
      </c>
      <c r="F7" s="412">
        <v>11275</v>
      </c>
      <c r="G7" s="400">
        <f>E7-F7</f>
        <v>1958</v>
      </c>
    </row>
    <row r="8" spans="1:7" ht="14.25" customHeight="1">
      <c r="A8" s="403" t="s">
        <v>802</v>
      </c>
      <c r="B8" s="410">
        <v>2040</v>
      </c>
      <c r="C8" s="44">
        <v>1011</v>
      </c>
      <c r="D8" s="44">
        <f t="shared" si="0"/>
        <v>1029</v>
      </c>
      <c r="E8" s="411">
        <v>14132</v>
      </c>
      <c r="F8" s="411">
        <v>12935</v>
      </c>
      <c r="G8" s="44">
        <f t="shared" ref="G8:G16" si="1">SUM(E8-F8)</f>
        <v>1197</v>
      </c>
    </row>
    <row r="9" spans="1:7" ht="14.25" customHeight="1">
      <c r="A9" s="403" t="s">
        <v>801</v>
      </c>
      <c r="B9" s="410">
        <v>2173</v>
      </c>
      <c r="C9" s="44">
        <v>1014</v>
      </c>
      <c r="D9" s="44">
        <f t="shared" si="0"/>
        <v>1159</v>
      </c>
      <c r="E9" s="411">
        <v>12475</v>
      </c>
      <c r="F9" s="411">
        <v>11846</v>
      </c>
      <c r="G9" s="44">
        <f t="shared" si="1"/>
        <v>629</v>
      </c>
    </row>
    <row r="10" spans="1:7" ht="14.25" customHeight="1">
      <c r="A10" s="403" t="s">
        <v>800</v>
      </c>
      <c r="B10" s="410">
        <v>2058</v>
      </c>
      <c r="C10" s="44">
        <v>1020</v>
      </c>
      <c r="D10" s="44">
        <f t="shared" si="0"/>
        <v>1038</v>
      </c>
      <c r="E10" s="411">
        <v>12453</v>
      </c>
      <c r="F10" s="411">
        <v>11993</v>
      </c>
      <c r="G10" s="44">
        <f t="shared" si="1"/>
        <v>460</v>
      </c>
    </row>
    <row r="11" spans="1:7" ht="14.25" customHeight="1">
      <c r="A11" s="403" t="s">
        <v>799</v>
      </c>
      <c r="B11" s="410">
        <v>2060</v>
      </c>
      <c r="C11" s="44">
        <v>1007</v>
      </c>
      <c r="D11" s="44">
        <f t="shared" si="0"/>
        <v>1053</v>
      </c>
      <c r="E11" s="411">
        <v>14748</v>
      </c>
      <c r="F11" s="411">
        <v>13596</v>
      </c>
      <c r="G11" s="44">
        <f t="shared" si="1"/>
        <v>1152</v>
      </c>
    </row>
    <row r="12" spans="1:7" ht="14.25" customHeight="1">
      <c r="A12" s="403" t="s">
        <v>798</v>
      </c>
      <c r="B12" s="410">
        <v>2091</v>
      </c>
      <c r="C12" s="44">
        <v>1045</v>
      </c>
      <c r="D12" s="44">
        <f t="shared" si="0"/>
        <v>1046</v>
      </c>
      <c r="E12" s="411">
        <v>13402</v>
      </c>
      <c r="F12" s="411">
        <v>12493</v>
      </c>
      <c r="G12" s="44">
        <f t="shared" si="1"/>
        <v>909</v>
      </c>
    </row>
    <row r="13" spans="1:7" ht="14.25" customHeight="1">
      <c r="A13" s="403" t="s">
        <v>414</v>
      </c>
      <c r="B13" s="410">
        <v>2092</v>
      </c>
      <c r="C13" s="44">
        <v>1135</v>
      </c>
      <c r="D13" s="44">
        <f t="shared" si="0"/>
        <v>957</v>
      </c>
      <c r="E13" s="409">
        <v>12987</v>
      </c>
      <c r="F13" s="409">
        <v>12623</v>
      </c>
      <c r="G13" s="44">
        <f t="shared" si="1"/>
        <v>364</v>
      </c>
    </row>
    <row r="14" spans="1:7" ht="14.25" customHeight="1">
      <c r="A14" s="403" t="s">
        <v>797</v>
      </c>
      <c r="B14" s="410">
        <v>2072</v>
      </c>
      <c r="C14" s="44">
        <v>1096</v>
      </c>
      <c r="D14" s="44">
        <f t="shared" si="0"/>
        <v>976</v>
      </c>
      <c r="E14" s="409">
        <v>12882</v>
      </c>
      <c r="F14" s="409">
        <v>12654</v>
      </c>
      <c r="G14" s="44">
        <f t="shared" si="1"/>
        <v>228</v>
      </c>
    </row>
    <row r="15" spans="1:7" ht="14.25" customHeight="1">
      <c r="A15" s="403" t="s">
        <v>796</v>
      </c>
      <c r="B15" s="410">
        <v>2114</v>
      </c>
      <c r="C15" s="44">
        <v>1062</v>
      </c>
      <c r="D15" s="44">
        <f t="shared" si="0"/>
        <v>1052</v>
      </c>
      <c r="E15" s="409">
        <v>12284</v>
      </c>
      <c r="F15" s="409">
        <v>12010</v>
      </c>
      <c r="G15" s="44">
        <f t="shared" si="1"/>
        <v>274</v>
      </c>
    </row>
    <row r="16" spans="1:7" ht="14.25" customHeight="1">
      <c r="A16" s="403" t="s">
        <v>795</v>
      </c>
      <c r="B16" s="410">
        <v>2053</v>
      </c>
      <c r="C16" s="44">
        <v>1135</v>
      </c>
      <c r="D16" s="44">
        <f t="shared" si="0"/>
        <v>918</v>
      </c>
      <c r="E16" s="409">
        <v>12346</v>
      </c>
      <c r="F16" s="409">
        <v>12245</v>
      </c>
      <c r="G16" s="44">
        <f t="shared" si="1"/>
        <v>101</v>
      </c>
    </row>
    <row r="17" spans="1:7" ht="14.25" customHeight="1">
      <c r="A17" s="403" t="s">
        <v>410</v>
      </c>
      <c r="B17" s="409">
        <v>2070</v>
      </c>
      <c r="C17" s="44">
        <v>1121</v>
      </c>
      <c r="D17" s="44">
        <v>949</v>
      </c>
      <c r="E17" s="409">
        <v>12377</v>
      </c>
      <c r="F17" s="409">
        <v>12112</v>
      </c>
      <c r="G17" s="44">
        <v>265</v>
      </c>
    </row>
    <row r="18" spans="1:7" ht="14.25" customHeight="1">
      <c r="A18" s="403" t="s">
        <v>794</v>
      </c>
      <c r="B18" s="409">
        <v>1999</v>
      </c>
      <c r="C18" s="44">
        <v>1140</v>
      </c>
      <c r="D18" s="44">
        <v>859</v>
      </c>
      <c r="E18" s="409">
        <v>12440</v>
      </c>
      <c r="F18" s="409">
        <v>12000</v>
      </c>
      <c r="G18" s="44">
        <v>440</v>
      </c>
    </row>
    <row r="19" spans="1:7" ht="14.25" customHeight="1">
      <c r="A19" s="403" t="s">
        <v>793</v>
      </c>
      <c r="B19" s="407">
        <v>1986</v>
      </c>
      <c r="C19" s="44">
        <v>1194</v>
      </c>
      <c r="D19" s="44">
        <v>792</v>
      </c>
      <c r="E19" s="407">
        <v>12441</v>
      </c>
      <c r="F19" s="407">
        <v>11443</v>
      </c>
      <c r="G19" s="44">
        <v>998</v>
      </c>
    </row>
    <row r="20" spans="1:7" ht="14.25" customHeight="1">
      <c r="A20" s="403" t="s">
        <v>792</v>
      </c>
      <c r="B20" s="407">
        <v>1852</v>
      </c>
      <c r="C20" s="44">
        <v>1269</v>
      </c>
      <c r="D20" s="44">
        <v>583</v>
      </c>
      <c r="E20" s="407">
        <v>13100</v>
      </c>
      <c r="F20" s="407">
        <v>11272</v>
      </c>
      <c r="G20" s="44">
        <v>1828</v>
      </c>
    </row>
    <row r="21" spans="1:7" ht="14.25" customHeight="1">
      <c r="A21" s="403" t="s">
        <v>791</v>
      </c>
      <c r="B21" s="407">
        <v>2082</v>
      </c>
      <c r="C21" s="44">
        <v>1247</v>
      </c>
      <c r="D21" s="44">
        <v>835</v>
      </c>
      <c r="E21" s="407">
        <v>13415</v>
      </c>
      <c r="F21" s="407">
        <v>11416</v>
      </c>
      <c r="G21" s="44">
        <v>1999</v>
      </c>
    </row>
    <row r="22" spans="1:7" ht="14.25" customHeight="1">
      <c r="A22" s="403" t="s">
        <v>790</v>
      </c>
      <c r="B22" s="407">
        <v>2069</v>
      </c>
      <c r="C22" s="44">
        <v>1263</v>
      </c>
      <c r="D22" s="44">
        <v>806</v>
      </c>
      <c r="E22" s="407">
        <v>13565</v>
      </c>
      <c r="F22" s="407">
        <v>11067</v>
      </c>
      <c r="G22" s="44">
        <v>2498</v>
      </c>
    </row>
    <row r="23" spans="1:7" ht="14.25" customHeight="1">
      <c r="A23" s="403" t="s">
        <v>404</v>
      </c>
      <c r="B23" s="408">
        <v>2130</v>
      </c>
      <c r="C23" s="44">
        <v>1336</v>
      </c>
      <c r="D23" s="44">
        <v>794</v>
      </c>
      <c r="E23" s="407">
        <v>13187</v>
      </c>
      <c r="F23" s="407">
        <v>11610</v>
      </c>
      <c r="G23" s="44">
        <v>1577</v>
      </c>
    </row>
    <row r="24" spans="1:7" ht="14.25" customHeight="1">
      <c r="A24" s="403" t="s">
        <v>403</v>
      </c>
      <c r="B24" s="407">
        <v>2173</v>
      </c>
      <c r="C24" s="44">
        <v>1445</v>
      </c>
      <c r="D24" s="44">
        <v>728</v>
      </c>
      <c r="E24" s="407">
        <v>13927</v>
      </c>
      <c r="F24" s="407">
        <v>11605</v>
      </c>
      <c r="G24" s="44">
        <v>2322</v>
      </c>
    </row>
    <row r="25" spans="1:7" ht="14.25" customHeight="1">
      <c r="A25" s="403" t="s">
        <v>402</v>
      </c>
      <c r="B25" s="407">
        <v>2215</v>
      </c>
      <c r="C25" s="44">
        <v>1446</v>
      </c>
      <c r="D25" s="44">
        <v>769</v>
      </c>
      <c r="E25" s="407">
        <v>12764</v>
      </c>
      <c r="F25" s="407">
        <v>10914</v>
      </c>
      <c r="G25" s="44">
        <v>1850</v>
      </c>
    </row>
    <row r="26" spans="1:7" ht="14.25" customHeight="1">
      <c r="A26" s="403" t="s">
        <v>401</v>
      </c>
      <c r="B26" s="407">
        <v>2153</v>
      </c>
      <c r="C26" s="44">
        <v>1555</v>
      </c>
      <c r="D26" s="44">
        <v>598</v>
      </c>
      <c r="E26" s="407">
        <v>12409</v>
      </c>
      <c r="F26" s="407">
        <v>11593</v>
      </c>
      <c r="G26" s="44">
        <v>816</v>
      </c>
    </row>
    <row r="27" spans="1:7" ht="14.25" customHeight="1">
      <c r="A27" s="403" t="s">
        <v>400</v>
      </c>
      <c r="B27" s="406">
        <v>2188</v>
      </c>
      <c r="C27" s="404">
        <v>1567</v>
      </c>
      <c r="D27" s="44">
        <f t="shared" ref="D27:D32" si="2">B27-C27</f>
        <v>621</v>
      </c>
      <c r="E27" s="404">
        <v>13488</v>
      </c>
      <c r="F27" s="404">
        <v>12201</v>
      </c>
      <c r="G27" s="400">
        <f t="shared" ref="G27:G32" si="3">E27-F27</f>
        <v>1287</v>
      </c>
    </row>
    <row r="28" spans="1:7" ht="14.25" customHeight="1">
      <c r="A28" s="403" t="s">
        <v>399</v>
      </c>
      <c r="B28" s="406">
        <v>2210</v>
      </c>
      <c r="C28" s="404">
        <v>1515</v>
      </c>
      <c r="D28" s="44">
        <f t="shared" si="2"/>
        <v>695</v>
      </c>
      <c r="E28" s="404">
        <v>14412</v>
      </c>
      <c r="F28" s="404">
        <v>13076</v>
      </c>
      <c r="G28" s="400">
        <f t="shared" si="3"/>
        <v>1336</v>
      </c>
    </row>
    <row r="29" spans="1:7" ht="14.25" customHeight="1">
      <c r="A29" s="403" t="s">
        <v>398</v>
      </c>
      <c r="B29" s="406">
        <v>2306</v>
      </c>
      <c r="C29" s="404">
        <v>1485</v>
      </c>
      <c r="D29" s="44">
        <f t="shared" si="2"/>
        <v>821</v>
      </c>
      <c r="E29" s="404">
        <v>14290</v>
      </c>
      <c r="F29" s="404">
        <v>13342</v>
      </c>
      <c r="G29" s="400">
        <f t="shared" si="3"/>
        <v>948</v>
      </c>
    </row>
    <row r="30" spans="1:7" ht="14.25" customHeight="1">
      <c r="A30" s="403" t="s">
        <v>397</v>
      </c>
      <c r="B30" s="406">
        <v>2291</v>
      </c>
      <c r="C30" s="404">
        <v>1654</v>
      </c>
      <c r="D30" s="405">
        <f t="shared" si="2"/>
        <v>637</v>
      </c>
      <c r="E30" s="404">
        <v>15825</v>
      </c>
      <c r="F30" s="404">
        <v>13345</v>
      </c>
      <c r="G30" s="400">
        <f t="shared" si="3"/>
        <v>2480</v>
      </c>
    </row>
    <row r="31" spans="1:7" ht="14.25" customHeight="1">
      <c r="A31" s="403" t="s">
        <v>396</v>
      </c>
      <c r="B31" s="406">
        <v>2315</v>
      </c>
      <c r="C31" s="404">
        <v>1712</v>
      </c>
      <c r="D31" s="405">
        <f t="shared" si="2"/>
        <v>603</v>
      </c>
      <c r="E31" s="404">
        <v>15904</v>
      </c>
      <c r="F31" s="404">
        <v>13122</v>
      </c>
      <c r="G31" s="400">
        <f t="shared" si="3"/>
        <v>2782</v>
      </c>
    </row>
    <row r="32" spans="1:7" ht="14.25" customHeight="1">
      <c r="A32" s="403" t="s">
        <v>395</v>
      </c>
      <c r="B32" s="402">
        <v>2279</v>
      </c>
      <c r="C32" s="401">
        <v>1725</v>
      </c>
      <c r="D32" s="44">
        <f t="shared" si="2"/>
        <v>554</v>
      </c>
      <c r="E32" s="401">
        <v>16401</v>
      </c>
      <c r="F32" s="401">
        <v>13720</v>
      </c>
      <c r="G32" s="400">
        <f t="shared" si="3"/>
        <v>2681</v>
      </c>
    </row>
    <row r="33" spans="1:7" ht="14.25" customHeight="1">
      <c r="A33" s="403" t="s">
        <v>394</v>
      </c>
      <c r="B33" s="402">
        <v>2270</v>
      </c>
      <c r="C33" s="401">
        <v>1710</v>
      </c>
      <c r="D33" s="44">
        <v>560</v>
      </c>
      <c r="E33" s="401">
        <v>16681</v>
      </c>
      <c r="F33" s="401">
        <v>13795</v>
      </c>
      <c r="G33" s="400">
        <v>2886</v>
      </c>
    </row>
    <row r="34" spans="1:7" ht="14.25" customHeight="1" thickBot="1">
      <c r="A34" s="399" t="s">
        <v>789</v>
      </c>
      <c r="B34" s="398">
        <v>2333</v>
      </c>
      <c r="C34" s="396">
        <v>1797</v>
      </c>
      <c r="D34" s="397">
        <v>536</v>
      </c>
      <c r="E34" s="396">
        <v>16828</v>
      </c>
      <c r="F34" s="396">
        <v>13517</v>
      </c>
      <c r="G34" s="395">
        <v>3311</v>
      </c>
    </row>
    <row r="35" spans="1:7" ht="16.5" customHeight="1">
      <c r="A35" s="2184" t="s">
        <v>788</v>
      </c>
      <c r="B35" s="2184"/>
      <c r="C35" s="2184"/>
      <c r="D35" s="2184"/>
      <c r="E35" s="2184"/>
      <c r="F35" s="2184"/>
      <c r="G35" s="2184"/>
    </row>
    <row r="36" spans="1:7" ht="16.5" customHeight="1"/>
    <row r="37" spans="1:7" ht="16.5" customHeight="1"/>
    <row r="38" spans="1:7" ht="16.5" customHeight="1"/>
    <row r="39" spans="1:7" ht="16.5" customHeight="1"/>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4" ht="16.5" customHeight="1"/>
    <row r="50" spans="1:4" ht="16.5" customHeight="1"/>
    <row r="51" spans="1:4" ht="16.5" customHeight="1"/>
    <row r="52" spans="1:4" ht="16.5" customHeight="1"/>
    <row r="53" spans="1:4" ht="16.5" customHeight="1"/>
    <row r="54" spans="1:4" ht="16.5" customHeight="1"/>
    <row r="55" spans="1:4" ht="16" customHeight="1">
      <c r="A55" s="61"/>
      <c r="B55" s="225"/>
      <c r="D55" s="225"/>
    </row>
    <row r="56" spans="1:4" ht="18" customHeight="1">
      <c r="A56" s="18"/>
      <c r="B56" s="225"/>
      <c r="C56" s="225"/>
      <c r="D56" s="225"/>
    </row>
    <row r="57" spans="1:4" ht="18" customHeight="1">
      <c r="A57" s="18"/>
      <c r="B57" s="225"/>
      <c r="C57" s="225"/>
      <c r="D57" s="225"/>
    </row>
    <row r="58" spans="1:4" ht="16" customHeight="1">
      <c r="A58" s="61"/>
      <c r="B58" s="225"/>
      <c r="C58" s="225"/>
      <c r="D58" s="225"/>
    </row>
    <row r="59" spans="1:4" ht="16" customHeight="1"/>
  </sheetData>
  <mergeCells count="2">
    <mergeCell ref="A35:G35"/>
    <mergeCell ref="F2:G2"/>
  </mergeCells>
  <phoneticPr fontId="3"/>
  <printOptions horizontalCentered="1"/>
  <pageMargins left="0.70866141732283472" right="0.70866141732283472" top="0.74803149606299213" bottom="0.74803149606299213" header="0.31496062992125984" footer="0.31496062992125984"/>
  <pageSetup paperSize="9" scale="9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111"/>
  <sheetViews>
    <sheetView view="pageBreakPreview" zoomScaleNormal="100" zoomScaleSheetLayoutView="100" workbookViewId="0">
      <selection sqref="A1:J1"/>
    </sheetView>
  </sheetViews>
  <sheetFormatPr defaultRowHeight="13"/>
  <cols>
    <col min="1" max="1" width="10.7265625" customWidth="1"/>
    <col min="2" max="10" width="8.6328125" customWidth="1"/>
    <col min="11" max="11" width="3.7265625" customWidth="1"/>
  </cols>
  <sheetData>
    <row r="1" spans="1:11" ht="21">
      <c r="A1" s="2636" t="s">
        <v>2533</v>
      </c>
      <c r="B1" s="2636"/>
      <c r="C1" s="2636"/>
      <c r="D1" s="2636"/>
      <c r="E1" s="2636"/>
      <c r="F1" s="2636"/>
      <c r="G1" s="2636"/>
      <c r="H1" s="2636"/>
      <c r="I1" s="2636"/>
      <c r="J1" s="2636"/>
      <c r="K1" s="1707"/>
    </row>
    <row r="2" spans="1:11" ht="7.5" customHeight="1">
      <c r="A2" s="194"/>
    </row>
    <row r="3" spans="1:11" ht="7.5" customHeight="1">
      <c r="A3" s="194"/>
    </row>
    <row r="4" spans="1:11" ht="17" thickBot="1">
      <c r="A4" s="1688"/>
      <c r="B4" s="219"/>
      <c r="C4" s="219"/>
      <c r="D4" s="219"/>
      <c r="E4" s="219"/>
      <c r="F4" s="219"/>
      <c r="G4" s="153"/>
      <c r="H4" s="153"/>
      <c r="I4" s="153"/>
      <c r="J4" s="483" t="s">
        <v>2532</v>
      </c>
    </row>
    <row r="5" spans="1:11" ht="15" customHeight="1">
      <c r="A5" s="1687" t="s">
        <v>2531</v>
      </c>
      <c r="B5" s="2252" t="s">
        <v>2530</v>
      </c>
      <c r="C5" s="2571" t="s">
        <v>2529</v>
      </c>
      <c r="D5" s="2254" t="s">
        <v>2528</v>
      </c>
      <c r="E5" s="2247"/>
      <c r="F5" s="2256"/>
      <c r="G5" s="2254" t="s">
        <v>2527</v>
      </c>
      <c r="H5" s="2247"/>
      <c r="I5" s="2247"/>
      <c r="J5" s="2571" t="s">
        <v>2500</v>
      </c>
    </row>
    <row r="6" spans="1:11" ht="15" customHeight="1">
      <c r="A6" s="877"/>
      <c r="B6" s="2594"/>
      <c r="C6" s="2472"/>
      <c r="D6" s="2639" t="s">
        <v>2512</v>
      </c>
      <c r="E6" s="2634" t="s">
        <v>555</v>
      </c>
      <c r="F6" s="2635" t="s">
        <v>554</v>
      </c>
      <c r="G6" s="2637" t="s">
        <v>556</v>
      </c>
      <c r="H6" s="2637" t="s">
        <v>555</v>
      </c>
      <c r="I6" s="2639" t="s">
        <v>554</v>
      </c>
      <c r="J6" s="2472"/>
    </row>
    <row r="7" spans="1:11" ht="20.149999999999999" customHeight="1" thickBot="1">
      <c r="A7" s="826" t="s">
        <v>2485</v>
      </c>
      <c r="B7" s="2253"/>
      <c r="C7" s="2473"/>
      <c r="D7" s="2473"/>
      <c r="E7" s="2251"/>
      <c r="F7" s="2459"/>
      <c r="G7" s="2638"/>
      <c r="H7" s="2638"/>
      <c r="I7" s="2640"/>
      <c r="J7" s="2473"/>
    </row>
    <row r="8" spans="1:11" ht="20.149999999999999" customHeight="1">
      <c r="A8" s="1678" t="s">
        <v>396</v>
      </c>
      <c r="B8" s="1706">
        <v>1</v>
      </c>
      <c r="C8" s="1706">
        <v>61</v>
      </c>
      <c r="D8" s="1706">
        <v>925</v>
      </c>
      <c r="E8" s="1706">
        <v>926</v>
      </c>
      <c r="F8" s="1706">
        <v>1851</v>
      </c>
      <c r="G8" s="1706">
        <v>26</v>
      </c>
      <c r="H8" s="1706">
        <v>69</v>
      </c>
      <c r="I8" s="1706">
        <v>95</v>
      </c>
      <c r="J8" s="324">
        <v>3</v>
      </c>
    </row>
    <row r="9" spans="1:11" ht="21" customHeight="1">
      <c r="A9" s="874" t="s">
        <v>395</v>
      </c>
      <c r="B9" s="1413">
        <v>1</v>
      </c>
      <c r="C9" s="1413">
        <v>63</v>
      </c>
      <c r="D9" s="1413">
        <v>1041</v>
      </c>
      <c r="E9" s="1413">
        <v>1013</v>
      </c>
      <c r="F9" s="1413">
        <v>2054</v>
      </c>
      <c r="G9" s="1413">
        <v>29</v>
      </c>
      <c r="H9" s="1413">
        <v>65</v>
      </c>
      <c r="I9" s="1413">
        <v>94</v>
      </c>
      <c r="J9" s="161">
        <v>3</v>
      </c>
    </row>
    <row r="10" spans="1:11" ht="21" customHeight="1">
      <c r="A10" s="874" t="s">
        <v>394</v>
      </c>
      <c r="B10" s="1413">
        <v>4</v>
      </c>
      <c r="C10" s="1413">
        <v>163</v>
      </c>
      <c r="D10" s="1413">
        <v>2291</v>
      </c>
      <c r="E10" s="1413">
        <v>2116</v>
      </c>
      <c r="F10" s="1413">
        <v>4407</v>
      </c>
      <c r="G10" s="1413">
        <v>98</v>
      </c>
      <c r="H10" s="1413">
        <v>158</v>
      </c>
      <c r="I10" s="1413">
        <v>266</v>
      </c>
      <c r="J10" s="161">
        <v>14</v>
      </c>
    </row>
    <row r="11" spans="1:11" ht="21" customHeight="1" thickBot="1">
      <c r="A11" s="915" t="s">
        <v>2507</v>
      </c>
      <c r="B11" s="1705">
        <v>4</v>
      </c>
      <c r="C11" s="1705">
        <v>180</v>
      </c>
      <c r="D11" s="1705">
        <v>2560</v>
      </c>
      <c r="E11" s="1705">
        <v>2394</v>
      </c>
      <c r="F11" s="1705">
        <v>4954</v>
      </c>
      <c r="G11" s="1705">
        <v>112</v>
      </c>
      <c r="H11" s="1705">
        <v>183</v>
      </c>
      <c r="I11" s="1705">
        <v>295</v>
      </c>
      <c r="J11" s="379">
        <v>14</v>
      </c>
    </row>
    <row r="12" spans="1:11" ht="20.25" customHeight="1">
      <c r="A12" s="489"/>
      <c r="J12" s="187" t="s">
        <v>2477</v>
      </c>
    </row>
    <row r="13" spans="1:11" ht="10.5" customHeight="1">
      <c r="A13" s="219"/>
      <c r="B13" s="219"/>
      <c r="C13" s="219"/>
      <c r="D13" s="219"/>
      <c r="E13" s="219"/>
      <c r="F13" s="219"/>
      <c r="G13" s="219"/>
      <c r="H13" s="219"/>
      <c r="I13" s="219"/>
      <c r="J13" s="219"/>
    </row>
    <row r="14" spans="1:11" ht="18" customHeight="1">
      <c r="A14" s="1689"/>
      <c r="B14" s="219"/>
      <c r="C14" s="219"/>
      <c r="D14" s="219"/>
      <c r="E14" s="219"/>
      <c r="F14" s="219"/>
      <c r="G14" s="219"/>
      <c r="H14" s="219"/>
      <c r="I14" s="219"/>
      <c r="J14" s="219"/>
    </row>
    <row r="15" spans="1:11" ht="18" customHeight="1">
      <c r="A15" s="1689"/>
      <c r="B15" s="219"/>
      <c r="C15" s="219"/>
      <c r="D15" s="219"/>
      <c r="E15" s="219"/>
      <c r="F15" s="219"/>
      <c r="G15" s="219"/>
      <c r="H15" s="219"/>
      <c r="I15" s="219"/>
      <c r="J15" s="219"/>
    </row>
    <row r="16" spans="1:11" ht="15" customHeight="1">
      <c r="A16" s="1672"/>
      <c r="B16" s="1672"/>
      <c r="C16" s="1672"/>
      <c r="D16" s="1672"/>
      <c r="E16" s="1672"/>
      <c r="F16" s="1672"/>
      <c r="G16" s="1672"/>
      <c r="H16" s="1672"/>
      <c r="I16" s="1672"/>
      <c r="J16" s="1672"/>
    </row>
    <row r="17" spans="1:10" ht="15" customHeight="1">
      <c r="A17" s="219"/>
      <c r="B17" s="219"/>
      <c r="C17" s="219"/>
      <c r="D17" s="219"/>
      <c r="E17" s="219"/>
      <c r="F17" s="219"/>
      <c r="G17" s="219"/>
      <c r="H17" s="219"/>
      <c r="I17" s="219"/>
      <c r="J17" s="219"/>
    </row>
    <row r="18" spans="1:10" ht="19.5" customHeight="1">
      <c r="A18" s="1672"/>
      <c r="B18" s="1672"/>
      <c r="C18" s="1672"/>
      <c r="D18" s="1672"/>
      <c r="E18" s="1672"/>
      <c r="F18" s="1672"/>
      <c r="G18" s="1672"/>
      <c r="H18" s="1672"/>
      <c r="I18" s="1672"/>
      <c r="J18" s="1672"/>
    </row>
    <row r="19" spans="1:10" ht="21" customHeight="1">
      <c r="A19" s="880"/>
      <c r="B19" s="880"/>
      <c r="C19" s="880"/>
      <c r="D19" s="880"/>
      <c r="E19" s="880"/>
      <c r="F19" s="880"/>
      <c r="G19" s="880"/>
      <c r="H19" s="880"/>
      <c r="I19" s="880"/>
      <c r="J19" s="880"/>
    </row>
    <row r="20" spans="1:10" ht="21" customHeight="1">
      <c r="A20" s="880"/>
      <c r="B20" s="880"/>
      <c r="C20" s="880"/>
      <c r="D20" s="880"/>
      <c r="E20" s="880"/>
      <c r="F20" s="880"/>
      <c r="G20" s="880"/>
      <c r="H20" s="880"/>
      <c r="I20" s="880"/>
      <c r="J20" s="880"/>
    </row>
    <row r="21" spans="1:10" ht="21" customHeight="1">
      <c r="A21" s="880"/>
      <c r="B21" s="880"/>
      <c r="C21" s="880"/>
      <c r="D21" s="880"/>
      <c r="E21" s="880"/>
      <c r="F21" s="880"/>
      <c r="G21" s="880"/>
      <c r="H21" s="880"/>
      <c r="I21" s="880"/>
      <c r="J21" s="880"/>
    </row>
    <row r="22" spans="1:10" ht="21" customHeight="1">
      <c r="A22" s="880"/>
      <c r="B22" s="880"/>
      <c r="C22" s="880"/>
      <c r="D22" s="880"/>
      <c r="E22" s="880"/>
      <c r="F22" s="880"/>
      <c r="G22" s="880"/>
      <c r="H22" s="880"/>
      <c r="I22" s="880"/>
      <c r="J22" s="880"/>
    </row>
    <row r="23" spans="1:10" ht="21" customHeight="1">
      <c r="A23" s="880"/>
      <c r="B23" s="880"/>
      <c r="C23" s="880"/>
      <c r="D23" s="880"/>
      <c r="E23" s="880"/>
      <c r="F23" s="880"/>
      <c r="G23" s="880"/>
      <c r="H23" s="880"/>
      <c r="I23" s="880"/>
      <c r="J23" s="880"/>
    </row>
    <row r="24" spans="1:10" ht="21" customHeight="1">
      <c r="A24" s="1704"/>
    </row>
    <row r="25" spans="1:10" ht="7.5" customHeight="1">
      <c r="A25" s="1704"/>
    </row>
    <row r="26" spans="1:10" ht="18" customHeight="1">
      <c r="G26" s="219"/>
      <c r="H26" s="187"/>
      <c r="J26" s="220"/>
    </row>
    <row r="27" spans="1:10" ht="15" customHeight="1">
      <c r="A27" s="433"/>
      <c r="B27" s="18"/>
      <c r="C27" s="18"/>
      <c r="D27" s="18"/>
      <c r="E27" s="18"/>
      <c r="F27" s="18"/>
      <c r="G27" s="18"/>
      <c r="H27" s="18"/>
      <c r="I27" s="18"/>
      <c r="J27" s="18"/>
    </row>
    <row r="28" spans="1:10" ht="15" customHeight="1">
      <c r="A28" s="18"/>
      <c r="B28" s="18"/>
      <c r="C28" s="18"/>
      <c r="D28" s="18"/>
      <c r="E28" s="18"/>
      <c r="F28" s="18"/>
      <c r="G28" s="18"/>
      <c r="H28" s="18"/>
      <c r="I28" s="18"/>
      <c r="J28" s="18"/>
    </row>
    <row r="29" spans="1:10" ht="20.149999999999999" customHeight="1">
      <c r="A29" s="18"/>
      <c r="B29" s="18"/>
      <c r="C29" s="18"/>
      <c r="D29" s="18"/>
      <c r="E29" s="18"/>
      <c r="F29" s="18"/>
      <c r="G29" s="18"/>
      <c r="H29" s="18"/>
      <c r="I29" s="18"/>
      <c r="J29" s="18"/>
    </row>
    <row r="30" spans="1:10" ht="18" customHeight="1">
      <c r="A30" s="49"/>
      <c r="B30" s="49"/>
      <c r="C30" s="1703"/>
      <c r="D30" s="1425"/>
      <c r="E30" s="187"/>
      <c r="F30" s="187"/>
      <c r="G30" s="187"/>
      <c r="H30" s="187"/>
    </row>
    <row r="31" spans="1:10" ht="20.25" customHeight="1">
      <c r="H31" s="187"/>
      <c r="J31" s="187"/>
    </row>
    <row r="32" spans="1:10" ht="10.5" customHeight="1"/>
    <row r="33" spans="1:10" ht="18" customHeight="1"/>
    <row r="34" spans="1:10" ht="15" customHeight="1"/>
    <row r="35" spans="1:10" ht="15" customHeight="1"/>
    <row r="36" spans="1:10" ht="19.5" customHeight="1"/>
    <row r="37" spans="1:10" ht="21" customHeight="1">
      <c r="A37" s="880"/>
      <c r="B37" s="880"/>
      <c r="C37" s="880"/>
      <c r="D37" s="880"/>
      <c r="E37" s="880"/>
      <c r="F37" s="880"/>
      <c r="G37" s="880"/>
      <c r="H37" s="880"/>
      <c r="I37" s="880"/>
      <c r="J37" s="880"/>
    </row>
    <row r="38" spans="1:10" ht="21" customHeight="1">
      <c r="A38" s="880"/>
      <c r="B38" s="880"/>
      <c r="C38" s="880"/>
      <c r="D38" s="880"/>
      <c r="E38" s="880"/>
      <c r="F38" s="880"/>
      <c r="G38" s="880"/>
      <c r="H38" s="880"/>
      <c r="I38" s="880"/>
      <c r="J38" s="880"/>
    </row>
    <row r="39" spans="1:10" ht="21" customHeight="1">
      <c r="A39" s="880"/>
      <c r="B39" s="880"/>
      <c r="C39" s="880"/>
      <c r="D39" s="880"/>
      <c r="E39" s="880"/>
      <c r="F39" s="880"/>
      <c r="G39" s="880"/>
      <c r="H39" s="880"/>
      <c r="I39" s="880"/>
      <c r="J39" s="880"/>
    </row>
    <row r="40" spans="1:10" ht="21" customHeight="1">
      <c r="A40" s="880"/>
      <c r="B40" s="880"/>
      <c r="C40" s="880"/>
      <c r="D40" s="880"/>
      <c r="E40" s="880"/>
      <c r="F40" s="880"/>
      <c r="G40" s="880"/>
      <c r="H40" s="880"/>
      <c r="I40" s="880"/>
      <c r="J40" s="880"/>
    </row>
    <row r="41" spans="1:10" ht="21" customHeight="1">
      <c r="A41" s="880"/>
      <c r="B41" s="880"/>
      <c r="C41" s="880"/>
      <c r="D41" s="880"/>
      <c r="E41" s="880"/>
      <c r="F41" s="880"/>
      <c r="G41" s="880"/>
      <c r="H41" s="880"/>
      <c r="I41" s="880"/>
      <c r="J41" s="880"/>
    </row>
    <row r="42" spans="1:10" ht="21" customHeight="1">
      <c r="A42" s="880"/>
      <c r="B42" s="880"/>
      <c r="C42" s="880"/>
      <c r="D42" s="880"/>
      <c r="E42" s="880"/>
      <c r="F42" s="880"/>
      <c r="G42" s="880"/>
      <c r="H42" s="880"/>
      <c r="I42" s="880"/>
      <c r="J42" s="880"/>
    </row>
    <row r="43" spans="1:10" ht="21" customHeight="1">
      <c r="A43" s="880"/>
      <c r="B43" s="880"/>
      <c r="C43" s="880"/>
      <c r="D43" s="880"/>
      <c r="E43" s="880"/>
      <c r="F43" s="880"/>
      <c r="G43" s="880"/>
      <c r="H43" s="880"/>
      <c r="I43" s="880"/>
      <c r="J43" s="880"/>
    </row>
    <row r="44" spans="1:10" ht="21" customHeight="1">
      <c r="A44" s="880"/>
      <c r="B44" s="880"/>
      <c r="C44" s="880"/>
      <c r="D44" s="880"/>
      <c r="E44" s="880"/>
      <c r="F44" s="880"/>
      <c r="G44" s="880"/>
      <c r="H44" s="880"/>
      <c r="I44" s="880"/>
      <c r="J44" s="880"/>
    </row>
    <row r="45" spans="1:10" ht="21" customHeight="1">
      <c r="A45" s="880"/>
      <c r="B45" s="880"/>
      <c r="C45" s="880"/>
      <c r="D45" s="880"/>
      <c r="E45" s="880"/>
      <c r="F45" s="880"/>
      <c r="G45" s="880"/>
      <c r="H45" s="880"/>
      <c r="I45" s="880"/>
      <c r="J45" s="880"/>
    </row>
    <row r="46" spans="1:10" ht="21" customHeight="1">
      <c r="A46" s="880"/>
      <c r="B46" s="880"/>
      <c r="C46" s="880"/>
      <c r="D46" s="880"/>
      <c r="E46" s="880"/>
      <c r="F46" s="880"/>
      <c r="G46" s="880"/>
      <c r="H46" s="880"/>
      <c r="I46" s="880"/>
      <c r="J46" s="880"/>
    </row>
    <row r="47" spans="1:10" ht="21" customHeight="1">
      <c r="A47" s="880"/>
      <c r="B47" s="880"/>
      <c r="C47" s="880"/>
      <c r="D47" s="880"/>
      <c r="E47" s="880"/>
      <c r="F47" s="880"/>
      <c r="G47" s="880"/>
      <c r="H47" s="880"/>
      <c r="I47" s="880"/>
      <c r="J47" s="880"/>
    </row>
    <row r="48" spans="1:10" ht="21" customHeight="1">
      <c r="A48" s="880"/>
      <c r="B48" s="880"/>
      <c r="C48" s="880"/>
      <c r="D48" s="880"/>
      <c r="E48" s="880"/>
      <c r="F48" s="880"/>
      <c r="G48" s="880"/>
      <c r="H48" s="880"/>
      <c r="I48" s="880"/>
      <c r="J48" s="880"/>
    </row>
    <row r="49" spans="1:10" ht="21" customHeight="1">
      <c r="A49" s="880"/>
      <c r="B49" s="880"/>
      <c r="C49" s="880"/>
      <c r="D49" s="880"/>
      <c r="E49" s="880"/>
      <c r="F49" s="880"/>
      <c r="G49" s="880"/>
      <c r="H49" s="880"/>
      <c r="I49" s="880"/>
      <c r="J49" s="880"/>
    </row>
    <row r="50" spans="1:10" ht="21">
      <c r="A50" s="55"/>
    </row>
    <row r="51" spans="1:10" ht="7.5" customHeight="1">
      <c r="A51" s="55"/>
    </row>
    <row r="52" spans="1:10" ht="18" customHeight="1">
      <c r="A52" s="1689"/>
      <c r="B52" s="219"/>
      <c r="C52" s="219"/>
      <c r="D52" s="219"/>
      <c r="E52" s="219"/>
      <c r="F52" s="219"/>
      <c r="G52" s="219"/>
      <c r="H52" s="219"/>
      <c r="I52" s="219"/>
      <c r="J52" s="219"/>
    </row>
    <row r="53" spans="1:10" ht="15" customHeight="1">
      <c r="A53" s="1672"/>
      <c r="B53" s="1672"/>
      <c r="C53" s="1672"/>
      <c r="D53" s="1672"/>
      <c r="E53" s="1672"/>
      <c r="F53" s="1672"/>
      <c r="G53" s="1672"/>
      <c r="H53" s="1672"/>
      <c r="I53" s="1672"/>
      <c r="J53" s="1672"/>
    </row>
    <row r="54" spans="1:10" ht="15" customHeight="1">
      <c r="A54" s="219"/>
      <c r="B54" s="219"/>
      <c r="C54" s="219"/>
      <c r="D54" s="219"/>
      <c r="E54" s="219"/>
      <c r="F54" s="219"/>
      <c r="G54" s="219"/>
      <c r="H54" s="219"/>
      <c r="I54" s="219"/>
      <c r="J54" s="219"/>
    </row>
    <row r="55" spans="1:10" ht="20.149999999999999" customHeight="1">
      <c r="A55" s="1672"/>
      <c r="B55" s="1672"/>
      <c r="C55" s="1672"/>
      <c r="D55" s="1672"/>
      <c r="E55" s="1672"/>
      <c r="F55" s="1672"/>
      <c r="G55" s="1672"/>
      <c r="H55" s="1672"/>
      <c r="I55" s="1672"/>
      <c r="J55" s="1672"/>
    </row>
    <row r="56" spans="1:10" ht="21" customHeight="1">
      <c r="A56" s="880"/>
      <c r="B56" s="880"/>
      <c r="C56" s="880"/>
      <c r="D56" s="880"/>
      <c r="E56" s="880"/>
      <c r="F56" s="880"/>
      <c r="G56" s="880"/>
      <c r="H56" s="880"/>
      <c r="I56" s="880"/>
      <c r="J56" s="880"/>
    </row>
    <row r="57" spans="1:10" ht="21" customHeight="1">
      <c r="A57" s="880"/>
      <c r="B57" s="880"/>
      <c r="C57" s="880"/>
      <c r="D57" s="880"/>
      <c r="E57" s="880"/>
      <c r="F57" s="880"/>
      <c r="G57" s="880"/>
      <c r="H57" s="880"/>
      <c r="I57" s="880"/>
      <c r="J57" s="880"/>
    </row>
    <row r="58" spans="1:10" ht="21" customHeight="1">
      <c r="A58" s="880"/>
      <c r="B58" s="880"/>
      <c r="C58" s="880"/>
      <c r="D58" s="880"/>
      <c r="E58" s="880"/>
      <c r="F58" s="880"/>
      <c r="G58" s="880"/>
      <c r="H58" s="880"/>
      <c r="I58" s="880"/>
      <c r="J58" s="880"/>
    </row>
    <row r="59" spans="1:10" ht="21" customHeight="1">
      <c r="A59" s="880"/>
      <c r="B59" s="880"/>
      <c r="C59" s="880"/>
      <c r="D59" s="880"/>
      <c r="E59" s="880"/>
      <c r="F59" s="880"/>
      <c r="G59" s="880"/>
      <c r="H59" s="880"/>
      <c r="I59" s="880"/>
      <c r="J59" s="880"/>
    </row>
    <row r="60" spans="1:10" ht="21" customHeight="1">
      <c r="A60" s="880"/>
      <c r="B60" s="880"/>
      <c r="C60" s="880"/>
      <c r="D60" s="880"/>
      <c r="E60" s="880"/>
      <c r="F60" s="880"/>
      <c r="G60" s="880"/>
      <c r="H60" s="880"/>
      <c r="I60" s="880"/>
      <c r="J60" s="880"/>
    </row>
    <row r="61" spans="1:10" ht="21" customHeight="1">
      <c r="A61" s="880"/>
      <c r="B61" s="880"/>
      <c r="C61" s="880"/>
      <c r="D61" s="880"/>
      <c r="E61" s="880"/>
      <c r="F61" s="880"/>
      <c r="G61" s="880"/>
      <c r="H61" s="880"/>
      <c r="I61" s="880"/>
      <c r="J61" s="880"/>
    </row>
    <row r="62" spans="1:10" ht="21" customHeight="1">
      <c r="A62" s="880"/>
      <c r="B62" s="880"/>
      <c r="C62" s="880"/>
      <c r="D62" s="880"/>
      <c r="E62" s="880"/>
      <c r="F62" s="880"/>
      <c r="G62" s="880"/>
      <c r="H62" s="880"/>
      <c r="I62" s="880"/>
      <c r="J62" s="880"/>
    </row>
    <row r="63" spans="1:10" ht="21" customHeight="1">
      <c r="A63" s="880"/>
      <c r="B63" s="880"/>
      <c r="C63" s="880"/>
      <c r="D63" s="880"/>
      <c r="E63" s="880"/>
      <c r="F63" s="880"/>
      <c r="G63" s="880"/>
      <c r="H63" s="880"/>
      <c r="I63" s="880"/>
      <c r="J63" s="880"/>
    </row>
    <row r="64" spans="1:10" ht="21" customHeight="1">
      <c r="A64" s="880"/>
      <c r="B64" s="880"/>
      <c r="C64" s="880"/>
      <c r="D64" s="880"/>
      <c r="E64" s="880"/>
      <c r="F64" s="880"/>
      <c r="G64" s="880"/>
      <c r="H64" s="880"/>
      <c r="I64" s="880"/>
      <c r="J64" s="880"/>
    </row>
    <row r="65" spans="1:10" ht="21" customHeight="1">
      <c r="A65" s="880"/>
      <c r="B65" s="880"/>
      <c r="C65" s="880"/>
      <c r="D65" s="880"/>
      <c r="E65" s="880"/>
      <c r="F65" s="880"/>
      <c r="G65" s="880"/>
      <c r="H65" s="880"/>
      <c r="I65" s="880"/>
      <c r="J65" s="880"/>
    </row>
    <row r="66" spans="1:10" ht="21" customHeight="1">
      <c r="A66" s="880"/>
      <c r="B66" s="880"/>
      <c r="C66" s="880"/>
      <c r="D66" s="880"/>
      <c r="E66" s="880"/>
      <c r="F66" s="880"/>
      <c r="G66" s="880"/>
      <c r="H66" s="880"/>
      <c r="I66" s="880"/>
      <c r="J66" s="880"/>
    </row>
    <row r="67" spans="1:10" ht="21" customHeight="1">
      <c r="A67" s="880"/>
      <c r="B67" s="880"/>
      <c r="C67" s="880"/>
      <c r="D67" s="880"/>
      <c r="E67" s="880"/>
      <c r="F67" s="880"/>
      <c r="G67" s="880"/>
      <c r="H67" s="880"/>
      <c r="I67" s="880"/>
      <c r="J67" s="880"/>
    </row>
    <row r="68" spans="1:10" ht="21" customHeight="1">
      <c r="A68" s="880"/>
      <c r="B68" s="880"/>
      <c r="C68" s="880"/>
      <c r="D68" s="880"/>
      <c r="E68" s="880"/>
      <c r="F68" s="880"/>
      <c r="G68" s="880"/>
      <c r="H68" s="880"/>
      <c r="I68" s="880"/>
      <c r="J68" s="880"/>
    </row>
    <row r="69" spans="1:10" ht="21" customHeight="1">
      <c r="A69" s="880"/>
      <c r="B69" s="880"/>
      <c r="C69" s="880"/>
      <c r="D69" s="880"/>
      <c r="E69" s="880"/>
      <c r="F69" s="880"/>
      <c r="G69" s="880"/>
      <c r="H69" s="880"/>
      <c r="I69" s="880"/>
      <c r="J69" s="880"/>
    </row>
    <row r="70" spans="1:10" ht="21" customHeight="1">
      <c r="A70" s="880"/>
      <c r="B70" s="880"/>
      <c r="C70" s="880"/>
      <c r="D70" s="880"/>
      <c r="E70" s="880"/>
      <c r="F70" s="880"/>
      <c r="G70" s="880"/>
      <c r="H70" s="880"/>
      <c r="I70" s="880"/>
      <c r="J70" s="880"/>
    </row>
    <row r="71" spans="1:10" ht="21" customHeight="1">
      <c r="A71" s="880"/>
      <c r="B71" s="880"/>
      <c r="C71" s="880"/>
      <c r="D71" s="880"/>
      <c r="E71" s="880"/>
      <c r="F71" s="880"/>
      <c r="G71" s="880"/>
      <c r="H71" s="880"/>
      <c r="I71" s="880"/>
      <c r="J71" s="880"/>
    </row>
    <row r="72" spans="1:10" ht="21" customHeight="1">
      <c r="A72" s="880"/>
      <c r="B72" s="880"/>
      <c r="C72" s="880"/>
      <c r="D72" s="880"/>
      <c r="E72" s="880"/>
      <c r="F72" s="880"/>
      <c r="G72" s="880"/>
      <c r="H72" s="880"/>
      <c r="I72" s="880"/>
      <c r="J72" s="880"/>
    </row>
    <row r="73" spans="1:10" ht="21" customHeight="1">
      <c r="A73" s="880"/>
      <c r="B73" s="880"/>
      <c r="C73" s="880"/>
      <c r="D73" s="880"/>
      <c r="E73" s="880"/>
      <c r="F73" s="880"/>
      <c r="G73" s="880"/>
      <c r="H73" s="880"/>
      <c r="I73" s="880"/>
      <c r="J73" s="880"/>
    </row>
    <row r="74" spans="1:10" ht="21" customHeight="1">
      <c r="A74" s="880"/>
      <c r="B74" s="880"/>
      <c r="C74" s="880"/>
      <c r="D74" s="880"/>
      <c r="E74" s="880"/>
      <c r="F74" s="880"/>
      <c r="G74" s="880"/>
      <c r="H74" s="880"/>
      <c r="I74" s="880"/>
      <c r="J74" s="880"/>
    </row>
    <row r="75" spans="1:10" ht="21" customHeight="1">
      <c r="A75" s="880"/>
      <c r="B75" s="880"/>
      <c r="C75" s="880"/>
      <c r="D75" s="880"/>
      <c r="E75" s="880"/>
      <c r="F75" s="880"/>
      <c r="G75" s="880"/>
      <c r="H75" s="880"/>
      <c r="I75" s="880"/>
      <c r="J75" s="880"/>
    </row>
    <row r="76" spans="1:10" ht="21" customHeight="1">
      <c r="A76" s="880"/>
      <c r="B76" s="880"/>
      <c r="C76" s="880"/>
      <c r="D76" s="880"/>
      <c r="E76" s="880"/>
      <c r="F76" s="880"/>
      <c r="G76" s="880"/>
      <c r="H76" s="880"/>
      <c r="I76" s="880"/>
      <c r="J76" s="880"/>
    </row>
    <row r="77" spans="1:10" ht="21" customHeight="1">
      <c r="A77" s="880"/>
      <c r="B77" s="880"/>
      <c r="C77" s="880"/>
      <c r="D77" s="880"/>
      <c r="E77" s="880"/>
      <c r="F77" s="880"/>
      <c r="G77" s="880"/>
      <c r="H77" s="880"/>
      <c r="I77" s="880"/>
      <c r="J77" s="880"/>
    </row>
    <row r="78" spans="1:10" ht="21" customHeight="1">
      <c r="A78" s="880"/>
      <c r="B78" s="880"/>
      <c r="C78" s="880"/>
      <c r="D78" s="880"/>
      <c r="E78" s="880"/>
      <c r="F78" s="880"/>
      <c r="G78" s="880"/>
      <c r="H78" s="880"/>
      <c r="I78" s="880"/>
      <c r="J78" s="880"/>
    </row>
    <row r="79" spans="1:10" ht="21" customHeight="1">
      <c r="A79" s="880"/>
      <c r="B79" s="880"/>
      <c r="C79" s="880"/>
      <c r="D79" s="880"/>
      <c r="E79" s="880"/>
      <c r="F79" s="880"/>
      <c r="G79" s="880"/>
      <c r="H79" s="880"/>
      <c r="I79" s="880"/>
      <c r="J79" s="880"/>
    </row>
    <row r="80" spans="1:10" ht="20.25" customHeight="1"/>
    <row r="81" spans="1:10" ht="10.5" customHeight="1"/>
    <row r="82" spans="1:10" ht="18" customHeight="1">
      <c r="A82" s="1672"/>
      <c r="B82" s="1672"/>
      <c r="C82" s="1672"/>
      <c r="D82" s="1672"/>
      <c r="E82" s="1672"/>
      <c r="F82" s="1672"/>
      <c r="G82" s="1672"/>
      <c r="H82" s="1672"/>
      <c r="I82" s="1672"/>
      <c r="J82" s="1672"/>
    </row>
    <row r="83" spans="1:10" ht="15" customHeight="1">
      <c r="A83" s="219"/>
      <c r="B83" s="219"/>
      <c r="C83" s="219"/>
      <c r="D83" s="219"/>
      <c r="E83" s="219"/>
      <c r="F83" s="219"/>
      <c r="G83" s="219"/>
      <c r="H83" s="219"/>
      <c r="I83" s="219"/>
      <c r="J83" s="219"/>
    </row>
    <row r="84" spans="1:10" ht="15" customHeight="1">
      <c r="A84" s="1672"/>
      <c r="B84" s="1672"/>
      <c r="C84" s="1672"/>
      <c r="D84" s="1672"/>
      <c r="E84" s="1672"/>
      <c r="F84" s="1672"/>
      <c r="G84" s="1672"/>
      <c r="H84" s="1672"/>
      <c r="I84" s="1672"/>
      <c r="J84" s="1672"/>
    </row>
    <row r="85" spans="1:10" ht="19.5" customHeight="1">
      <c r="A85" s="880"/>
      <c r="B85" s="880"/>
      <c r="C85" s="880"/>
      <c r="D85" s="880"/>
      <c r="E85" s="880"/>
      <c r="F85" s="880"/>
      <c r="G85" s="880"/>
      <c r="H85" s="880"/>
      <c r="I85" s="880"/>
      <c r="J85" s="880"/>
    </row>
    <row r="86" spans="1:10" ht="21" customHeight="1">
      <c r="A86" s="880"/>
      <c r="B86" s="880"/>
      <c r="C86" s="880"/>
      <c r="D86" s="880"/>
      <c r="E86" s="880"/>
      <c r="F86" s="880"/>
      <c r="G86" s="880"/>
      <c r="H86" s="880"/>
      <c r="I86" s="880"/>
      <c r="J86" s="880"/>
    </row>
    <row r="87" spans="1:10" ht="21" customHeight="1">
      <c r="J87" s="220"/>
    </row>
    <row r="88" spans="1:10" ht="21" customHeight="1"/>
    <row r="89" spans="1:10" ht="21" customHeight="1"/>
    <row r="90" spans="1:10" ht="21" customHeight="1"/>
    <row r="91" spans="1:10" ht="21" customHeight="1"/>
    <row r="92" spans="1:10" ht="21" customHeight="1"/>
    <row r="93" spans="1:10" ht="21" customHeight="1"/>
    <row r="94" spans="1:10" ht="21" customHeight="1"/>
    <row r="95" spans="1:10" ht="21" customHeight="1"/>
    <row r="96" spans="1:1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mergeCells count="12">
    <mergeCell ref="E6:E7"/>
    <mergeCell ref="F6:F7"/>
    <mergeCell ref="B5:B7"/>
    <mergeCell ref="C5:C7"/>
    <mergeCell ref="A1:J1"/>
    <mergeCell ref="J5:J7"/>
    <mergeCell ref="G5:I5"/>
    <mergeCell ref="G6:G7"/>
    <mergeCell ref="H6:H7"/>
    <mergeCell ref="I6:I7"/>
    <mergeCell ref="D5:F5"/>
    <mergeCell ref="D6:D7"/>
  </mergeCells>
  <phoneticPr fontId="3"/>
  <pageMargins left="1.2598425196850394" right="0" top="1.1811023622047245" bottom="1.1811023622047245" header="0.51181102362204722" footer="0.51181102362204722"/>
  <pageSetup paperSize="9" scale="85"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F26"/>
  <sheetViews>
    <sheetView view="pageBreakPreview" zoomScaleNormal="100" zoomScaleSheetLayoutView="100" workbookViewId="0">
      <selection activeCell="F49" sqref="F49"/>
    </sheetView>
  </sheetViews>
  <sheetFormatPr defaultRowHeight="13"/>
  <cols>
    <col min="1" max="1" width="11.36328125" customWidth="1"/>
    <col min="2" max="2" width="12.7265625" bestFit="1" customWidth="1"/>
    <col min="3" max="5" width="13.08984375" bestFit="1" customWidth="1"/>
    <col min="6" max="6" width="21.7265625" bestFit="1" customWidth="1"/>
  </cols>
  <sheetData>
    <row r="1" spans="1:6" s="258" customFormat="1" ht="21">
      <c r="A1" s="216" t="s">
        <v>2547</v>
      </c>
    </row>
    <row r="2" spans="1:6" ht="15.75" customHeight="1" thickBot="1">
      <c r="A2" s="194"/>
      <c r="E2" s="2641" t="s">
        <v>2546</v>
      </c>
      <c r="F2" s="2641"/>
    </row>
    <row r="3" spans="1:6" ht="30" customHeight="1" thickBot="1">
      <c r="A3" s="1721"/>
      <c r="B3" s="1720" t="s">
        <v>2545</v>
      </c>
      <c r="C3" s="1718" t="s">
        <v>2544</v>
      </c>
      <c r="D3" s="1719" t="s">
        <v>2543</v>
      </c>
      <c r="E3" s="1718" t="s">
        <v>2542</v>
      </c>
      <c r="F3" s="1717" t="s">
        <v>2541</v>
      </c>
    </row>
    <row r="4" spans="1:6" ht="18" customHeight="1">
      <c r="A4" s="1712" t="s">
        <v>2540</v>
      </c>
      <c r="B4" s="1716">
        <v>259</v>
      </c>
      <c r="C4" s="749">
        <v>101144</v>
      </c>
      <c r="D4" s="749">
        <v>257423</v>
      </c>
      <c r="E4" s="749">
        <v>874993</v>
      </c>
      <c r="F4" s="749">
        <v>7745</v>
      </c>
    </row>
    <row r="5" spans="1:6" ht="18" customHeight="1">
      <c r="A5" s="1712" t="s">
        <v>2048</v>
      </c>
      <c r="B5" s="1716">
        <v>270</v>
      </c>
      <c r="C5" s="749">
        <v>94466</v>
      </c>
      <c r="D5" s="749">
        <v>253275</v>
      </c>
      <c r="E5" s="749">
        <v>860825</v>
      </c>
      <c r="F5" s="749">
        <v>7951</v>
      </c>
    </row>
    <row r="6" spans="1:6" ht="18" customHeight="1">
      <c r="A6" s="1712" t="s">
        <v>2047</v>
      </c>
      <c r="B6" s="749">
        <v>270</v>
      </c>
      <c r="C6" s="749">
        <v>97438</v>
      </c>
      <c r="D6" s="749">
        <v>255701</v>
      </c>
      <c r="E6" s="749">
        <v>869473</v>
      </c>
      <c r="F6" s="749">
        <v>7416</v>
      </c>
    </row>
    <row r="7" spans="1:6" ht="18" customHeight="1">
      <c r="A7" s="1712" t="s">
        <v>1754</v>
      </c>
      <c r="B7" s="1715">
        <v>277</v>
      </c>
      <c r="C7" s="1713">
        <v>106972</v>
      </c>
      <c r="D7" s="1713">
        <v>277113</v>
      </c>
      <c r="E7" s="1713">
        <v>953503</v>
      </c>
      <c r="F7" s="1713">
        <v>7759</v>
      </c>
    </row>
    <row r="8" spans="1:6" ht="18" customHeight="1">
      <c r="A8" s="1712" t="s">
        <v>1753</v>
      </c>
      <c r="B8" s="1714">
        <v>278</v>
      </c>
      <c r="C8" s="1713">
        <v>114279</v>
      </c>
      <c r="D8" s="1713">
        <v>298261</v>
      </c>
      <c r="E8" s="1713">
        <v>1025954</v>
      </c>
      <c r="F8" s="1713">
        <v>7328</v>
      </c>
    </row>
    <row r="9" spans="1:6" ht="18" customHeight="1">
      <c r="A9" s="1712" t="s">
        <v>1752</v>
      </c>
      <c r="B9" s="1711">
        <v>265</v>
      </c>
      <c r="C9" s="1710">
        <v>120872</v>
      </c>
      <c r="D9" s="1710">
        <v>288582</v>
      </c>
      <c r="E9" s="1710">
        <v>1117481</v>
      </c>
      <c r="F9" s="1710">
        <v>6221</v>
      </c>
    </row>
    <row r="10" spans="1:6" ht="18" customHeight="1">
      <c r="A10" s="1712" t="s">
        <v>1751</v>
      </c>
      <c r="B10" s="1711">
        <v>279</v>
      </c>
      <c r="C10" s="1710">
        <v>127798</v>
      </c>
      <c r="D10" s="1710">
        <v>326870</v>
      </c>
      <c r="E10" s="1710">
        <v>1224193</v>
      </c>
      <c r="F10" s="1710">
        <v>5977</v>
      </c>
    </row>
    <row r="11" spans="1:6" ht="18" customHeight="1">
      <c r="A11" s="1712" t="s">
        <v>1750</v>
      </c>
      <c r="B11" s="1711">
        <v>277</v>
      </c>
      <c r="C11" s="1710">
        <v>133825</v>
      </c>
      <c r="D11" s="1710">
        <v>346005</v>
      </c>
      <c r="E11" s="1710">
        <v>1321851</v>
      </c>
      <c r="F11" s="1710">
        <v>5678</v>
      </c>
    </row>
    <row r="12" spans="1:6" ht="18" customHeight="1">
      <c r="A12" s="1712" t="s">
        <v>1749</v>
      </c>
      <c r="B12" s="1711">
        <v>280</v>
      </c>
      <c r="C12" s="1710">
        <v>141178</v>
      </c>
      <c r="D12" s="1710">
        <v>346457</v>
      </c>
      <c r="E12" s="1710">
        <v>1355172</v>
      </c>
      <c r="F12" s="1710">
        <v>5605</v>
      </c>
    </row>
    <row r="13" spans="1:6" ht="18" customHeight="1">
      <c r="A13" s="530" t="s">
        <v>1748</v>
      </c>
      <c r="B13" s="1711">
        <v>285</v>
      </c>
      <c r="C13" s="1710">
        <v>127309</v>
      </c>
      <c r="D13" s="1710">
        <v>355561</v>
      </c>
      <c r="E13" s="1710">
        <v>1401877</v>
      </c>
      <c r="F13" s="1710">
        <v>4692</v>
      </c>
    </row>
    <row r="14" spans="1:6" ht="18" customHeight="1">
      <c r="A14" s="530" t="s">
        <v>1747</v>
      </c>
      <c r="B14" s="1711">
        <v>276</v>
      </c>
      <c r="C14" s="1710">
        <v>47691</v>
      </c>
      <c r="D14" s="1710">
        <v>343047</v>
      </c>
      <c r="E14" s="1710">
        <v>1370328</v>
      </c>
      <c r="F14" s="1710">
        <v>4036</v>
      </c>
    </row>
    <row r="15" spans="1:6" ht="18" customHeight="1">
      <c r="A15" s="530" t="s">
        <v>1974</v>
      </c>
      <c r="B15" s="1711">
        <v>284</v>
      </c>
      <c r="C15" s="1710">
        <v>46020</v>
      </c>
      <c r="D15" s="1710">
        <v>326664</v>
      </c>
      <c r="E15" s="1710">
        <v>1349043</v>
      </c>
      <c r="F15" s="1710">
        <v>3750</v>
      </c>
    </row>
    <row r="16" spans="1:6" ht="18" customHeight="1">
      <c r="A16" s="1712" t="s">
        <v>1973</v>
      </c>
      <c r="B16" s="1710">
        <v>284</v>
      </c>
      <c r="C16" s="1710">
        <v>46260</v>
      </c>
      <c r="D16" s="1710">
        <v>336722</v>
      </c>
      <c r="E16" s="1710">
        <v>1382705</v>
      </c>
      <c r="F16" s="1710">
        <v>3522</v>
      </c>
    </row>
    <row r="17" spans="1:6" ht="18" customHeight="1">
      <c r="A17" s="1712" t="s">
        <v>1972</v>
      </c>
      <c r="B17" s="1710">
        <v>281</v>
      </c>
      <c r="C17" s="1710">
        <v>45474</v>
      </c>
      <c r="D17" s="1710">
        <v>325200</v>
      </c>
      <c r="E17" s="1710">
        <v>1333020</v>
      </c>
      <c r="F17" s="1710">
        <v>3518</v>
      </c>
    </row>
    <row r="18" spans="1:6" ht="18" customHeight="1">
      <c r="A18" s="530" t="s">
        <v>2539</v>
      </c>
      <c r="B18" s="1711">
        <v>284</v>
      </c>
      <c r="C18" s="1710">
        <v>43147</v>
      </c>
      <c r="D18" s="1710">
        <v>320483</v>
      </c>
      <c r="E18" s="1710">
        <v>1319477</v>
      </c>
      <c r="F18" s="1710">
        <v>3254</v>
      </c>
    </row>
    <row r="19" spans="1:6" ht="18" customHeight="1">
      <c r="A19" s="530" t="s">
        <v>2538</v>
      </c>
      <c r="B19" s="1711">
        <v>285</v>
      </c>
      <c r="C19" s="1710">
        <v>43112</v>
      </c>
      <c r="D19" s="1710">
        <v>322230</v>
      </c>
      <c r="E19" s="1710">
        <v>1347366</v>
      </c>
      <c r="F19" s="1710">
        <v>2871</v>
      </c>
    </row>
    <row r="20" spans="1:6" ht="18" customHeight="1">
      <c r="A20" s="530" t="s">
        <v>2537</v>
      </c>
      <c r="B20" s="1711">
        <v>287</v>
      </c>
      <c r="C20" s="1710">
        <v>43442</v>
      </c>
      <c r="D20" s="1710">
        <v>319649</v>
      </c>
      <c r="E20" s="1710">
        <v>1336986</v>
      </c>
      <c r="F20" s="1710">
        <v>2736</v>
      </c>
    </row>
    <row r="21" spans="1:6" ht="18" customHeight="1">
      <c r="A21" s="530" t="s">
        <v>2005</v>
      </c>
      <c r="B21" s="1711">
        <v>280</v>
      </c>
      <c r="C21" s="1710">
        <v>43388</v>
      </c>
      <c r="D21" s="1710">
        <v>308969</v>
      </c>
      <c r="E21" s="1710">
        <v>1311736</v>
      </c>
      <c r="F21" s="1710">
        <v>2371</v>
      </c>
    </row>
    <row r="22" spans="1:6" ht="18" customHeight="1" thickBot="1">
      <c r="A22" s="1712" t="s">
        <v>2004</v>
      </c>
      <c r="B22" s="1711">
        <v>290</v>
      </c>
      <c r="C22" s="1710">
        <v>44258</v>
      </c>
      <c r="D22" s="1710">
        <v>336436</v>
      </c>
      <c r="E22" s="1710">
        <v>1416768</v>
      </c>
      <c r="F22" s="1710">
        <v>2678</v>
      </c>
    </row>
    <row r="23" spans="1:6" ht="18" customHeight="1">
      <c r="A23" s="1709"/>
      <c r="B23" s="1708"/>
      <c r="C23" s="2643" t="s">
        <v>2536</v>
      </c>
      <c r="D23" s="2162"/>
      <c r="E23" s="2162"/>
      <c r="F23" s="2162"/>
    </row>
    <row r="24" spans="1:6" ht="17.25" customHeight="1">
      <c r="A24" s="2644" t="s">
        <v>2535</v>
      </c>
      <c r="B24" s="2645"/>
      <c r="C24" s="2645"/>
      <c r="D24" s="2645"/>
      <c r="E24" s="2645"/>
      <c r="F24" s="875"/>
    </row>
    <row r="25" spans="1:6" ht="18" customHeight="1">
      <c r="A25" s="2644" t="s">
        <v>2534</v>
      </c>
      <c r="B25" s="2646"/>
      <c r="C25" s="2646"/>
      <c r="D25" s="2646"/>
      <c r="E25" s="2646"/>
      <c r="F25" s="458"/>
    </row>
    <row r="26" spans="1:6" ht="10.5" customHeight="1">
      <c r="B26" s="161"/>
      <c r="C26" s="161"/>
      <c r="D26" s="2642"/>
      <c r="E26" s="2642"/>
      <c r="F26" s="2642"/>
    </row>
  </sheetData>
  <mergeCells count="5">
    <mergeCell ref="E2:F2"/>
    <mergeCell ref="D26:F26"/>
    <mergeCell ref="C23:F23"/>
    <mergeCell ref="A24:E24"/>
    <mergeCell ref="A25:E25"/>
  </mergeCells>
  <phoneticPr fontId="3"/>
  <printOptions horizontalCentered="1"/>
  <pageMargins left="0.98425196850393704" right="0.98425196850393704" top="1.1811023622047245" bottom="1.1811023622047245" header="0.51181102362204722" footer="0.51181102362204722"/>
  <pageSetup paperSize="9" scale="93" orientation="portrait" verticalDpi="7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K31"/>
  <sheetViews>
    <sheetView view="pageBreakPreview" zoomScaleNormal="100" zoomScaleSheetLayoutView="100" workbookViewId="0"/>
  </sheetViews>
  <sheetFormatPr defaultColWidth="9" defaultRowHeight="21.75" customHeight="1"/>
  <cols>
    <col min="1" max="1" width="12.36328125" style="1722" customWidth="1"/>
    <col min="2" max="11" width="7.453125" style="1722" customWidth="1"/>
    <col min="12" max="16384" width="9" style="1722"/>
  </cols>
  <sheetData>
    <row r="1" spans="1:11" ht="21.75" customHeight="1">
      <c r="A1" s="1746" t="s">
        <v>2562</v>
      </c>
    </row>
    <row r="2" spans="1:11" ht="21.75" customHeight="1" thickBot="1">
      <c r="K2" s="1724" t="s">
        <v>2561</v>
      </c>
    </row>
    <row r="3" spans="1:11" ht="19.5" customHeight="1">
      <c r="A3" s="1745" t="s">
        <v>1763</v>
      </c>
      <c r="B3" s="2649" t="s">
        <v>2560</v>
      </c>
      <c r="C3" s="2650"/>
      <c r="D3" s="2650" t="s">
        <v>2559</v>
      </c>
      <c r="E3" s="2650"/>
      <c r="F3" s="2650" t="s">
        <v>2558</v>
      </c>
      <c r="G3" s="2650"/>
      <c r="H3" s="2650" t="s">
        <v>2557</v>
      </c>
      <c r="I3" s="2650"/>
      <c r="J3" s="2648" t="s">
        <v>2177</v>
      </c>
      <c r="K3" s="2648"/>
    </row>
    <row r="4" spans="1:11" ht="19.5" customHeight="1" thickBot="1">
      <c r="A4" s="1744" t="s">
        <v>1760</v>
      </c>
      <c r="B4" s="1743" t="s">
        <v>2153</v>
      </c>
      <c r="C4" s="1742" t="s">
        <v>2556</v>
      </c>
      <c r="D4" s="1742" t="s">
        <v>2153</v>
      </c>
      <c r="E4" s="1742" t="s">
        <v>2556</v>
      </c>
      <c r="F4" s="1742" t="s">
        <v>2153</v>
      </c>
      <c r="G4" s="1742" t="s">
        <v>2556</v>
      </c>
      <c r="H4" s="1742" t="s">
        <v>2153</v>
      </c>
      <c r="I4" s="1742" t="s">
        <v>2556</v>
      </c>
      <c r="J4" s="1741" t="s">
        <v>2153</v>
      </c>
      <c r="K4" s="1740" t="s">
        <v>2556</v>
      </c>
    </row>
    <row r="5" spans="1:11" ht="19.5" customHeight="1">
      <c r="A5" s="1734" t="s">
        <v>1759</v>
      </c>
      <c r="B5" s="1094">
        <v>1202</v>
      </c>
      <c r="C5" s="1094">
        <v>53994</v>
      </c>
      <c r="D5" s="1094">
        <v>253</v>
      </c>
      <c r="E5" s="1094">
        <v>27310</v>
      </c>
      <c r="F5" s="1094">
        <v>113</v>
      </c>
      <c r="G5" s="1094">
        <v>30962</v>
      </c>
      <c r="H5" s="1738" t="s">
        <v>2555</v>
      </c>
      <c r="I5" s="1737" t="s">
        <v>1674</v>
      </c>
      <c r="J5" s="1739">
        <f t="shared" ref="J5:K8" si="0">B5+D5+F5</f>
        <v>1568</v>
      </c>
      <c r="K5" s="1739">
        <f t="shared" si="0"/>
        <v>112266</v>
      </c>
    </row>
    <row r="6" spans="1:11" ht="19.5" customHeight="1">
      <c r="A6" s="1734" t="s">
        <v>1758</v>
      </c>
      <c r="B6" s="1094">
        <v>1356</v>
      </c>
      <c r="C6" s="1094">
        <v>48734</v>
      </c>
      <c r="D6" s="1094">
        <v>202</v>
      </c>
      <c r="E6" s="1094">
        <v>24147</v>
      </c>
      <c r="F6" s="1094">
        <v>78</v>
      </c>
      <c r="G6" s="1094">
        <v>19604</v>
      </c>
      <c r="H6" s="1738" t="s">
        <v>1674</v>
      </c>
      <c r="I6" s="1737" t="s">
        <v>2555</v>
      </c>
      <c r="J6" s="1092">
        <f t="shared" si="0"/>
        <v>1636</v>
      </c>
      <c r="K6" s="1092">
        <f t="shared" si="0"/>
        <v>92485</v>
      </c>
    </row>
    <row r="7" spans="1:11" ht="19.5" customHeight="1">
      <c r="A7" s="1734" t="s">
        <v>1757</v>
      </c>
      <c r="B7" s="1094">
        <v>1405</v>
      </c>
      <c r="C7" s="1094">
        <v>61978</v>
      </c>
      <c r="D7" s="1094">
        <v>187</v>
      </c>
      <c r="E7" s="1094">
        <v>23125</v>
      </c>
      <c r="F7" s="1094">
        <v>96</v>
      </c>
      <c r="G7" s="1094">
        <v>24561</v>
      </c>
      <c r="H7" s="1738" t="s">
        <v>1674</v>
      </c>
      <c r="I7" s="1737" t="s">
        <v>2555</v>
      </c>
      <c r="J7" s="1092">
        <f t="shared" si="0"/>
        <v>1688</v>
      </c>
      <c r="K7" s="1092">
        <f t="shared" si="0"/>
        <v>109664</v>
      </c>
    </row>
    <row r="8" spans="1:11" ht="19.5" customHeight="1">
      <c r="A8" s="1734" t="s">
        <v>1756</v>
      </c>
      <c r="B8" s="1094">
        <v>1423</v>
      </c>
      <c r="C8" s="1094">
        <v>56128</v>
      </c>
      <c r="D8" s="1094">
        <v>245</v>
      </c>
      <c r="E8" s="1094">
        <v>27035</v>
      </c>
      <c r="F8" s="1094">
        <v>41</v>
      </c>
      <c r="G8" s="1094">
        <v>15220</v>
      </c>
      <c r="H8" s="1738" t="s">
        <v>1674</v>
      </c>
      <c r="I8" s="1737" t="s">
        <v>1674</v>
      </c>
      <c r="J8" s="1092">
        <f t="shared" si="0"/>
        <v>1709</v>
      </c>
      <c r="K8" s="1092">
        <f t="shared" si="0"/>
        <v>98383</v>
      </c>
    </row>
    <row r="9" spans="1:11" ht="19.5" customHeight="1">
      <c r="A9" s="1734" t="s">
        <v>1755</v>
      </c>
      <c r="B9" s="1094">
        <v>1277</v>
      </c>
      <c r="C9" s="1094">
        <v>66206</v>
      </c>
      <c r="D9" s="1094">
        <v>269</v>
      </c>
      <c r="E9" s="1094">
        <v>26222</v>
      </c>
      <c r="F9" s="1094">
        <v>63</v>
      </c>
      <c r="G9" s="1094">
        <v>21885</v>
      </c>
      <c r="H9" s="1092">
        <v>38</v>
      </c>
      <c r="I9" s="1736">
        <v>19721</v>
      </c>
      <c r="J9" s="1092">
        <f t="shared" ref="J9:J17" si="1">B9+D9+F9+H9</f>
        <v>1647</v>
      </c>
      <c r="K9" s="1092">
        <f t="shared" ref="K9:K17" si="2">C9+E9+G9+I9</f>
        <v>134034</v>
      </c>
    </row>
    <row r="10" spans="1:11" ht="19.5" customHeight="1">
      <c r="A10" s="1734" t="s">
        <v>1754</v>
      </c>
      <c r="B10" s="1094">
        <v>1428</v>
      </c>
      <c r="C10" s="1094">
        <v>58662</v>
      </c>
      <c r="D10" s="1094">
        <v>371</v>
      </c>
      <c r="E10" s="1094">
        <v>24321</v>
      </c>
      <c r="F10" s="1094">
        <v>81</v>
      </c>
      <c r="G10" s="1094">
        <v>28830</v>
      </c>
      <c r="H10" s="1092">
        <v>42</v>
      </c>
      <c r="I10" s="1736">
        <v>13300</v>
      </c>
      <c r="J10" s="1092">
        <f t="shared" si="1"/>
        <v>1922</v>
      </c>
      <c r="K10" s="1092">
        <f t="shared" si="2"/>
        <v>125113</v>
      </c>
    </row>
    <row r="11" spans="1:11" ht="19.5" customHeight="1">
      <c r="A11" s="1734" t="s">
        <v>1753</v>
      </c>
      <c r="B11" s="1094">
        <v>1511</v>
      </c>
      <c r="C11" s="1094">
        <v>55920</v>
      </c>
      <c r="D11" s="1094">
        <v>393</v>
      </c>
      <c r="E11" s="1094">
        <v>26819</v>
      </c>
      <c r="F11" s="1094">
        <v>101</v>
      </c>
      <c r="G11" s="1094">
        <v>30259</v>
      </c>
      <c r="H11" s="1092">
        <v>30</v>
      </c>
      <c r="I11" s="1736">
        <v>10440</v>
      </c>
      <c r="J11" s="1092">
        <f t="shared" si="1"/>
        <v>2035</v>
      </c>
      <c r="K11" s="1092">
        <f t="shared" si="2"/>
        <v>123438</v>
      </c>
    </row>
    <row r="12" spans="1:11" ht="19.5" customHeight="1">
      <c r="A12" s="1734" t="s">
        <v>1752</v>
      </c>
      <c r="B12" s="1094">
        <v>1795</v>
      </c>
      <c r="C12" s="1094">
        <v>53283</v>
      </c>
      <c r="D12" s="1094">
        <v>472</v>
      </c>
      <c r="E12" s="1094">
        <v>29572</v>
      </c>
      <c r="F12" s="1094">
        <v>93</v>
      </c>
      <c r="G12" s="1094">
        <v>28224</v>
      </c>
      <c r="H12" s="1092">
        <v>39</v>
      </c>
      <c r="I12" s="1736">
        <v>9170</v>
      </c>
      <c r="J12" s="1092">
        <f t="shared" si="1"/>
        <v>2399</v>
      </c>
      <c r="K12" s="1092">
        <f t="shared" si="2"/>
        <v>120249</v>
      </c>
    </row>
    <row r="13" spans="1:11" ht="19.5" customHeight="1">
      <c r="A13" s="1734" t="s">
        <v>1751</v>
      </c>
      <c r="B13" s="1094">
        <v>1500</v>
      </c>
      <c r="C13" s="1094">
        <v>49459</v>
      </c>
      <c r="D13" s="1094">
        <v>496</v>
      </c>
      <c r="E13" s="1094">
        <v>24027</v>
      </c>
      <c r="F13" s="1094">
        <v>95</v>
      </c>
      <c r="G13" s="1094">
        <v>23136</v>
      </c>
      <c r="H13" s="1092">
        <v>52</v>
      </c>
      <c r="I13" s="1736">
        <v>19825</v>
      </c>
      <c r="J13" s="1092">
        <f t="shared" si="1"/>
        <v>2143</v>
      </c>
      <c r="K13" s="1092">
        <f t="shared" si="2"/>
        <v>116447</v>
      </c>
    </row>
    <row r="14" spans="1:11" ht="19.5" customHeight="1">
      <c r="A14" s="1734" t="s">
        <v>1750</v>
      </c>
      <c r="B14" s="1094">
        <v>1449</v>
      </c>
      <c r="C14" s="1094">
        <v>53590</v>
      </c>
      <c r="D14" s="1094">
        <v>519</v>
      </c>
      <c r="E14" s="1094">
        <v>41557</v>
      </c>
      <c r="F14" s="1094">
        <v>95</v>
      </c>
      <c r="G14" s="1094">
        <v>18712</v>
      </c>
      <c r="H14" s="1092">
        <v>57</v>
      </c>
      <c r="I14" s="1736">
        <v>19891</v>
      </c>
      <c r="J14" s="1092">
        <f t="shared" si="1"/>
        <v>2120</v>
      </c>
      <c r="K14" s="1092">
        <f t="shared" si="2"/>
        <v>133750</v>
      </c>
    </row>
    <row r="15" spans="1:11" ht="19.5" customHeight="1">
      <c r="A15" s="1734" t="s">
        <v>1749</v>
      </c>
      <c r="B15" s="1092">
        <v>1411</v>
      </c>
      <c r="C15" s="1092">
        <v>51280</v>
      </c>
      <c r="D15" s="1092">
        <v>445</v>
      </c>
      <c r="E15" s="1092">
        <v>23655</v>
      </c>
      <c r="F15" s="1092">
        <v>95</v>
      </c>
      <c r="G15" s="1092">
        <v>20482</v>
      </c>
      <c r="H15" s="1092">
        <v>48</v>
      </c>
      <c r="I15" s="1736">
        <v>15130</v>
      </c>
      <c r="J15" s="1092">
        <f t="shared" si="1"/>
        <v>1999</v>
      </c>
      <c r="K15" s="1092">
        <f t="shared" si="2"/>
        <v>110547</v>
      </c>
    </row>
    <row r="16" spans="1:11" ht="19.5" customHeight="1">
      <c r="A16" s="1734" t="s">
        <v>1748</v>
      </c>
      <c r="B16" s="1079">
        <v>1396</v>
      </c>
      <c r="C16" s="1079">
        <v>49850</v>
      </c>
      <c r="D16" s="1079">
        <v>514</v>
      </c>
      <c r="E16" s="1079">
        <v>39555</v>
      </c>
      <c r="F16" s="1079">
        <v>106</v>
      </c>
      <c r="G16" s="1079">
        <v>24032</v>
      </c>
      <c r="H16" s="1079">
        <v>36</v>
      </c>
      <c r="I16" s="1733">
        <v>11420</v>
      </c>
      <c r="J16" s="1092">
        <f t="shared" si="1"/>
        <v>2052</v>
      </c>
      <c r="K16" s="1092">
        <f t="shared" si="2"/>
        <v>124857</v>
      </c>
    </row>
    <row r="17" spans="1:11" ht="19.5" customHeight="1">
      <c r="A17" s="1734" t="s">
        <v>1747</v>
      </c>
      <c r="B17" s="1079">
        <v>1342</v>
      </c>
      <c r="C17" s="1079">
        <v>45207</v>
      </c>
      <c r="D17" s="1079">
        <v>430</v>
      </c>
      <c r="E17" s="1079">
        <v>21468</v>
      </c>
      <c r="F17" s="1079">
        <v>85</v>
      </c>
      <c r="G17" s="1079">
        <v>16950</v>
      </c>
      <c r="H17" s="1079">
        <v>43</v>
      </c>
      <c r="I17" s="1733">
        <v>14483</v>
      </c>
      <c r="J17" s="1092">
        <f t="shared" si="1"/>
        <v>1900</v>
      </c>
      <c r="K17" s="1092">
        <f t="shared" si="2"/>
        <v>98108</v>
      </c>
    </row>
    <row r="18" spans="1:11" ht="19.5" customHeight="1">
      <c r="A18" s="1734" t="s">
        <v>1974</v>
      </c>
      <c r="B18" s="536" t="s">
        <v>2555</v>
      </c>
      <c r="C18" s="536" t="s">
        <v>2555</v>
      </c>
      <c r="D18" s="1079">
        <v>253</v>
      </c>
      <c r="E18" s="1079">
        <v>8630</v>
      </c>
      <c r="F18" s="536" t="s">
        <v>2555</v>
      </c>
      <c r="G18" s="536" t="s">
        <v>2555</v>
      </c>
      <c r="H18" s="1079">
        <v>66</v>
      </c>
      <c r="I18" s="1733">
        <v>26540</v>
      </c>
      <c r="J18" s="1731">
        <f>D18+H18</f>
        <v>319</v>
      </c>
      <c r="K18" s="1731">
        <f>E18+I18</f>
        <v>35170</v>
      </c>
    </row>
    <row r="19" spans="1:11" ht="19.5" customHeight="1">
      <c r="A19" s="1734" t="s">
        <v>1973</v>
      </c>
      <c r="B19" s="1735" t="s">
        <v>1674</v>
      </c>
      <c r="C19" s="536" t="s">
        <v>1674</v>
      </c>
      <c r="D19" s="1079">
        <v>125</v>
      </c>
      <c r="E19" s="1079">
        <v>4306</v>
      </c>
      <c r="F19" s="536" t="s">
        <v>2555</v>
      </c>
      <c r="G19" s="536" t="s">
        <v>2555</v>
      </c>
      <c r="H19" s="1079">
        <v>65</v>
      </c>
      <c r="I19" s="1733">
        <v>21440</v>
      </c>
      <c r="J19" s="1732">
        <f>+D19+H19</f>
        <v>190</v>
      </c>
      <c r="K19" s="1731">
        <f>E19+I19</f>
        <v>25746</v>
      </c>
    </row>
    <row r="20" spans="1:11" ht="19.5" customHeight="1">
      <c r="A20" s="1734" t="s">
        <v>1972</v>
      </c>
      <c r="B20" s="1496">
        <v>646</v>
      </c>
      <c r="C20" s="1079">
        <v>25407</v>
      </c>
      <c r="D20" s="1079">
        <v>309</v>
      </c>
      <c r="E20" s="1079">
        <v>17198</v>
      </c>
      <c r="F20" s="1079">
        <v>57</v>
      </c>
      <c r="G20" s="1079">
        <v>9803</v>
      </c>
      <c r="H20" s="1079">
        <v>50</v>
      </c>
      <c r="I20" s="1733">
        <v>16810</v>
      </c>
      <c r="J20" s="1732">
        <f>B20+D20+F20+H20</f>
        <v>1062</v>
      </c>
      <c r="K20" s="1731">
        <f>C20+E20+G20+I20</f>
        <v>69218</v>
      </c>
    </row>
    <row r="21" spans="1:11" ht="19.5" customHeight="1">
      <c r="A21" s="1734" t="s">
        <v>1971</v>
      </c>
      <c r="B21" s="1496">
        <v>1007</v>
      </c>
      <c r="C21" s="1079">
        <v>55432</v>
      </c>
      <c r="D21" s="1079">
        <v>222</v>
      </c>
      <c r="E21" s="1079">
        <v>10790</v>
      </c>
      <c r="F21" s="1079">
        <v>94</v>
      </c>
      <c r="G21" s="1079">
        <v>11922</v>
      </c>
      <c r="H21" s="1079">
        <v>58</v>
      </c>
      <c r="I21" s="1733">
        <v>26670</v>
      </c>
      <c r="J21" s="1732">
        <v>1381</v>
      </c>
      <c r="K21" s="1731">
        <v>104814</v>
      </c>
    </row>
    <row r="22" spans="1:11" ht="19.5" customHeight="1">
      <c r="A22" s="1734" t="s">
        <v>2007</v>
      </c>
      <c r="B22" s="1496">
        <v>1223</v>
      </c>
      <c r="C22" s="1079">
        <v>63568</v>
      </c>
      <c r="D22" s="1079">
        <v>309</v>
      </c>
      <c r="E22" s="1079">
        <v>15840</v>
      </c>
      <c r="F22" s="1079">
        <v>81</v>
      </c>
      <c r="G22" s="1079">
        <v>13891</v>
      </c>
      <c r="H22" s="1079">
        <v>52</v>
      </c>
      <c r="I22" s="1733">
        <v>29715</v>
      </c>
      <c r="J22" s="1732">
        <v>1665</v>
      </c>
      <c r="K22" s="1731">
        <v>123014</v>
      </c>
    </row>
    <row r="23" spans="1:11" ht="19.5" customHeight="1">
      <c r="A23" s="1734" t="s">
        <v>2006</v>
      </c>
      <c r="B23" s="1496">
        <v>1294</v>
      </c>
      <c r="C23" s="1079">
        <v>48285</v>
      </c>
      <c r="D23" s="1079">
        <v>270</v>
      </c>
      <c r="E23" s="1079">
        <v>14342</v>
      </c>
      <c r="F23" s="1079">
        <v>97</v>
      </c>
      <c r="G23" s="1079">
        <v>20885</v>
      </c>
      <c r="H23" s="1079">
        <v>47</v>
      </c>
      <c r="I23" s="1733">
        <v>33800</v>
      </c>
      <c r="J23" s="1732">
        <v>1708</v>
      </c>
      <c r="K23" s="1731">
        <v>117312</v>
      </c>
    </row>
    <row r="24" spans="1:11" ht="19.5" customHeight="1">
      <c r="A24" s="1734" t="s">
        <v>2554</v>
      </c>
      <c r="B24" s="1496">
        <v>1206</v>
      </c>
      <c r="C24" s="1079">
        <v>39587</v>
      </c>
      <c r="D24" s="1079">
        <v>228</v>
      </c>
      <c r="E24" s="1079">
        <v>12589</v>
      </c>
      <c r="F24" s="1079">
        <v>70</v>
      </c>
      <c r="G24" s="1079">
        <v>16653</v>
      </c>
      <c r="H24" s="1079">
        <v>61</v>
      </c>
      <c r="I24" s="1733">
        <v>45160</v>
      </c>
      <c r="J24" s="1732">
        <f>SUM(B24+D24+F24+H24)</f>
        <v>1565</v>
      </c>
      <c r="K24" s="1731">
        <f>SUM(C24+E24+G24+I24)</f>
        <v>113989</v>
      </c>
    </row>
    <row r="25" spans="1:11" ht="19.5" customHeight="1" thickBot="1">
      <c r="A25" s="1730" t="s">
        <v>2004</v>
      </c>
      <c r="B25" s="1729">
        <v>1625</v>
      </c>
      <c r="C25" s="1728">
        <v>49124</v>
      </c>
      <c r="D25" s="1728">
        <v>250</v>
      </c>
      <c r="E25" s="1728">
        <v>11216</v>
      </c>
      <c r="F25" s="1728">
        <v>51</v>
      </c>
      <c r="G25" s="1728">
        <v>12857</v>
      </c>
      <c r="H25" s="1728">
        <v>69</v>
      </c>
      <c r="I25" s="1727">
        <v>51961</v>
      </c>
      <c r="J25" s="1726">
        <f>SUM(B25+D25+F25+H25)</f>
        <v>1995</v>
      </c>
      <c r="K25" s="1725">
        <f>SUM(C25+E25+G25+I25)</f>
        <v>125158</v>
      </c>
    </row>
    <row r="26" spans="1:11" ht="21.75" customHeight="1">
      <c r="A26" s="2647"/>
      <c r="B26" s="2647"/>
      <c r="C26" s="2647"/>
      <c r="D26" s="2647"/>
      <c r="E26" s="2647"/>
      <c r="F26" s="2647"/>
      <c r="G26" s="2647"/>
      <c r="K26" s="1724" t="s">
        <v>2553</v>
      </c>
    </row>
    <row r="27" spans="1:11" ht="21.75" customHeight="1">
      <c r="A27" s="1722" t="s">
        <v>2552</v>
      </c>
    </row>
    <row r="28" spans="1:11" ht="21.75" customHeight="1">
      <c r="A28" s="2651" t="s">
        <v>2551</v>
      </c>
      <c r="B28" s="2651"/>
      <c r="C28" s="2651"/>
      <c r="D28" s="2651"/>
      <c r="E28" s="2651"/>
      <c r="F28" s="2651"/>
      <c r="G28" s="2651"/>
      <c r="K28" s="1724"/>
    </row>
    <row r="29" spans="1:11" ht="21.75" customHeight="1">
      <c r="A29" s="2647" t="s">
        <v>2550</v>
      </c>
      <c r="B29" s="2647"/>
      <c r="C29" s="2647"/>
      <c r="D29" s="2647"/>
      <c r="E29" s="2647"/>
      <c r="F29" s="2647"/>
      <c r="G29" s="2647"/>
      <c r="H29" s="2647"/>
      <c r="I29" s="2647"/>
      <c r="J29" s="2647"/>
      <c r="K29" s="2647"/>
    </row>
    <row r="30" spans="1:11" ht="21.75" customHeight="1">
      <c r="A30" s="2647" t="s">
        <v>2549</v>
      </c>
      <c r="B30" s="2647"/>
      <c r="C30" s="2647"/>
      <c r="D30" s="2647"/>
      <c r="E30" s="2647"/>
      <c r="F30" s="2647"/>
      <c r="G30" s="2647"/>
      <c r="H30" s="2647"/>
      <c r="I30" s="2647"/>
      <c r="J30" s="2647"/>
      <c r="K30" s="2647"/>
    </row>
    <row r="31" spans="1:11" ht="21.75" customHeight="1">
      <c r="A31" s="1722" t="s">
        <v>2548</v>
      </c>
      <c r="B31" s="1723"/>
      <c r="C31" s="1723"/>
      <c r="D31" s="1723"/>
      <c r="E31" s="1723"/>
      <c r="F31" s="1723"/>
      <c r="G31" s="1723"/>
      <c r="H31" s="1723"/>
      <c r="I31" s="1723"/>
      <c r="J31" s="1723"/>
      <c r="K31" s="1723"/>
    </row>
  </sheetData>
  <mergeCells count="9">
    <mergeCell ref="A30:K30"/>
    <mergeCell ref="A26:G26"/>
    <mergeCell ref="A29:K29"/>
    <mergeCell ref="J3:K3"/>
    <mergeCell ref="B3:C3"/>
    <mergeCell ref="D3:E3"/>
    <mergeCell ref="F3:G3"/>
    <mergeCell ref="H3:I3"/>
    <mergeCell ref="A28:G28"/>
  </mergeCells>
  <phoneticPr fontId="3"/>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G20"/>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I6" sqref="I6"/>
    </sheetView>
  </sheetViews>
  <sheetFormatPr defaultColWidth="9" defaultRowHeight="21.75" customHeight="1"/>
  <cols>
    <col min="1" max="1" width="12.36328125" style="1747" customWidth="1"/>
    <col min="2" max="7" width="7.453125" style="1747" customWidth="1"/>
    <col min="8" max="16384" width="9" style="1747"/>
  </cols>
  <sheetData>
    <row r="1" spans="1:7" ht="21.75" customHeight="1">
      <c r="A1" s="1762" t="s">
        <v>2565</v>
      </c>
    </row>
    <row r="2" spans="1:7" ht="21.75" customHeight="1" thickBot="1">
      <c r="G2" s="1761" t="s">
        <v>2561</v>
      </c>
    </row>
    <row r="3" spans="1:7" ht="19.5" customHeight="1">
      <c r="A3" s="1760" t="s">
        <v>1763</v>
      </c>
      <c r="B3" s="2652" t="s">
        <v>2564</v>
      </c>
      <c r="C3" s="2653"/>
      <c r="D3" s="2653" t="s">
        <v>2563</v>
      </c>
      <c r="E3" s="2653"/>
      <c r="F3" s="2654" t="s">
        <v>2177</v>
      </c>
      <c r="G3" s="2654"/>
    </row>
    <row r="4" spans="1:7" ht="19.5" customHeight="1" thickBot="1">
      <c r="A4" s="1759" t="s">
        <v>1760</v>
      </c>
      <c r="B4" s="1757" t="s">
        <v>2153</v>
      </c>
      <c r="C4" s="1758" t="s">
        <v>2556</v>
      </c>
      <c r="D4" s="1758" t="s">
        <v>2153</v>
      </c>
      <c r="E4" s="1758" t="s">
        <v>2556</v>
      </c>
      <c r="F4" s="1757" t="s">
        <v>2153</v>
      </c>
      <c r="G4" s="1756" t="s">
        <v>2556</v>
      </c>
    </row>
    <row r="5" spans="1:7" ht="19.5" customHeight="1">
      <c r="A5" s="1752" t="s">
        <v>1751</v>
      </c>
      <c r="B5" s="1094">
        <v>245</v>
      </c>
      <c r="C5" s="1094">
        <v>83979</v>
      </c>
      <c r="D5" s="1094">
        <v>5413</v>
      </c>
      <c r="E5" s="1094">
        <v>191428</v>
      </c>
      <c r="F5" s="1739">
        <f t="shared" ref="F5:F13" si="0">B5+D5</f>
        <v>5658</v>
      </c>
      <c r="G5" s="1739">
        <f t="shared" ref="G5:G13" si="1">C5+E5</f>
        <v>275407</v>
      </c>
    </row>
    <row r="6" spans="1:7" ht="19.5" customHeight="1">
      <c r="A6" s="1752" t="s">
        <v>1750</v>
      </c>
      <c r="B6" s="1094">
        <v>250</v>
      </c>
      <c r="C6" s="1094">
        <v>101853</v>
      </c>
      <c r="D6" s="1094">
        <v>5219</v>
      </c>
      <c r="E6" s="1094">
        <v>216902</v>
      </c>
      <c r="F6" s="1092">
        <f t="shared" si="0"/>
        <v>5469</v>
      </c>
      <c r="G6" s="1092">
        <f t="shared" si="1"/>
        <v>318755</v>
      </c>
    </row>
    <row r="7" spans="1:7" ht="19.5" customHeight="1">
      <c r="A7" s="1752" t="s">
        <v>1749</v>
      </c>
      <c r="B7" s="1092">
        <v>233</v>
      </c>
      <c r="C7" s="1092">
        <v>85856</v>
      </c>
      <c r="D7" s="1092">
        <v>5161</v>
      </c>
      <c r="E7" s="1092">
        <v>222639</v>
      </c>
      <c r="F7" s="1092">
        <f t="shared" si="0"/>
        <v>5394</v>
      </c>
      <c r="G7" s="1092">
        <f t="shared" si="1"/>
        <v>308495</v>
      </c>
    </row>
    <row r="8" spans="1:7" ht="19.5" customHeight="1">
      <c r="A8" s="1752" t="s">
        <v>1748</v>
      </c>
      <c r="B8" s="1079">
        <v>255</v>
      </c>
      <c r="C8" s="1079">
        <v>106827</v>
      </c>
      <c r="D8" s="1079">
        <v>5656</v>
      </c>
      <c r="E8" s="1079">
        <v>240475</v>
      </c>
      <c r="F8" s="1092">
        <f t="shared" si="0"/>
        <v>5911</v>
      </c>
      <c r="G8" s="1092">
        <f t="shared" si="1"/>
        <v>347302</v>
      </c>
    </row>
    <row r="9" spans="1:7" ht="19.5" customHeight="1">
      <c r="A9" s="1752" t="s">
        <v>1747</v>
      </c>
      <c r="B9" s="1079">
        <v>230</v>
      </c>
      <c r="C9" s="1079">
        <v>90916</v>
      </c>
      <c r="D9" s="1079">
        <v>5374</v>
      </c>
      <c r="E9" s="1079">
        <v>229457</v>
      </c>
      <c r="F9" s="1092">
        <f t="shared" si="0"/>
        <v>5604</v>
      </c>
      <c r="G9" s="1092">
        <f t="shared" si="1"/>
        <v>320373</v>
      </c>
    </row>
    <row r="10" spans="1:7" ht="19.5" customHeight="1">
      <c r="A10" s="1752" t="s">
        <v>1974</v>
      </c>
      <c r="B10" s="1079">
        <v>377</v>
      </c>
      <c r="C10" s="1079">
        <v>88048</v>
      </c>
      <c r="D10" s="1079">
        <v>5806</v>
      </c>
      <c r="E10" s="1079">
        <v>234750</v>
      </c>
      <c r="F10" s="1092">
        <f t="shared" si="0"/>
        <v>6183</v>
      </c>
      <c r="G10" s="1092">
        <f t="shared" si="1"/>
        <v>322798</v>
      </c>
    </row>
    <row r="11" spans="1:7" ht="19.5" customHeight="1">
      <c r="A11" s="1752" t="s">
        <v>1973</v>
      </c>
      <c r="B11" s="1079">
        <v>434</v>
      </c>
      <c r="C11" s="1079">
        <f>88895+9800</f>
        <v>98695</v>
      </c>
      <c r="D11" s="1079">
        <v>5993</v>
      </c>
      <c r="E11" s="1079">
        <v>196246</v>
      </c>
      <c r="F11" s="1092">
        <f t="shared" si="0"/>
        <v>6427</v>
      </c>
      <c r="G11" s="1092">
        <f t="shared" si="1"/>
        <v>294941</v>
      </c>
    </row>
    <row r="12" spans="1:7" ht="19.5" customHeight="1">
      <c r="A12" s="1752" t="s">
        <v>1972</v>
      </c>
      <c r="B12" s="1079">
        <v>457</v>
      </c>
      <c r="C12" s="1079">
        <v>108386</v>
      </c>
      <c r="D12" s="1079">
        <v>5551</v>
      </c>
      <c r="E12" s="1079">
        <v>164470</v>
      </c>
      <c r="F12" s="1092">
        <f t="shared" si="0"/>
        <v>6008</v>
      </c>
      <c r="G12" s="1092">
        <f t="shared" si="1"/>
        <v>272856</v>
      </c>
    </row>
    <row r="13" spans="1:7" ht="19.5" customHeight="1">
      <c r="A13" s="1752" t="s">
        <v>1971</v>
      </c>
      <c r="B13" s="1079">
        <v>449</v>
      </c>
      <c r="C13" s="1079">
        <f>75407+14909</f>
        <v>90316</v>
      </c>
      <c r="D13" s="1079">
        <v>5672</v>
      </c>
      <c r="E13" s="1079">
        <v>184261</v>
      </c>
      <c r="F13" s="1092">
        <f t="shared" si="0"/>
        <v>6121</v>
      </c>
      <c r="G13" s="1092">
        <f t="shared" si="1"/>
        <v>274577</v>
      </c>
    </row>
    <row r="14" spans="1:7" ht="19.5" customHeight="1">
      <c r="A14" s="1752" t="s">
        <v>2007</v>
      </c>
      <c r="B14" s="1079">
        <v>487</v>
      </c>
      <c r="C14" s="1079">
        <v>102438</v>
      </c>
      <c r="D14" s="1079">
        <v>5740</v>
      </c>
      <c r="E14" s="1079">
        <v>204841</v>
      </c>
      <c r="F14" s="1092">
        <f>B14+D14</f>
        <v>6227</v>
      </c>
      <c r="G14" s="1092">
        <f>SUM(C14,E14)</f>
        <v>307279</v>
      </c>
    </row>
    <row r="15" spans="1:7" s="1751" customFormat="1" ht="19.5" customHeight="1">
      <c r="A15" s="1753" t="s">
        <v>2006</v>
      </c>
      <c r="B15" s="1755">
        <v>496</v>
      </c>
      <c r="C15" s="1755">
        <v>103078</v>
      </c>
      <c r="D15" s="1755">
        <v>6292</v>
      </c>
      <c r="E15" s="1755">
        <v>205008</v>
      </c>
      <c r="F15" s="1754">
        <f>B15+D15</f>
        <v>6788</v>
      </c>
      <c r="G15" s="1754">
        <f>C15+E15</f>
        <v>308086</v>
      </c>
    </row>
    <row r="16" spans="1:7" s="1751" customFormat="1" ht="19.5" customHeight="1">
      <c r="A16" s="1753" t="s">
        <v>2005</v>
      </c>
      <c r="B16" s="1079">
        <v>457</v>
      </c>
      <c r="C16" s="1079">
        <v>102445</v>
      </c>
      <c r="D16" s="1079">
        <v>6289</v>
      </c>
      <c r="E16" s="1079">
        <v>214934</v>
      </c>
      <c r="F16" s="1731">
        <f>B16+D16</f>
        <v>6746</v>
      </c>
      <c r="G16" s="1731">
        <f>C16+E16</f>
        <v>317379</v>
      </c>
    </row>
    <row r="17" spans="1:7" s="1751" customFormat="1" ht="19.5" customHeight="1" thickBot="1">
      <c r="A17" s="1752" t="s">
        <v>2004</v>
      </c>
      <c r="B17" s="1728">
        <v>484</v>
      </c>
      <c r="C17" s="1728">
        <v>114363</v>
      </c>
      <c r="D17" s="1728">
        <v>6183</v>
      </c>
      <c r="E17" s="1728">
        <v>198514</v>
      </c>
      <c r="F17" s="1725">
        <f>B17+D17</f>
        <v>6667</v>
      </c>
      <c r="G17" s="1725">
        <f>C17+E17</f>
        <v>312877</v>
      </c>
    </row>
    <row r="18" spans="1:7" ht="21.75" customHeight="1">
      <c r="A18" s="1750"/>
      <c r="B18" s="1750"/>
      <c r="C18" s="1750"/>
      <c r="D18" s="1750"/>
      <c r="E18" s="1750"/>
      <c r="F18" s="1749"/>
      <c r="G18" s="1748" t="s">
        <v>2553</v>
      </c>
    </row>
    <row r="19" spans="1:7" ht="21.75" customHeight="1">
      <c r="A19" s="2655"/>
      <c r="B19" s="2655"/>
      <c r="C19" s="2655"/>
      <c r="D19" s="2655"/>
      <c r="E19" s="2655"/>
      <c r="F19" s="2655"/>
      <c r="G19" s="2655"/>
    </row>
    <row r="20" spans="1:7" ht="21.75" customHeight="1">
      <c r="A20" s="2655"/>
      <c r="B20" s="2655"/>
      <c r="C20" s="2655"/>
      <c r="D20" s="2655"/>
      <c r="E20" s="2655"/>
      <c r="F20" s="2655"/>
      <c r="G20" s="2655"/>
    </row>
  </sheetData>
  <mergeCells count="5">
    <mergeCell ref="B3:C3"/>
    <mergeCell ref="D3:E3"/>
    <mergeCell ref="F3:G3"/>
    <mergeCell ref="A19:G19"/>
    <mergeCell ref="A20:G20"/>
  </mergeCells>
  <phoneticPr fontId="3"/>
  <pageMargins left="0.78700000000000003" right="0.78700000000000003" top="0.98399999999999999" bottom="0.98399999999999999" header="0.51200000000000001" footer="0.51200000000000001"/>
  <pageSetup paperSize="9" scale="96"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I22"/>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I8" sqref="I8"/>
    </sheetView>
  </sheetViews>
  <sheetFormatPr defaultColWidth="9" defaultRowHeight="21.75" customHeight="1"/>
  <cols>
    <col min="1" max="1" width="16.6328125" style="1763" customWidth="1"/>
    <col min="2" max="7" width="8.6328125" style="1763" customWidth="1"/>
    <col min="8" max="16384" width="9" style="1763"/>
  </cols>
  <sheetData>
    <row r="1" spans="1:9" ht="21.75" customHeight="1">
      <c r="A1" s="1785" t="s">
        <v>2580</v>
      </c>
    </row>
    <row r="2" spans="1:9" ht="21.75" customHeight="1" thickBot="1">
      <c r="F2" s="2657" t="s">
        <v>2561</v>
      </c>
      <c r="G2" s="2657"/>
    </row>
    <row r="3" spans="1:9" ht="19.5" customHeight="1">
      <c r="A3" s="1784" t="s">
        <v>1763</v>
      </c>
      <c r="B3" s="2658" t="s">
        <v>2579</v>
      </c>
      <c r="C3" s="2659"/>
      <c r="D3" s="2659" t="s">
        <v>2578</v>
      </c>
      <c r="E3" s="2659"/>
      <c r="F3" s="2660" t="s">
        <v>2177</v>
      </c>
      <c r="G3" s="2661"/>
    </row>
    <row r="4" spans="1:9" ht="19.5" customHeight="1" thickBot="1">
      <c r="A4" s="1783" t="s">
        <v>1760</v>
      </c>
      <c r="B4" s="1782" t="s">
        <v>2153</v>
      </c>
      <c r="C4" s="1781" t="s">
        <v>2556</v>
      </c>
      <c r="D4" s="1781" t="s">
        <v>2153</v>
      </c>
      <c r="E4" s="1781" t="s">
        <v>2556</v>
      </c>
      <c r="F4" s="1781" t="s">
        <v>2153</v>
      </c>
      <c r="G4" s="1780" t="s">
        <v>2556</v>
      </c>
    </row>
    <row r="5" spans="1:9" ht="19.5" customHeight="1">
      <c r="A5" s="1775" t="s">
        <v>2577</v>
      </c>
      <c r="B5" s="1777">
        <v>8183</v>
      </c>
      <c r="C5" s="1772">
        <v>30850</v>
      </c>
      <c r="D5" s="1779" t="s">
        <v>1674</v>
      </c>
      <c r="E5" s="1779" t="s">
        <v>1674</v>
      </c>
      <c r="F5" s="1772">
        <v>8183</v>
      </c>
      <c r="G5" s="1771">
        <v>30850</v>
      </c>
    </row>
    <row r="6" spans="1:9" ht="19.5" customHeight="1">
      <c r="A6" s="1775" t="s">
        <v>2576</v>
      </c>
      <c r="B6" s="1777">
        <v>13040</v>
      </c>
      <c r="C6" s="1772">
        <v>58956</v>
      </c>
      <c r="D6" s="1779" t="s">
        <v>1674</v>
      </c>
      <c r="E6" s="1779" t="s">
        <v>1674</v>
      </c>
      <c r="F6" s="1772">
        <v>13040</v>
      </c>
      <c r="G6" s="1771">
        <v>58956</v>
      </c>
    </row>
    <row r="7" spans="1:9" ht="19.5" customHeight="1">
      <c r="A7" s="1775" t="s">
        <v>2575</v>
      </c>
      <c r="B7" s="1777">
        <v>14049</v>
      </c>
      <c r="C7" s="1772">
        <v>68257</v>
      </c>
      <c r="D7" s="1772">
        <v>8731</v>
      </c>
      <c r="E7" s="1778">
        <v>23205</v>
      </c>
      <c r="F7" s="1772">
        <f t="shared" ref="F7:G13" si="0">B7+D7</f>
        <v>22780</v>
      </c>
      <c r="G7" s="1771">
        <f t="shared" si="0"/>
        <v>91462</v>
      </c>
      <c r="I7" s="1776"/>
    </row>
    <row r="8" spans="1:9" ht="19.5" customHeight="1">
      <c r="A8" s="1775" t="s">
        <v>2574</v>
      </c>
      <c r="B8" s="1777">
        <v>14725</v>
      </c>
      <c r="C8" s="1772">
        <v>70700</v>
      </c>
      <c r="D8" s="1772">
        <v>11962</v>
      </c>
      <c r="E8" s="1778">
        <v>28611</v>
      </c>
      <c r="F8" s="1772">
        <f t="shared" si="0"/>
        <v>26687</v>
      </c>
      <c r="G8" s="1771">
        <f t="shared" si="0"/>
        <v>99311</v>
      </c>
      <c r="I8" s="1776"/>
    </row>
    <row r="9" spans="1:9" ht="19.5" customHeight="1">
      <c r="A9" s="1775" t="s">
        <v>2573</v>
      </c>
      <c r="B9" s="1777">
        <v>15723</v>
      </c>
      <c r="C9" s="1773">
        <v>79896</v>
      </c>
      <c r="D9" s="1773">
        <v>14125</v>
      </c>
      <c r="E9" s="1778">
        <v>31977</v>
      </c>
      <c r="F9" s="1772">
        <f t="shared" si="0"/>
        <v>29848</v>
      </c>
      <c r="G9" s="1771">
        <f t="shared" si="0"/>
        <v>111873</v>
      </c>
      <c r="I9" s="1776"/>
    </row>
    <row r="10" spans="1:9" ht="19.5" customHeight="1">
      <c r="A10" s="1775" t="s">
        <v>2572</v>
      </c>
      <c r="B10" s="1777">
        <v>15404</v>
      </c>
      <c r="C10" s="1773">
        <v>70617</v>
      </c>
      <c r="D10" s="1773">
        <v>13814</v>
      </c>
      <c r="E10" s="1773">
        <v>30969</v>
      </c>
      <c r="F10" s="1772">
        <f t="shared" si="0"/>
        <v>29218</v>
      </c>
      <c r="G10" s="1771">
        <f t="shared" si="0"/>
        <v>101586</v>
      </c>
      <c r="I10" s="1776"/>
    </row>
    <row r="11" spans="1:9" ht="19.5" customHeight="1">
      <c r="A11" s="1775" t="s">
        <v>2571</v>
      </c>
      <c r="B11" s="1774">
        <v>13128</v>
      </c>
      <c r="C11" s="1773">
        <v>63404</v>
      </c>
      <c r="D11" s="1773">
        <v>16218</v>
      </c>
      <c r="E11" s="1773">
        <v>32439</v>
      </c>
      <c r="F11" s="1772">
        <f t="shared" si="0"/>
        <v>29346</v>
      </c>
      <c r="G11" s="1771">
        <f t="shared" si="0"/>
        <v>95843</v>
      </c>
      <c r="I11" s="1776"/>
    </row>
    <row r="12" spans="1:9" ht="19.5" customHeight="1">
      <c r="A12" s="1775" t="s">
        <v>2570</v>
      </c>
      <c r="B12" s="1774">
        <v>15924</v>
      </c>
      <c r="C12" s="1773">
        <v>75105</v>
      </c>
      <c r="D12" s="1773">
        <v>19923</v>
      </c>
      <c r="E12" s="1773">
        <v>35434</v>
      </c>
      <c r="F12" s="1772">
        <f t="shared" si="0"/>
        <v>35847</v>
      </c>
      <c r="G12" s="1771">
        <f t="shared" si="0"/>
        <v>110539</v>
      </c>
      <c r="I12" s="1776"/>
    </row>
    <row r="13" spans="1:9" ht="19.5" customHeight="1">
      <c r="A13" s="1775" t="s">
        <v>2569</v>
      </c>
      <c r="B13" s="1774">
        <v>16449</v>
      </c>
      <c r="C13" s="1773">
        <v>74451</v>
      </c>
      <c r="D13" s="1773">
        <v>21636</v>
      </c>
      <c r="E13" s="1773">
        <v>37015</v>
      </c>
      <c r="F13" s="1772">
        <f t="shared" si="0"/>
        <v>38085</v>
      </c>
      <c r="G13" s="1771">
        <f t="shared" si="0"/>
        <v>111466</v>
      </c>
      <c r="I13" s="1776"/>
    </row>
    <row r="14" spans="1:9" ht="19.5" customHeight="1">
      <c r="A14" s="1775" t="s">
        <v>2568</v>
      </c>
      <c r="B14" s="1774">
        <v>17372</v>
      </c>
      <c r="C14" s="1773">
        <v>72967</v>
      </c>
      <c r="D14" s="1773">
        <v>21215</v>
      </c>
      <c r="E14" s="1773">
        <v>36493</v>
      </c>
      <c r="F14" s="1772">
        <v>38587</v>
      </c>
      <c r="G14" s="1771">
        <v>109460</v>
      </c>
      <c r="I14" s="1776"/>
    </row>
    <row r="15" spans="1:9" ht="19.5" customHeight="1">
      <c r="A15" s="1775" t="s">
        <v>154</v>
      </c>
      <c r="B15" s="1774">
        <v>17410</v>
      </c>
      <c r="C15" s="1773">
        <v>70195</v>
      </c>
      <c r="D15" s="1773">
        <v>21047</v>
      </c>
      <c r="E15" s="1773">
        <v>35206</v>
      </c>
      <c r="F15" s="1772">
        <v>38457</v>
      </c>
      <c r="G15" s="1771">
        <v>105401</v>
      </c>
      <c r="I15" s="1776"/>
    </row>
    <row r="16" spans="1:9" ht="19.5" customHeight="1">
      <c r="A16" s="1775" t="s">
        <v>207</v>
      </c>
      <c r="B16" s="1774">
        <v>18185</v>
      </c>
      <c r="C16" s="1773">
        <v>67847</v>
      </c>
      <c r="D16" s="1773">
        <v>18973</v>
      </c>
      <c r="E16" s="1773">
        <v>32316</v>
      </c>
      <c r="F16" s="1772">
        <f t="shared" ref="F16:G18" si="1">B16+D16</f>
        <v>37158</v>
      </c>
      <c r="G16" s="1771">
        <f t="shared" si="1"/>
        <v>100163</v>
      </c>
    </row>
    <row r="17" spans="1:7" ht="19.5" customHeight="1">
      <c r="A17" s="1775" t="s">
        <v>210</v>
      </c>
      <c r="B17" s="1774">
        <v>19316</v>
      </c>
      <c r="C17" s="1773">
        <v>71672</v>
      </c>
      <c r="D17" s="1773">
        <v>20903</v>
      </c>
      <c r="E17" s="1773">
        <v>34737</v>
      </c>
      <c r="F17" s="1772">
        <f t="shared" si="1"/>
        <v>40219</v>
      </c>
      <c r="G17" s="1771">
        <f t="shared" si="1"/>
        <v>106409</v>
      </c>
    </row>
    <row r="18" spans="1:7" ht="19.5" customHeight="1" thickBot="1">
      <c r="A18" s="1770" t="s">
        <v>67</v>
      </c>
      <c r="B18" s="1769">
        <v>17194</v>
      </c>
      <c r="C18" s="1768">
        <v>70003</v>
      </c>
      <c r="D18" s="1768">
        <v>19209</v>
      </c>
      <c r="E18" s="1768">
        <v>31615</v>
      </c>
      <c r="F18" s="1767">
        <f t="shared" si="1"/>
        <v>36403</v>
      </c>
      <c r="G18" s="1766">
        <f t="shared" si="1"/>
        <v>101618</v>
      </c>
    </row>
    <row r="19" spans="1:7" ht="21.75" customHeight="1">
      <c r="A19" s="1764"/>
      <c r="B19" s="1764"/>
      <c r="C19" s="2662" t="s">
        <v>2567</v>
      </c>
      <c r="D19" s="2662"/>
      <c r="E19" s="2662"/>
      <c r="F19" s="2662"/>
      <c r="G19" s="2662"/>
    </row>
    <row r="20" spans="1:7" ht="21.75" customHeight="1">
      <c r="A20" s="2656" t="s">
        <v>2566</v>
      </c>
      <c r="B20" s="2656"/>
      <c r="C20" s="2656"/>
      <c r="D20" s="2656"/>
      <c r="E20" s="1765"/>
      <c r="F20" s="1765"/>
      <c r="G20" s="1765"/>
    </row>
    <row r="21" spans="1:7" ht="21.75" customHeight="1">
      <c r="A21" s="1764"/>
      <c r="B21" s="1764"/>
      <c r="C21" s="1764"/>
      <c r="D21" s="1764"/>
      <c r="E21" s="1764"/>
      <c r="F21" s="1764"/>
      <c r="G21" s="1764"/>
    </row>
    <row r="22" spans="1:7" ht="21.75" customHeight="1">
      <c r="A22" s="1764"/>
      <c r="B22" s="1764"/>
      <c r="C22" s="1764"/>
      <c r="D22" s="1764"/>
      <c r="E22" s="1764"/>
      <c r="F22" s="1764"/>
      <c r="G22" s="1764"/>
    </row>
  </sheetData>
  <mergeCells count="6">
    <mergeCell ref="A20:D20"/>
    <mergeCell ref="F2:G2"/>
    <mergeCell ref="B3:C3"/>
    <mergeCell ref="D3:E3"/>
    <mergeCell ref="F3:G3"/>
    <mergeCell ref="C19:G19"/>
  </mergeCells>
  <phoneticPr fontId="3"/>
  <printOptions horizontalCentered="1"/>
  <pageMargins left="0.78740157480314965" right="0.78740157480314965" top="0.98425196850393704" bottom="0.98425196850393704" header="0.51181102362204722" footer="0.51181102362204722"/>
  <pageSetup paperSize="9" scale="99" fitToWidth="0"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N159"/>
  <sheetViews>
    <sheetView view="pageBreakPreview" zoomScale="98" zoomScaleNormal="100" zoomScaleSheetLayoutView="98" workbookViewId="0">
      <selection sqref="A1:I1"/>
    </sheetView>
  </sheetViews>
  <sheetFormatPr defaultColWidth="6.90625" defaultRowHeight="21.75" customHeight="1"/>
  <cols>
    <col min="1" max="1" width="15.6328125" style="1786" customWidth="1"/>
    <col min="2" max="13" width="8.6328125" style="1786" customWidth="1"/>
    <col min="14" max="14" width="5.26953125" style="1786" bestFit="1" customWidth="1"/>
    <col min="15" max="15" width="6.453125" style="1786" bestFit="1" customWidth="1"/>
    <col min="16" max="16" width="8.453125" style="1786" bestFit="1" customWidth="1"/>
    <col min="17" max="17" width="7.453125" style="1786" bestFit="1" customWidth="1"/>
    <col min="18" max="18" width="6.453125" style="1786" bestFit="1" customWidth="1"/>
    <col min="19" max="19" width="7.453125" style="1786" bestFit="1" customWidth="1"/>
    <col min="20" max="22" width="6.453125" style="1786" bestFit="1" customWidth="1"/>
    <col min="23" max="23" width="7.453125" style="1786" bestFit="1" customWidth="1"/>
    <col min="24" max="26" width="6.453125" style="1786" bestFit="1" customWidth="1"/>
    <col min="27" max="27" width="7.453125" style="1786" bestFit="1" customWidth="1"/>
    <col min="28" max="28" width="6.453125" style="1786" bestFit="1" customWidth="1"/>
    <col min="29" max="29" width="5.26953125" style="1786" bestFit="1" customWidth="1"/>
    <col min="30" max="30" width="6.453125" style="1786" bestFit="1" customWidth="1"/>
    <col min="31" max="31" width="7.453125" style="1786" bestFit="1" customWidth="1"/>
    <col min="32" max="34" width="6.453125" style="1786" bestFit="1" customWidth="1"/>
    <col min="35" max="35" width="7.453125" style="1786" bestFit="1" customWidth="1"/>
    <col min="36" max="36" width="6.90625" style="1786" customWidth="1"/>
    <col min="37" max="37" width="5.26953125" style="1786" bestFit="1" customWidth="1"/>
    <col min="38" max="38" width="6.453125" style="1786" bestFit="1" customWidth="1"/>
    <col min="39" max="39" width="7.453125" style="1786" bestFit="1" customWidth="1"/>
    <col min="40" max="40" width="6.453125" style="1786" bestFit="1" customWidth="1"/>
    <col min="41" max="41" width="5.26953125" style="1786" bestFit="1" customWidth="1"/>
    <col min="42" max="42" width="6.453125" style="1786" bestFit="1" customWidth="1"/>
    <col min="43" max="43" width="7.453125" style="1786" bestFit="1" customWidth="1"/>
    <col min="44" max="45" width="6.453125" style="1786" bestFit="1" customWidth="1"/>
    <col min="46" max="48" width="6.90625" style="1786" customWidth="1"/>
    <col min="49" max="50" width="6.453125" style="1786" bestFit="1" customWidth="1"/>
    <col min="51" max="51" width="7.453125" style="1786" bestFit="1" customWidth="1"/>
    <col min="52" max="52" width="6.453125" style="1786" bestFit="1" customWidth="1"/>
    <col min="53" max="53" width="5.26953125" style="1786" bestFit="1" customWidth="1"/>
    <col min="54" max="54" width="6.453125" style="1786" bestFit="1" customWidth="1"/>
    <col min="55" max="55" width="7.453125" style="1786" bestFit="1" customWidth="1"/>
    <col min="56" max="58" width="6.453125" style="1786" bestFit="1" customWidth="1"/>
    <col min="59" max="61" width="7.453125" style="1786" bestFit="1" customWidth="1"/>
    <col min="62" max="62" width="6.453125" style="1786" bestFit="1" customWidth="1"/>
    <col min="63" max="63" width="7.453125" style="1786" bestFit="1" customWidth="1"/>
    <col min="64" max="64" width="8.453125" style="1786" bestFit="1" customWidth="1"/>
    <col min="65" max="65" width="7.453125" style="1786" bestFit="1" customWidth="1"/>
    <col min="66" max="66" width="6.453125" style="1786" bestFit="1" customWidth="1"/>
    <col min="67" max="70" width="7.453125" style="1786" bestFit="1" customWidth="1"/>
    <col min="71" max="72" width="8.453125" style="1786" bestFit="1" customWidth="1"/>
    <col min="73" max="73" width="7.453125" style="1786" bestFit="1" customWidth="1"/>
    <col min="74" max="16384" width="6.90625" style="1786"/>
  </cols>
  <sheetData>
    <row r="1" spans="1:13" ht="27" customHeight="1">
      <c r="A1" s="2673" t="s">
        <v>2633</v>
      </c>
      <c r="B1" s="2673"/>
      <c r="C1" s="2673"/>
      <c r="D1" s="2673"/>
      <c r="E1" s="2673"/>
      <c r="F1" s="2673"/>
      <c r="G1" s="2673"/>
      <c r="H1" s="2673"/>
      <c r="I1" s="2673"/>
      <c r="M1" s="1786" t="s">
        <v>2632</v>
      </c>
    </row>
    <row r="2" spans="1:13" ht="12" customHeight="1" thickBot="1">
      <c r="M2" s="1787"/>
    </row>
    <row r="3" spans="1:13" ht="17.149999999999999" customHeight="1">
      <c r="A3" s="1816" t="s">
        <v>2616</v>
      </c>
      <c r="B3" s="2667" t="s">
        <v>1638</v>
      </c>
      <c r="C3" s="2667"/>
      <c r="D3" s="2667"/>
      <c r="E3" s="2669"/>
      <c r="F3" s="2666" t="s">
        <v>2631</v>
      </c>
      <c r="G3" s="2667"/>
      <c r="H3" s="2667"/>
      <c r="I3" s="2669"/>
      <c r="J3" s="2666" t="s">
        <v>2630</v>
      </c>
      <c r="K3" s="2667"/>
      <c r="L3" s="2667"/>
      <c r="M3" s="2667"/>
    </row>
    <row r="4" spans="1:13" ht="17.149999999999999" customHeight="1">
      <c r="A4" s="1815" t="s">
        <v>2614</v>
      </c>
      <c r="B4" s="2668" t="s">
        <v>2613</v>
      </c>
      <c r="C4" s="2665"/>
      <c r="D4" s="2664" t="s">
        <v>2612</v>
      </c>
      <c r="E4" s="2665"/>
      <c r="F4" s="2664" t="s">
        <v>2629</v>
      </c>
      <c r="G4" s="2665"/>
      <c r="H4" s="2664" t="s">
        <v>2612</v>
      </c>
      <c r="I4" s="2665"/>
      <c r="J4" s="2664" t="s">
        <v>2613</v>
      </c>
      <c r="K4" s="2665"/>
      <c r="L4" s="2664" t="s">
        <v>2612</v>
      </c>
      <c r="M4" s="2668"/>
    </row>
    <row r="5" spans="1:13" ht="17.149999999999999" customHeight="1" thickBot="1">
      <c r="A5" s="1814" t="s">
        <v>1760</v>
      </c>
      <c r="B5" s="1813" t="s">
        <v>2611</v>
      </c>
      <c r="C5" s="1812" t="s">
        <v>2609</v>
      </c>
      <c r="D5" s="1812" t="s">
        <v>2610</v>
      </c>
      <c r="E5" s="1812" t="s">
        <v>2609</v>
      </c>
      <c r="F5" s="1813" t="s">
        <v>2611</v>
      </c>
      <c r="G5" s="1812" t="s">
        <v>2609</v>
      </c>
      <c r="H5" s="1812" t="s">
        <v>2610</v>
      </c>
      <c r="I5" s="1812" t="s">
        <v>2609</v>
      </c>
      <c r="J5" s="1812" t="s">
        <v>2611</v>
      </c>
      <c r="K5" s="1812" t="s">
        <v>2609</v>
      </c>
      <c r="L5" s="1812" t="s">
        <v>2610</v>
      </c>
      <c r="M5" s="1811" t="s">
        <v>2609</v>
      </c>
    </row>
    <row r="6" spans="1:13" ht="17.149999999999999" customHeight="1">
      <c r="A6" s="1810" t="s">
        <v>1759</v>
      </c>
      <c r="B6" s="1800">
        <v>1400</v>
      </c>
      <c r="C6" s="1800">
        <v>28888</v>
      </c>
      <c r="D6" s="1800">
        <v>6397</v>
      </c>
      <c r="E6" s="1800">
        <v>2665</v>
      </c>
      <c r="F6" s="1819">
        <v>532</v>
      </c>
      <c r="G6" s="1806">
        <v>9417</v>
      </c>
      <c r="H6" s="1806">
        <v>339</v>
      </c>
      <c r="I6" s="1818">
        <v>150</v>
      </c>
      <c r="J6" s="1800">
        <v>1402</v>
      </c>
      <c r="K6" s="1800">
        <v>28132</v>
      </c>
      <c r="L6" s="1800">
        <v>2079</v>
      </c>
      <c r="M6" s="1800">
        <v>1026</v>
      </c>
    </row>
    <row r="7" spans="1:13" ht="17.149999999999999" customHeight="1">
      <c r="A7" s="1799" t="s">
        <v>1758</v>
      </c>
      <c r="B7" s="1800">
        <v>1340</v>
      </c>
      <c r="C7" s="1800">
        <v>22999</v>
      </c>
      <c r="D7" s="1800">
        <v>4758</v>
      </c>
      <c r="E7" s="1800">
        <v>1978</v>
      </c>
      <c r="F7" s="1802">
        <v>527</v>
      </c>
      <c r="G7" s="1800">
        <v>5484</v>
      </c>
      <c r="H7" s="1800">
        <v>219</v>
      </c>
      <c r="I7" s="1801">
        <v>90</v>
      </c>
      <c r="J7" s="1800">
        <v>1343</v>
      </c>
      <c r="K7" s="1800">
        <v>22419</v>
      </c>
      <c r="L7" s="1800">
        <v>1743</v>
      </c>
      <c r="M7" s="1800">
        <v>902</v>
      </c>
    </row>
    <row r="8" spans="1:13" ht="17.149999999999999" customHeight="1">
      <c r="A8" s="1799" t="s">
        <v>1757</v>
      </c>
      <c r="B8" s="1800">
        <v>1599</v>
      </c>
      <c r="C8" s="1800">
        <v>26707</v>
      </c>
      <c r="D8" s="1800">
        <v>5114</v>
      </c>
      <c r="E8" s="1800">
        <v>1795</v>
      </c>
      <c r="F8" s="1802">
        <v>431</v>
      </c>
      <c r="G8" s="1800">
        <v>5379</v>
      </c>
      <c r="H8" s="1800">
        <v>190</v>
      </c>
      <c r="I8" s="1801">
        <v>91</v>
      </c>
      <c r="J8" s="1800">
        <v>1335</v>
      </c>
      <c r="K8" s="1800">
        <v>23030</v>
      </c>
      <c r="L8" s="1800">
        <v>1837</v>
      </c>
      <c r="M8" s="1800">
        <v>855</v>
      </c>
    </row>
    <row r="9" spans="1:13" ht="17.149999999999999" customHeight="1">
      <c r="A9" s="1799" t="s">
        <v>1756</v>
      </c>
      <c r="B9" s="1800">
        <v>1538</v>
      </c>
      <c r="C9" s="1800">
        <v>26867</v>
      </c>
      <c r="D9" s="1800">
        <v>6910</v>
      </c>
      <c r="E9" s="1800">
        <v>2215</v>
      </c>
      <c r="F9" s="1802">
        <v>349</v>
      </c>
      <c r="G9" s="1800">
        <v>4317</v>
      </c>
      <c r="H9" s="1800">
        <v>105</v>
      </c>
      <c r="I9" s="1801">
        <v>53</v>
      </c>
      <c r="J9" s="1800">
        <v>1167</v>
      </c>
      <c r="K9" s="1800">
        <v>21848</v>
      </c>
      <c r="L9" s="1800">
        <v>1530</v>
      </c>
      <c r="M9" s="1800">
        <v>651</v>
      </c>
    </row>
    <row r="10" spans="1:13" ht="17.149999999999999" customHeight="1">
      <c r="A10" s="1799" t="s">
        <v>2603</v>
      </c>
      <c r="B10" s="1800">
        <v>1464</v>
      </c>
      <c r="C10" s="1800">
        <v>24868</v>
      </c>
      <c r="D10" s="1800">
        <v>6737</v>
      </c>
      <c r="E10" s="1800">
        <v>2212</v>
      </c>
      <c r="F10" s="1802">
        <v>368</v>
      </c>
      <c r="G10" s="1800">
        <v>4132</v>
      </c>
      <c r="H10" s="1800">
        <v>303</v>
      </c>
      <c r="I10" s="1801">
        <v>110</v>
      </c>
      <c r="J10" s="1800">
        <v>1185</v>
      </c>
      <c r="K10" s="1800">
        <v>18378</v>
      </c>
      <c r="L10" s="1800">
        <v>1945</v>
      </c>
      <c r="M10" s="1800">
        <v>786</v>
      </c>
    </row>
    <row r="11" spans="1:13" ht="17.149999999999999" customHeight="1">
      <c r="A11" s="1799" t="s">
        <v>2602</v>
      </c>
      <c r="B11" s="1800">
        <v>1712</v>
      </c>
      <c r="C11" s="1800">
        <v>28910</v>
      </c>
      <c r="D11" s="1800">
        <v>4694</v>
      </c>
      <c r="E11" s="1800">
        <v>1575</v>
      </c>
      <c r="F11" s="1802">
        <v>385</v>
      </c>
      <c r="G11" s="1800">
        <v>4742</v>
      </c>
      <c r="H11" s="1800">
        <v>343</v>
      </c>
      <c r="I11" s="1801">
        <v>140</v>
      </c>
      <c r="J11" s="1800">
        <v>1120</v>
      </c>
      <c r="K11" s="1800">
        <v>19405</v>
      </c>
      <c r="L11" s="1800">
        <v>1947</v>
      </c>
      <c r="M11" s="1800">
        <v>797</v>
      </c>
    </row>
    <row r="12" spans="1:13" ht="17.149999999999999" customHeight="1">
      <c r="A12" s="1799" t="s">
        <v>2601</v>
      </c>
      <c r="B12" s="1800">
        <v>1745</v>
      </c>
      <c r="C12" s="1800">
        <v>27117</v>
      </c>
      <c r="D12" s="1800">
        <v>6094</v>
      </c>
      <c r="E12" s="1800">
        <v>2122</v>
      </c>
      <c r="F12" s="1802">
        <v>374</v>
      </c>
      <c r="G12" s="1800">
        <v>5434</v>
      </c>
      <c r="H12" s="1800">
        <v>616</v>
      </c>
      <c r="I12" s="1801">
        <v>232</v>
      </c>
      <c r="J12" s="1800">
        <v>1114</v>
      </c>
      <c r="K12" s="1800">
        <v>19808</v>
      </c>
      <c r="L12" s="1800">
        <v>2042</v>
      </c>
      <c r="M12" s="1800">
        <v>900</v>
      </c>
    </row>
    <row r="13" spans="1:13" ht="17.149999999999999" customHeight="1">
      <c r="A13" s="1799" t="s">
        <v>2600</v>
      </c>
      <c r="B13" s="1800">
        <v>1770</v>
      </c>
      <c r="C13" s="1800">
        <v>27307</v>
      </c>
      <c r="D13" s="1800">
        <v>4675</v>
      </c>
      <c r="E13" s="1800">
        <v>1785</v>
      </c>
      <c r="F13" s="1802">
        <v>434</v>
      </c>
      <c r="G13" s="1800">
        <v>8878</v>
      </c>
      <c r="H13" s="1800">
        <v>684</v>
      </c>
      <c r="I13" s="1801">
        <v>274</v>
      </c>
      <c r="J13" s="1800">
        <v>1095</v>
      </c>
      <c r="K13" s="1800">
        <v>19219</v>
      </c>
      <c r="L13" s="1800">
        <v>2206</v>
      </c>
      <c r="M13" s="1800">
        <v>914</v>
      </c>
    </row>
    <row r="14" spans="1:13" ht="17.149999999999999" customHeight="1">
      <c r="A14" s="1799" t="s">
        <v>2599</v>
      </c>
      <c r="B14" s="1800">
        <v>1789</v>
      </c>
      <c r="C14" s="1800">
        <v>25117</v>
      </c>
      <c r="D14" s="1800">
        <v>4121</v>
      </c>
      <c r="E14" s="1800">
        <v>1428</v>
      </c>
      <c r="F14" s="1802">
        <v>388</v>
      </c>
      <c r="G14" s="1800">
        <v>5679</v>
      </c>
      <c r="H14" s="1800">
        <v>1107</v>
      </c>
      <c r="I14" s="1801">
        <v>406</v>
      </c>
      <c r="J14" s="1800">
        <v>1406</v>
      </c>
      <c r="K14" s="1800">
        <v>25046</v>
      </c>
      <c r="L14" s="1800">
        <v>2181</v>
      </c>
      <c r="M14" s="1800">
        <v>894</v>
      </c>
    </row>
    <row r="15" spans="1:13" ht="17.149999999999999" customHeight="1">
      <c r="A15" s="1799" t="s">
        <v>2598</v>
      </c>
      <c r="B15" s="1800">
        <v>1780</v>
      </c>
      <c r="C15" s="1800">
        <v>26931</v>
      </c>
      <c r="D15" s="1800">
        <v>3418</v>
      </c>
      <c r="E15" s="1800">
        <v>1162</v>
      </c>
      <c r="F15" s="1802">
        <v>327</v>
      </c>
      <c r="G15" s="1800">
        <v>4994</v>
      </c>
      <c r="H15" s="1800">
        <v>1045</v>
      </c>
      <c r="I15" s="1801">
        <v>408</v>
      </c>
      <c r="J15" s="1800">
        <v>1689</v>
      </c>
      <c r="K15" s="1800">
        <v>35623</v>
      </c>
      <c r="L15" s="1800">
        <v>2194</v>
      </c>
      <c r="M15" s="1800">
        <v>865</v>
      </c>
    </row>
    <row r="16" spans="1:13" ht="17.149999999999999" customHeight="1">
      <c r="A16" s="1799" t="s">
        <v>2597</v>
      </c>
      <c r="B16" s="1822">
        <v>1774</v>
      </c>
      <c r="C16" s="1800">
        <v>26468</v>
      </c>
      <c r="D16" s="1800">
        <v>3285</v>
      </c>
      <c r="E16" s="1800">
        <v>1107</v>
      </c>
      <c r="F16" s="1802">
        <v>334</v>
      </c>
      <c r="G16" s="1800">
        <v>5160</v>
      </c>
      <c r="H16" s="1800">
        <v>1216</v>
      </c>
      <c r="I16" s="1801">
        <v>460</v>
      </c>
      <c r="J16" s="1800">
        <v>1571</v>
      </c>
      <c r="K16" s="1800">
        <v>35634</v>
      </c>
      <c r="L16" s="1800">
        <v>2699</v>
      </c>
      <c r="M16" s="1800">
        <v>968</v>
      </c>
    </row>
    <row r="17" spans="1:13" ht="17.149999999999999" customHeight="1">
      <c r="A17" s="1799" t="s">
        <v>2596</v>
      </c>
      <c r="B17" s="1798">
        <v>1814</v>
      </c>
      <c r="C17" s="1789">
        <v>27760</v>
      </c>
      <c r="D17" s="1789">
        <v>3427</v>
      </c>
      <c r="E17" s="1789">
        <v>1139</v>
      </c>
      <c r="F17" s="1797">
        <v>333</v>
      </c>
      <c r="G17" s="1789">
        <v>4788</v>
      </c>
      <c r="H17" s="1789">
        <v>1219</v>
      </c>
      <c r="I17" s="1789">
        <v>460</v>
      </c>
      <c r="J17" s="1797">
        <v>1566</v>
      </c>
      <c r="K17" s="1789">
        <v>30253</v>
      </c>
      <c r="L17" s="1789">
        <v>2372</v>
      </c>
      <c r="M17" s="1789">
        <v>839</v>
      </c>
    </row>
    <row r="18" spans="1:13" ht="17.149999999999999" customHeight="1">
      <c r="A18" s="1799" t="s">
        <v>2595</v>
      </c>
      <c r="B18" s="1798">
        <v>1855</v>
      </c>
      <c r="C18" s="1789">
        <v>24228</v>
      </c>
      <c r="D18" s="1789">
        <v>3256</v>
      </c>
      <c r="E18" s="1789">
        <v>1070</v>
      </c>
      <c r="F18" s="1797">
        <v>402</v>
      </c>
      <c r="G18" s="1789">
        <v>4624</v>
      </c>
      <c r="H18" s="1789">
        <v>863</v>
      </c>
      <c r="I18" s="1789">
        <v>320</v>
      </c>
      <c r="J18" s="1797">
        <v>1603</v>
      </c>
      <c r="K18" s="1789">
        <v>22432</v>
      </c>
      <c r="L18" s="1789">
        <v>2050</v>
      </c>
      <c r="M18" s="1789">
        <v>714</v>
      </c>
    </row>
    <row r="19" spans="1:13" ht="17.149999999999999" customHeight="1">
      <c r="A19" s="1799" t="s">
        <v>2594</v>
      </c>
      <c r="B19" s="1798">
        <v>1889</v>
      </c>
      <c r="C19" s="1789">
        <v>25523</v>
      </c>
      <c r="D19" s="1789">
        <v>2804</v>
      </c>
      <c r="E19" s="1789">
        <v>842</v>
      </c>
      <c r="F19" s="1797">
        <v>0</v>
      </c>
      <c r="G19" s="1789">
        <v>0</v>
      </c>
      <c r="H19" s="1789">
        <v>0</v>
      </c>
      <c r="I19" s="1789">
        <v>0</v>
      </c>
      <c r="J19" s="1797">
        <v>1272</v>
      </c>
      <c r="K19" s="1789">
        <v>20982</v>
      </c>
      <c r="L19" s="1789">
        <v>2145</v>
      </c>
      <c r="M19" s="1789">
        <v>713</v>
      </c>
    </row>
    <row r="20" spans="1:13" ht="17.149999999999999" customHeight="1">
      <c r="A20" s="1799" t="s">
        <v>2593</v>
      </c>
      <c r="B20" s="1798">
        <v>1868</v>
      </c>
      <c r="C20" s="1789">
        <v>24360</v>
      </c>
      <c r="D20" s="1789">
        <v>2657</v>
      </c>
      <c r="E20" s="1789">
        <v>822</v>
      </c>
      <c r="F20" s="1797">
        <v>0</v>
      </c>
      <c r="G20" s="1789">
        <v>0</v>
      </c>
      <c r="H20" s="1789">
        <v>0</v>
      </c>
      <c r="I20" s="1796">
        <v>0</v>
      </c>
      <c r="J20" s="1789">
        <v>1316</v>
      </c>
      <c r="K20" s="1789">
        <v>28135</v>
      </c>
      <c r="L20" s="1789">
        <v>1985</v>
      </c>
      <c r="M20" s="1789">
        <v>643</v>
      </c>
    </row>
    <row r="21" spans="1:13" ht="17.149999999999999" customHeight="1">
      <c r="A21" s="1799" t="s">
        <v>2592</v>
      </c>
      <c r="B21" s="1798">
        <v>1849</v>
      </c>
      <c r="C21" s="1789">
        <v>23344</v>
      </c>
      <c r="D21" s="1789">
        <v>2548</v>
      </c>
      <c r="E21" s="1789">
        <v>721</v>
      </c>
      <c r="F21" s="1797">
        <v>187</v>
      </c>
      <c r="G21" s="1789">
        <v>1959</v>
      </c>
      <c r="H21" s="1789">
        <v>501</v>
      </c>
      <c r="I21" s="1796">
        <v>159</v>
      </c>
      <c r="J21" s="1789">
        <v>1293</v>
      </c>
      <c r="K21" s="1789">
        <v>19310</v>
      </c>
      <c r="L21" s="1789">
        <v>2009</v>
      </c>
      <c r="M21" s="1789">
        <v>658</v>
      </c>
    </row>
    <row r="22" spans="1:13" ht="17.149999999999999" customHeight="1">
      <c r="A22" s="1799" t="s">
        <v>2591</v>
      </c>
      <c r="B22" s="1798">
        <v>1868</v>
      </c>
      <c r="C22" s="1789">
        <v>22670</v>
      </c>
      <c r="D22" s="1789">
        <v>2580</v>
      </c>
      <c r="E22" s="1789">
        <v>864</v>
      </c>
      <c r="F22" s="1797">
        <v>244</v>
      </c>
      <c r="G22" s="1789">
        <v>3086</v>
      </c>
      <c r="H22" s="1789">
        <v>688</v>
      </c>
      <c r="I22" s="1796">
        <v>232</v>
      </c>
      <c r="J22" s="1789">
        <v>1334</v>
      </c>
      <c r="K22" s="1789">
        <v>20092</v>
      </c>
      <c r="L22" s="1789">
        <v>1744</v>
      </c>
      <c r="M22" s="1789">
        <v>559</v>
      </c>
    </row>
    <row r="23" spans="1:13" ht="17.149999999999999" customHeight="1">
      <c r="A23" s="1799" t="s">
        <v>2590</v>
      </c>
      <c r="B23" s="1798">
        <v>1856</v>
      </c>
      <c r="C23" s="1789">
        <v>22645</v>
      </c>
      <c r="D23" s="1789">
        <v>4248</v>
      </c>
      <c r="E23" s="1796">
        <v>1292</v>
      </c>
      <c r="F23" s="1797">
        <v>358</v>
      </c>
      <c r="G23" s="1789">
        <v>4144</v>
      </c>
      <c r="H23" s="1789">
        <v>759</v>
      </c>
      <c r="I23" s="1796">
        <v>256</v>
      </c>
      <c r="J23" s="1797">
        <v>1105</v>
      </c>
      <c r="K23" s="1789">
        <v>18900</v>
      </c>
      <c r="L23" s="1789">
        <v>3098</v>
      </c>
      <c r="M23" s="1789">
        <v>502</v>
      </c>
    </row>
    <row r="24" spans="1:13" ht="17.149999999999999" customHeight="1">
      <c r="A24" s="1799" t="s">
        <v>2589</v>
      </c>
      <c r="B24" s="1798">
        <v>1565</v>
      </c>
      <c r="C24" s="1789">
        <v>17887</v>
      </c>
      <c r="D24" s="1789">
        <v>5739</v>
      </c>
      <c r="E24" s="1796">
        <v>1786</v>
      </c>
      <c r="F24" s="1797">
        <v>366</v>
      </c>
      <c r="G24" s="1789">
        <v>3334</v>
      </c>
      <c r="H24" s="1789">
        <v>739</v>
      </c>
      <c r="I24" s="1796">
        <v>281</v>
      </c>
      <c r="J24" s="1797">
        <v>1369</v>
      </c>
      <c r="K24" s="1789">
        <v>21787</v>
      </c>
      <c r="L24" s="1789">
        <v>1282</v>
      </c>
      <c r="M24" s="1789">
        <v>410</v>
      </c>
    </row>
    <row r="25" spans="1:13" ht="17.149999999999999" customHeight="1">
      <c r="A25" s="1799" t="s">
        <v>2588</v>
      </c>
      <c r="B25" s="1798">
        <v>1846</v>
      </c>
      <c r="C25" s="1789">
        <v>25881</v>
      </c>
      <c r="D25" s="1789">
        <v>6068</v>
      </c>
      <c r="E25" s="1796">
        <v>1919</v>
      </c>
      <c r="F25" s="1797">
        <v>228</v>
      </c>
      <c r="G25" s="1789">
        <v>2189</v>
      </c>
      <c r="H25" s="1789">
        <v>814</v>
      </c>
      <c r="I25" s="1796">
        <v>294</v>
      </c>
      <c r="J25" s="1797">
        <v>1416</v>
      </c>
      <c r="K25" s="1789">
        <v>21534</v>
      </c>
      <c r="L25" s="1789">
        <v>1859</v>
      </c>
      <c r="M25" s="1789">
        <v>557</v>
      </c>
    </row>
    <row r="26" spans="1:13" ht="17.149999999999999" customHeight="1" thickBot="1">
      <c r="A26" s="1795" t="s">
        <v>2587</v>
      </c>
      <c r="B26" s="1794">
        <v>1928</v>
      </c>
      <c r="C26" s="1791">
        <v>26545</v>
      </c>
      <c r="D26" s="1791">
        <v>5094</v>
      </c>
      <c r="E26" s="1793">
        <v>1880</v>
      </c>
      <c r="F26" s="1792">
        <v>275</v>
      </c>
      <c r="G26" s="1791">
        <v>2711</v>
      </c>
      <c r="H26" s="1791">
        <v>638</v>
      </c>
      <c r="I26" s="1793">
        <v>247</v>
      </c>
      <c r="J26" s="1792">
        <v>1577</v>
      </c>
      <c r="K26" s="1791">
        <v>27539</v>
      </c>
      <c r="L26" s="1791">
        <v>1739</v>
      </c>
      <c r="M26" s="1791">
        <v>551</v>
      </c>
    </row>
    <row r="27" spans="1:13" ht="12" customHeight="1" thickBot="1"/>
    <row r="28" spans="1:13" ht="17.149999999999999" customHeight="1">
      <c r="A28" s="1816" t="s">
        <v>2616</v>
      </c>
      <c r="B28" s="2666" t="s">
        <v>1641</v>
      </c>
      <c r="C28" s="2667"/>
      <c r="D28" s="2667"/>
      <c r="E28" s="2669"/>
      <c r="F28" s="2666" t="s">
        <v>2628</v>
      </c>
      <c r="G28" s="2667"/>
      <c r="H28" s="2667"/>
      <c r="I28" s="2669"/>
      <c r="J28" s="2666" t="s">
        <v>2627</v>
      </c>
      <c r="K28" s="2667"/>
      <c r="L28" s="2667"/>
      <c r="M28" s="2667"/>
    </row>
    <row r="29" spans="1:13" ht="17.149999999999999" customHeight="1">
      <c r="A29" s="1815" t="s">
        <v>2614</v>
      </c>
      <c r="B29" s="2664" t="s">
        <v>2613</v>
      </c>
      <c r="C29" s="2665"/>
      <c r="D29" s="2664" t="s">
        <v>2612</v>
      </c>
      <c r="E29" s="2665"/>
      <c r="F29" s="2664" t="s">
        <v>2613</v>
      </c>
      <c r="G29" s="2665"/>
      <c r="H29" s="2664" t="s">
        <v>2612</v>
      </c>
      <c r="I29" s="2665"/>
      <c r="J29" s="2664" t="s">
        <v>2613</v>
      </c>
      <c r="K29" s="2665"/>
      <c r="L29" s="2664" t="s">
        <v>2612</v>
      </c>
      <c r="M29" s="2668"/>
    </row>
    <row r="30" spans="1:13" ht="17.149999999999999" customHeight="1" thickBot="1">
      <c r="A30" s="1814" t="s">
        <v>1760</v>
      </c>
      <c r="B30" s="1813" t="s">
        <v>2611</v>
      </c>
      <c r="C30" s="1812" t="s">
        <v>2609</v>
      </c>
      <c r="D30" s="1812" t="s">
        <v>2610</v>
      </c>
      <c r="E30" s="1812" t="s">
        <v>2609</v>
      </c>
      <c r="F30" s="1813" t="s">
        <v>2611</v>
      </c>
      <c r="G30" s="1812" t="s">
        <v>2609</v>
      </c>
      <c r="H30" s="1812" t="s">
        <v>2610</v>
      </c>
      <c r="I30" s="1812" t="s">
        <v>2609</v>
      </c>
      <c r="J30" s="1813" t="s">
        <v>2611</v>
      </c>
      <c r="K30" s="1812" t="s">
        <v>2609</v>
      </c>
      <c r="L30" s="1812" t="s">
        <v>2610</v>
      </c>
      <c r="M30" s="1811" t="s">
        <v>2609</v>
      </c>
    </row>
    <row r="31" spans="1:13" ht="17.149999999999999" customHeight="1">
      <c r="A31" s="1810" t="s">
        <v>2608</v>
      </c>
      <c r="B31" s="1800">
        <v>795</v>
      </c>
      <c r="C31" s="1800">
        <v>9441</v>
      </c>
      <c r="D31" s="1800">
        <v>33472</v>
      </c>
      <c r="E31" s="1800">
        <v>10503</v>
      </c>
      <c r="F31" s="1819">
        <v>2653</v>
      </c>
      <c r="G31" s="1806">
        <v>39593</v>
      </c>
      <c r="H31" s="1808" t="s">
        <v>1674</v>
      </c>
      <c r="I31" s="1807" t="s">
        <v>1674</v>
      </c>
      <c r="J31" s="1800">
        <v>2257</v>
      </c>
      <c r="K31" s="1800">
        <v>41050</v>
      </c>
      <c r="L31" s="1804" t="s">
        <v>2625</v>
      </c>
      <c r="M31" s="1804" t="s">
        <v>1674</v>
      </c>
    </row>
    <row r="32" spans="1:13" ht="17.149999999999999" customHeight="1">
      <c r="A32" s="1799" t="s">
        <v>2607</v>
      </c>
      <c r="B32" s="1800">
        <v>823</v>
      </c>
      <c r="C32" s="1800">
        <v>8470</v>
      </c>
      <c r="D32" s="1800">
        <v>34308</v>
      </c>
      <c r="E32" s="1800">
        <v>10419</v>
      </c>
      <c r="F32" s="1802">
        <v>2825</v>
      </c>
      <c r="G32" s="1800">
        <v>41235</v>
      </c>
      <c r="H32" s="1804" t="s">
        <v>2624</v>
      </c>
      <c r="I32" s="1803" t="s">
        <v>1674</v>
      </c>
      <c r="J32" s="1800">
        <v>2248</v>
      </c>
      <c r="K32" s="1800">
        <v>34246</v>
      </c>
      <c r="L32" s="1804" t="s">
        <v>2626</v>
      </c>
      <c r="M32" s="1804" t="s">
        <v>2624</v>
      </c>
    </row>
    <row r="33" spans="1:13" ht="17.149999999999999" customHeight="1">
      <c r="A33" s="1799" t="s">
        <v>2606</v>
      </c>
      <c r="B33" s="1800">
        <v>812</v>
      </c>
      <c r="C33" s="1800">
        <v>8353</v>
      </c>
      <c r="D33" s="1800">
        <v>37255</v>
      </c>
      <c r="E33" s="1800">
        <v>10837</v>
      </c>
      <c r="F33" s="1802">
        <v>2924</v>
      </c>
      <c r="G33" s="1800">
        <v>44302</v>
      </c>
      <c r="H33" s="1800">
        <v>3107</v>
      </c>
      <c r="I33" s="1801">
        <v>769</v>
      </c>
      <c r="J33" s="1800">
        <v>2328</v>
      </c>
      <c r="K33" s="1800">
        <v>32958</v>
      </c>
      <c r="L33" s="1804" t="s">
        <v>2625</v>
      </c>
      <c r="M33" s="1804" t="s">
        <v>2624</v>
      </c>
    </row>
    <row r="34" spans="1:13" ht="17.149999999999999" customHeight="1">
      <c r="A34" s="1799" t="s">
        <v>2605</v>
      </c>
      <c r="B34" s="1800">
        <v>785</v>
      </c>
      <c r="C34" s="1800">
        <v>6604</v>
      </c>
      <c r="D34" s="1800">
        <v>43379</v>
      </c>
      <c r="E34" s="1800">
        <v>12922</v>
      </c>
      <c r="F34" s="1802">
        <v>3055</v>
      </c>
      <c r="G34" s="1800">
        <v>49816</v>
      </c>
      <c r="H34" s="1800">
        <v>2870</v>
      </c>
      <c r="I34" s="1801">
        <v>967</v>
      </c>
      <c r="J34" s="1800">
        <v>2358</v>
      </c>
      <c r="K34" s="1800">
        <v>32602</v>
      </c>
      <c r="L34" s="1800">
        <v>269</v>
      </c>
      <c r="M34" s="1800">
        <v>76</v>
      </c>
    </row>
    <row r="35" spans="1:13" ht="17.149999999999999" customHeight="1">
      <c r="A35" s="1799" t="s">
        <v>2603</v>
      </c>
      <c r="B35" s="1800">
        <v>849</v>
      </c>
      <c r="C35" s="1800">
        <v>7828</v>
      </c>
      <c r="D35" s="1800">
        <v>51743</v>
      </c>
      <c r="E35" s="1800">
        <v>15076</v>
      </c>
      <c r="F35" s="1802">
        <v>3287</v>
      </c>
      <c r="G35" s="1800">
        <v>49430</v>
      </c>
      <c r="H35" s="1800">
        <v>3204</v>
      </c>
      <c r="I35" s="1801">
        <v>983</v>
      </c>
      <c r="J35" s="1800">
        <v>2457</v>
      </c>
      <c r="K35" s="1800">
        <v>33369</v>
      </c>
      <c r="L35" s="1800">
        <v>1291</v>
      </c>
      <c r="M35" s="1800">
        <v>410</v>
      </c>
    </row>
    <row r="36" spans="1:13" ht="17.149999999999999" customHeight="1">
      <c r="A36" s="1799" t="s">
        <v>2602</v>
      </c>
      <c r="B36" s="1800">
        <v>866</v>
      </c>
      <c r="C36" s="1800">
        <v>7976</v>
      </c>
      <c r="D36" s="1800">
        <v>63888</v>
      </c>
      <c r="E36" s="1800">
        <v>18944</v>
      </c>
      <c r="F36" s="1802">
        <v>3447</v>
      </c>
      <c r="G36" s="1800">
        <v>50177</v>
      </c>
      <c r="H36" s="1800">
        <v>2270</v>
      </c>
      <c r="I36" s="1801">
        <v>806</v>
      </c>
      <c r="J36" s="1800">
        <v>2579</v>
      </c>
      <c r="K36" s="1800">
        <v>35440</v>
      </c>
      <c r="L36" s="1800">
        <v>2268</v>
      </c>
      <c r="M36" s="1800">
        <v>933</v>
      </c>
    </row>
    <row r="37" spans="1:13" ht="17.149999999999999" customHeight="1">
      <c r="A37" s="1799" t="s">
        <v>2601</v>
      </c>
      <c r="B37" s="1800">
        <v>868</v>
      </c>
      <c r="C37" s="1800">
        <v>7939</v>
      </c>
      <c r="D37" s="1800">
        <v>74001</v>
      </c>
      <c r="E37" s="1800">
        <v>21292</v>
      </c>
      <c r="F37" s="1802">
        <v>3409</v>
      </c>
      <c r="G37" s="1800">
        <v>48641</v>
      </c>
      <c r="H37" s="1800">
        <v>1639</v>
      </c>
      <c r="I37" s="1801">
        <v>600</v>
      </c>
      <c r="J37" s="1800">
        <v>2598</v>
      </c>
      <c r="K37" s="1800">
        <v>35965</v>
      </c>
      <c r="L37" s="1800">
        <v>2808</v>
      </c>
      <c r="M37" s="1800">
        <v>1272</v>
      </c>
    </row>
    <row r="38" spans="1:13" ht="17.149999999999999" customHeight="1">
      <c r="A38" s="1799" t="s">
        <v>2600</v>
      </c>
      <c r="B38" s="1800">
        <v>835</v>
      </c>
      <c r="C38" s="1800">
        <v>8031</v>
      </c>
      <c r="D38" s="1800">
        <v>85024</v>
      </c>
      <c r="E38" s="1800">
        <v>19704</v>
      </c>
      <c r="F38" s="1802">
        <v>3537</v>
      </c>
      <c r="G38" s="1800">
        <v>47262</v>
      </c>
      <c r="H38" s="1800">
        <v>1199</v>
      </c>
      <c r="I38" s="1801">
        <v>452</v>
      </c>
      <c r="J38" s="1800">
        <v>2737</v>
      </c>
      <c r="K38" s="1800">
        <v>36562</v>
      </c>
      <c r="L38" s="1800">
        <v>3738</v>
      </c>
      <c r="M38" s="1800">
        <v>1082</v>
      </c>
    </row>
    <row r="39" spans="1:13" ht="17.149999999999999" customHeight="1">
      <c r="A39" s="1799" t="s">
        <v>2599</v>
      </c>
      <c r="B39" s="1800">
        <v>772</v>
      </c>
      <c r="C39" s="1800">
        <v>6858</v>
      </c>
      <c r="D39" s="1800">
        <v>93996</v>
      </c>
      <c r="E39" s="1800">
        <v>21578</v>
      </c>
      <c r="F39" s="1802">
        <v>3899</v>
      </c>
      <c r="G39" s="1800">
        <v>49780</v>
      </c>
      <c r="H39" s="1800">
        <v>1496</v>
      </c>
      <c r="I39" s="1801">
        <v>562</v>
      </c>
      <c r="J39" s="1800">
        <v>3544</v>
      </c>
      <c r="K39" s="1800">
        <v>42165</v>
      </c>
      <c r="L39" s="1800">
        <v>2948</v>
      </c>
      <c r="M39" s="1800">
        <v>408</v>
      </c>
    </row>
    <row r="40" spans="1:13" ht="17.149999999999999" customHeight="1">
      <c r="A40" s="1799" t="s">
        <v>2598</v>
      </c>
      <c r="B40" s="1800">
        <v>726</v>
      </c>
      <c r="C40" s="1800">
        <v>6459</v>
      </c>
      <c r="D40" s="1800">
        <v>97936</v>
      </c>
      <c r="E40" s="1800">
        <v>22378</v>
      </c>
      <c r="F40" s="1802">
        <v>4749</v>
      </c>
      <c r="G40" s="1800">
        <v>59620</v>
      </c>
      <c r="H40" s="1800">
        <v>3171</v>
      </c>
      <c r="I40" s="1801">
        <v>1046</v>
      </c>
      <c r="J40" s="1800">
        <v>3826</v>
      </c>
      <c r="K40" s="1800">
        <v>44279</v>
      </c>
      <c r="L40" s="1800">
        <v>2531</v>
      </c>
      <c r="M40" s="1800">
        <v>566</v>
      </c>
    </row>
    <row r="41" spans="1:13" ht="17.149999999999999" customHeight="1">
      <c r="A41" s="1799" t="s">
        <v>2597</v>
      </c>
      <c r="B41" s="1800">
        <v>748</v>
      </c>
      <c r="C41" s="1800">
        <v>7120</v>
      </c>
      <c r="D41" s="1800">
        <v>107981</v>
      </c>
      <c r="E41" s="1800">
        <v>22678</v>
      </c>
      <c r="F41" s="1802">
        <v>4789</v>
      </c>
      <c r="G41" s="1800">
        <v>57261</v>
      </c>
      <c r="H41" s="1800">
        <v>5559</v>
      </c>
      <c r="I41" s="1801">
        <v>1545</v>
      </c>
      <c r="J41" s="1800">
        <v>3985</v>
      </c>
      <c r="K41" s="1800">
        <v>48305</v>
      </c>
      <c r="L41" s="1800">
        <v>2617</v>
      </c>
      <c r="M41" s="1800">
        <v>385</v>
      </c>
    </row>
    <row r="42" spans="1:13" ht="17.149999999999999" customHeight="1">
      <c r="A42" s="1799" t="s">
        <v>2596</v>
      </c>
      <c r="B42" s="1789">
        <v>673</v>
      </c>
      <c r="C42" s="1789">
        <v>6778</v>
      </c>
      <c r="D42" s="1789">
        <v>111781</v>
      </c>
      <c r="E42" s="1789">
        <v>24593</v>
      </c>
      <c r="F42" s="1797">
        <v>4929</v>
      </c>
      <c r="G42" s="1789">
        <v>58436</v>
      </c>
      <c r="H42" s="1789">
        <v>4995</v>
      </c>
      <c r="I42" s="1789">
        <v>1696</v>
      </c>
      <c r="J42" s="1797">
        <v>3763</v>
      </c>
      <c r="K42" s="1789">
        <v>44896</v>
      </c>
      <c r="L42" s="1789">
        <v>2318</v>
      </c>
      <c r="M42" s="1789">
        <v>541</v>
      </c>
    </row>
    <row r="43" spans="1:13" ht="17.149999999999999" customHeight="1">
      <c r="A43" s="1799" t="s">
        <v>2595</v>
      </c>
      <c r="B43" s="1789">
        <v>635</v>
      </c>
      <c r="C43" s="1789">
        <v>6316</v>
      </c>
      <c r="D43" s="1789">
        <v>107054</v>
      </c>
      <c r="E43" s="1789">
        <v>24114</v>
      </c>
      <c r="F43" s="1797">
        <v>5152</v>
      </c>
      <c r="G43" s="1789">
        <v>62329</v>
      </c>
      <c r="H43" s="1789">
        <v>6143</v>
      </c>
      <c r="I43" s="1789">
        <v>1789</v>
      </c>
      <c r="J43" s="1797">
        <v>3600</v>
      </c>
      <c r="K43" s="1789">
        <v>44608</v>
      </c>
      <c r="L43" s="1789">
        <v>2633</v>
      </c>
      <c r="M43" s="1789">
        <v>716</v>
      </c>
    </row>
    <row r="44" spans="1:13" ht="17.149999999999999" customHeight="1">
      <c r="A44" s="1799" t="s">
        <v>2594</v>
      </c>
      <c r="B44" s="1789">
        <v>650</v>
      </c>
      <c r="C44" s="1789">
        <v>7075</v>
      </c>
      <c r="D44" s="1789">
        <v>100723</v>
      </c>
      <c r="E44" s="1789">
        <v>21843</v>
      </c>
      <c r="F44" s="1797">
        <v>4444</v>
      </c>
      <c r="G44" s="1789">
        <v>47718</v>
      </c>
      <c r="H44" s="1789">
        <v>3733</v>
      </c>
      <c r="I44" s="1789">
        <v>1346</v>
      </c>
      <c r="J44" s="1797">
        <v>3346</v>
      </c>
      <c r="K44" s="1789">
        <v>39747</v>
      </c>
      <c r="L44" s="1789">
        <v>2034</v>
      </c>
      <c r="M44" s="1789">
        <v>918</v>
      </c>
    </row>
    <row r="45" spans="1:13" ht="17.149999999999999" customHeight="1">
      <c r="A45" s="1799" t="s">
        <v>2593</v>
      </c>
      <c r="B45" s="1798">
        <v>551</v>
      </c>
      <c r="C45" s="1789">
        <v>6231</v>
      </c>
      <c r="D45" s="1789">
        <v>103972</v>
      </c>
      <c r="E45" s="1789">
        <v>22351</v>
      </c>
      <c r="F45" s="1797">
        <v>4499</v>
      </c>
      <c r="G45" s="1789">
        <v>47962</v>
      </c>
      <c r="H45" s="1789">
        <v>4304</v>
      </c>
      <c r="I45" s="1796">
        <v>2202</v>
      </c>
      <c r="J45" s="1789">
        <v>3240</v>
      </c>
      <c r="K45" s="1789">
        <v>37422</v>
      </c>
      <c r="L45" s="1789">
        <v>2782</v>
      </c>
      <c r="M45" s="1789">
        <v>1754</v>
      </c>
    </row>
    <row r="46" spans="1:13" ht="17.149999999999999" customHeight="1">
      <c r="A46" s="1799" t="s">
        <v>2592</v>
      </c>
      <c r="B46" s="1798">
        <v>509</v>
      </c>
      <c r="C46" s="1789">
        <v>5214</v>
      </c>
      <c r="D46" s="1789">
        <v>100500</v>
      </c>
      <c r="E46" s="1789">
        <v>21792</v>
      </c>
      <c r="F46" s="1797">
        <v>4490</v>
      </c>
      <c r="G46" s="1789">
        <v>46251</v>
      </c>
      <c r="H46" s="1789">
        <v>3793</v>
      </c>
      <c r="I46" s="1796">
        <v>1454</v>
      </c>
      <c r="J46" s="1789">
        <v>3433</v>
      </c>
      <c r="K46" s="1789">
        <v>38878</v>
      </c>
      <c r="L46" s="1789">
        <v>2399</v>
      </c>
      <c r="M46" s="1789">
        <v>1576</v>
      </c>
    </row>
    <row r="47" spans="1:13" ht="17.149999999999999" customHeight="1">
      <c r="A47" s="1799" t="s">
        <v>2591</v>
      </c>
      <c r="B47" s="1798">
        <v>514</v>
      </c>
      <c r="C47" s="1789">
        <v>5215</v>
      </c>
      <c r="D47" s="1789">
        <v>101191</v>
      </c>
      <c r="E47" s="1789">
        <v>22435</v>
      </c>
      <c r="F47" s="1797">
        <v>4853</v>
      </c>
      <c r="G47" s="1789">
        <v>49311</v>
      </c>
      <c r="H47" s="1789">
        <v>4164</v>
      </c>
      <c r="I47" s="1796">
        <v>1573</v>
      </c>
      <c r="J47" s="1789">
        <v>3577</v>
      </c>
      <c r="K47" s="1789">
        <v>38652</v>
      </c>
      <c r="L47" s="1789">
        <v>2729</v>
      </c>
      <c r="M47" s="1789">
        <v>2403</v>
      </c>
    </row>
    <row r="48" spans="1:13" ht="17.149999999999999" customHeight="1">
      <c r="A48" s="1799" t="s">
        <v>2590</v>
      </c>
      <c r="B48" s="1798">
        <v>556</v>
      </c>
      <c r="C48" s="1789">
        <v>5608</v>
      </c>
      <c r="D48" s="1789">
        <v>109182</v>
      </c>
      <c r="E48" s="1789">
        <v>24303</v>
      </c>
      <c r="F48" s="1797">
        <v>4955</v>
      </c>
      <c r="G48" s="1789">
        <v>48952</v>
      </c>
      <c r="H48" s="1789">
        <v>4341</v>
      </c>
      <c r="I48" s="1796">
        <v>1514</v>
      </c>
      <c r="J48" s="1789">
        <v>3539</v>
      </c>
      <c r="K48" s="1789">
        <v>38381</v>
      </c>
      <c r="L48" s="1789">
        <v>2084</v>
      </c>
      <c r="M48" s="1789">
        <v>2881</v>
      </c>
    </row>
    <row r="49" spans="1:13" ht="17.149999999999999" customHeight="1">
      <c r="A49" s="1799" t="s">
        <v>2589</v>
      </c>
      <c r="B49" s="1798">
        <v>590</v>
      </c>
      <c r="C49" s="1789">
        <v>5208</v>
      </c>
      <c r="D49" s="1789">
        <v>113110</v>
      </c>
      <c r="E49" s="1789">
        <v>24997</v>
      </c>
      <c r="F49" s="1797">
        <v>5058</v>
      </c>
      <c r="G49" s="1789">
        <v>51125</v>
      </c>
      <c r="H49" s="1789">
        <v>3779</v>
      </c>
      <c r="I49" s="1796">
        <v>1291</v>
      </c>
      <c r="J49" s="1789">
        <v>3660</v>
      </c>
      <c r="K49" s="1789">
        <v>41008</v>
      </c>
      <c r="L49" s="1789">
        <v>2197</v>
      </c>
      <c r="M49" s="1789">
        <v>2838</v>
      </c>
    </row>
    <row r="50" spans="1:13" ht="17.149999999999999" customHeight="1">
      <c r="A50" s="1799" t="s">
        <v>2588</v>
      </c>
      <c r="B50" s="1798">
        <v>623</v>
      </c>
      <c r="C50" s="1789">
        <v>7073</v>
      </c>
      <c r="D50" s="1789">
        <v>117285</v>
      </c>
      <c r="E50" s="1789">
        <v>25440</v>
      </c>
      <c r="F50" s="1797">
        <v>5122</v>
      </c>
      <c r="G50" s="1789">
        <v>51251</v>
      </c>
      <c r="H50" s="1789">
        <v>4196</v>
      </c>
      <c r="I50" s="1796">
        <v>1460</v>
      </c>
      <c r="J50" s="1789">
        <v>3760</v>
      </c>
      <c r="K50" s="1789">
        <v>43054</v>
      </c>
      <c r="L50" s="1789">
        <v>2860</v>
      </c>
      <c r="M50" s="1789">
        <v>3056</v>
      </c>
    </row>
    <row r="51" spans="1:13" ht="17.149999999999999" customHeight="1" thickBot="1">
      <c r="A51" s="1795" t="s">
        <v>2587</v>
      </c>
      <c r="B51" s="1794">
        <v>565</v>
      </c>
      <c r="C51" s="1791">
        <v>6116</v>
      </c>
      <c r="D51" s="1791">
        <v>119844</v>
      </c>
      <c r="E51" s="1791">
        <v>26284</v>
      </c>
      <c r="F51" s="1792">
        <v>5199</v>
      </c>
      <c r="G51" s="1791">
        <v>48976</v>
      </c>
      <c r="H51" s="1791">
        <v>4342</v>
      </c>
      <c r="I51" s="1793">
        <v>1467</v>
      </c>
      <c r="J51" s="1791">
        <v>3772</v>
      </c>
      <c r="K51" s="1791">
        <v>40209</v>
      </c>
      <c r="L51" s="1791">
        <v>3034</v>
      </c>
      <c r="M51" s="1791">
        <v>2940</v>
      </c>
    </row>
    <row r="52" spans="1:13" ht="12" customHeight="1" thickBot="1"/>
    <row r="53" spans="1:13" ht="17.149999999999999" customHeight="1">
      <c r="A53" s="1816" t="s">
        <v>2616</v>
      </c>
      <c r="B53" s="2666" t="s">
        <v>2623</v>
      </c>
      <c r="C53" s="2667"/>
      <c r="D53" s="2667"/>
      <c r="E53" s="2669"/>
      <c r="F53" s="2666" t="s">
        <v>2622</v>
      </c>
      <c r="G53" s="2667"/>
      <c r="H53" s="2667"/>
      <c r="I53" s="2669"/>
      <c r="J53" s="2666" t="s">
        <v>1642</v>
      </c>
      <c r="K53" s="2667"/>
      <c r="L53" s="2667"/>
      <c r="M53" s="2667"/>
    </row>
    <row r="54" spans="1:13" ht="17.149999999999999" customHeight="1">
      <c r="A54" s="1815" t="s">
        <v>2614</v>
      </c>
      <c r="B54" s="2664" t="s">
        <v>2613</v>
      </c>
      <c r="C54" s="2665"/>
      <c r="D54" s="2664" t="s">
        <v>2612</v>
      </c>
      <c r="E54" s="2665"/>
      <c r="F54" s="2664" t="s">
        <v>2613</v>
      </c>
      <c r="G54" s="2665"/>
      <c r="H54" s="2664" t="s">
        <v>2612</v>
      </c>
      <c r="I54" s="2665"/>
      <c r="J54" s="2664" t="s">
        <v>2613</v>
      </c>
      <c r="K54" s="2665"/>
      <c r="L54" s="2664" t="s">
        <v>2612</v>
      </c>
      <c r="M54" s="2668"/>
    </row>
    <row r="55" spans="1:13" ht="17.149999999999999" customHeight="1" thickBot="1">
      <c r="A55" s="1814" t="s">
        <v>1760</v>
      </c>
      <c r="B55" s="1813" t="s">
        <v>2611</v>
      </c>
      <c r="C55" s="1812" t="s">
        <v>2609</v>
      </c>
      <c r="D55" s="1812" t="s">
        <v>2610</v>
      </c>
      <c r="E55" s="1812" t="s">
        <v>2609</v>
      </c>
      <c r="F55" s="1813" t="s">
        <v>2611</v>
      </c>
      <c r="G55" s="1812" t="s">
        <v>2609</v>
      </c>
      <c r="H55" s="1812" t="s">
        <v>2610</v>
      </c>
      <c r="I55" s="1812" t="s">
        <v>2609</v>
      </c>
      <c r="J55" s="1813" t="s">
        <v>2611</v>
      </c>
      <c r="K55" s="1812" t="s">
        <v>2609</v>
      </c>
      <c r="L55" s="1812" t="s">
        <v>2610</v>
      </c>
      <c r="M55" s="1811" t="s">
        <v>2609</v>
      </c>
    </row>
    <row r="56" spans="1:13" ht="17.149999999999999" customHeight="1">
      <c r="A56" s="1810" t="s">
        <v>2608</v>
      </c>
      <c r="B56" s="1800">
        <v>3695</v>
      </c>
      <c r="C56" s="1800">
        <v>47547</v>
      </c>
      <c r="D56" s="1800">
        <v>680</v>
      </c>
      <c r="E56" s="1800">
        <v>223</v>
      </c>
      <c r="F56" s="1819">
        <v>1471</v>
      </c>
      <c r="G56" s="1806">
        <v>22426</v>
      </c>
      <c r="H56" s="1806">
        <v>53</v>
      </c>
      <c r="I56" s="1818">
        <v>178</v>
      </c>
      <c r="J56" s="1800">
        <v>1042</v>
      </c>
      <c r="K56" s="1800">
        <v>11053</v>
      </c>
      <c r="L56" s="1800">
        <v>689</v>
      </c>
      <c r="M56" s="1800">
        <v>305</v>
      </c>
    </row>
    <row r="57" spans="1:13" ht="17.149999999999999" customHeight="1">
      <c r="A57" s="1799" t="s">
        <v>2607</v>
      </c>
      <c r="B57" s="1800">
        <v>3785</v>
      </c>
      <c r="C57" s="1800">
        <v>50143</v>
      </c>
      <c r="D57" s="1800">
        <v>233</v>
      </c>
      <c r="E57" s="1800">
        <v>93</v>
      </c>
      <c r="F57" s="1802">
        <v>2010</v>
      </c>
      <c r="G57" s="1800">
        <v>24294</v>
      </c>
      <c r="H57" s="1800">
        <v>679</v>
      </c>
      <c r="I57" s="1801">
        <v>695</v>
      </c>
      <c r="J57" s="1800">
        <v>1159</v>
      </c>
      <c r="K57" s="1800">
        <v>12470</v>
      </c>
      <c r="L57" s="1800">
        <v>637</v>
      </c>
      <c r="M57" s="1800">
        <v>283</v>
      </c>
    </row>
    <row r="58" spans="1:13" ht="17.149999999999999" customHeight="1">
      <c r="A58" s="1799" t="s">
        <v>2606</v>
      </c>
      <c r="B58" s="1800">
        <v>4139</v>
      </c>
      <c r="C58" s="1800">
        <v>54107</v>
      </c>
      <c r="D58" s="1800">
        <v>257</v>
      </c>
      <c r="E58" s="1800">
        <v>92</v>
      </c>
      <c r="F58" s="1802">
        <v>2292</v>
      </c>
      <c r="G58" s="1800">
        <v>26407</v>
      </c>
      <c r="H58" s="1800">
        <v>979</v>
      </c>
      <c r="I58" s="1801">
        <v>677</v>
      </c>
      <c r="J58" s="1800">
        <v>1206</v>
      </c>
      <c r="K58" s="1800">
        <v>12361</v>
      </c>
      <c r="L58" s="1800">
        <v>681</v>
      </c>
      <c r="M58" s="1800">
        <v>322</v>
      </c>
    </row>
    <row r="59" spans="1:13" ht="17.149999999999999" customHeight="1">
      <c r="A59" s="1799" t="s">
        <v>2605</v>
      </c>
      <c r="B59" s="1800">
        <v>4145</v>
      </c>
      <c r="C59" s="1800">
        <v>51649</v>
      </c>
      <c r="D59" s="1800">
        <v>528</v>
      </c>
      <c r="E59" s="1800">
        <v>141</v>
      </c>
      <c r="F59" s="1802">
        <v>2674</v>
      </c>
      <c r="G59" s="1800">
        <v>29625</v>
      </c>
      <c r="H59" s="1800">
        <v>1558</v>
      </c>
      <c r="I59" s="1801">
        <v>890</v>
      </c>
      <c r="J59" s="1800">
        <v>1234</v>
      </c>
      <c r="K59" s="1800">
        <v>11829</v>
      </c>
      <c r="L59" s="1800">
        <v>670</v>
      </c>
      <c r="M59" s="1800">
        <v>348</v>
      </c>
    </row>
    <row r="60" spans="1:13" ht="17.149999999999999" customHeight="1">
      <c r="A60" s="1799" t="s">
        <v>2603</v>
      </c>
      <c r="B60" s="1800">
        <v>4379</v>
      </c>
      <c r="C60" s="1800">
        <v>51817</v>
      </c>
      <c r="D60" s="1800">
        <v>725</v>
      </c>
      <c r="E60" s="1800">
        <v>178</v>
      </c>
      <c r="F60" s="1802">
        <v>3013</v>
      </c>
      <c r="G60" s="1800">
        <v>31550</v>
      </c>
      <c r="H60" s="1800">
        <v>1126</v>
      </c>
      <c r="I60" s="1801">
        <v>1316</v>
      </c>
      <c r="J60" s="1800">
        <v>1233</v>
      </c>
      <c r="K60" s="1800">
        <v>12711</v>
      </c>
      <c r="L60" s="1800">
        <v>891</v>
      </c>
      <c r="M60" s="1800">
        <v>420</v>
      </c>
    </row>
    <row r="61" spans="1:13" ht="17.149999999999999" customHeight="1">
      <c r="A61" s="1799" t="s">
        <v>2602</v>
      </c>
      <c r="B61" s="1800">
        <v>4629</v>
      </c>
      <c r="C61" s="1800">
        <v>55283</v>
      </c>
      <c r="D61" s="1800">
        <v>357</v>
      </c>
      <c r="E61" s="1800">
        <v>87</v>
      </c>
      <c r="F61" s="1802">
        <v>2827</v>
      </c>
      <c r="G61" s="1800">
        <v>31771</v>
      </c>
      <c r="H61" s="1800">
        <v>964</v>
      </c>
      <c r="I61" s="1801">
        <v>495</v>
      </c>
      <c r="J61" s="1800">
        <v>1346</v>
      </c>
      <c r="K61" s="1800">
        <v>13360</v>
      </c>
      <c r="L61" s="1800">
        <v>981</v>
      </c>
      <c r="M61" s="1800">
        <v>419</v>
      </c>
    </row>
    <row r="62" spans="1:13" ht="17.149999999999999" customHeight="1">
      <c r="A62" s="1799" t="s">
        <v>2601</v>
      </c>
      <c r="B62" s="1800">
        <v>4551</v>
      </c>
      <c r="C62" s="1800">
        <v>51574</v>
      </c>
      <c r="D62" s="1800">
        <v>807</v>
      </c>
      <c r="E62" s="1800">
        <v>279</v>
      </c>
      <c r="F62" s="1802">
        <v>2439</v>
      </c>
      <c r="G62" s="1800">
        <v>27628</v>
      </c>
      <c r="H62" s="1800">
        <v>1175</v>
      </c>
      <c r="I62" s="1801">
        <v>651</v>
      </c>
      <c r="J62" s="1800">
        <v>1411</v>
      </c>
      <c r="K62" s="1800">
        <v>13533</v>
      </c>
      <c r="L62" s="1800">
        <v>846</v>
      </c>
      <c r="M62" s="1800">
        <v>368</v>
      </c>
    </row>
    <row r="63" spans="1:13" ht="17.149999999999999" customHeight="1">
      <c r="A63" s="1799" t="s">
        <v>2600</v>
      </c>
      <c r="B63" s="1800">
        <v>5017</v>
      </c>
      <c r="C63" s="1800">
        <v>55894</v>
      </c>
      <c r="D63" s="1800">
        <v>780</v>
      </c>
      <c r="E63" s="1800">
        <v>282</v>
      </c>
      <c r="F63" s="1802">
        <v>2361</v>
      </c>
      <c r="G63" s="1800">
        <v>29515</v>
      </c>
      <c r="H63" s="1800">
        <v>1121</v>
      </c>
      <c r="I63" s="1801">
        <v>587</v>
      </c>
      <c r="J63" s="1800">
        <v>1120</v>
      </c>
      <c r="K63" s="1800">
        <v>11008</v>
      </c>
      <c r="L63" s="1800">
        <v>687</v>
      </c>
      <c r="M63" s="1800">
        <v>258</v>
      </c>
    </row>
    <row r="64" spans="1:13" ht="17.149999999999999" customHeight="1">
      <c r="A64" s="1799" t="s">
        <v>2599</v>
      </c>
      <c r="B64" s="1800">
        <v>5436</v>
      </c>
      <c r="C64" s="1800">
        <v>60193</v>
      </c>
      <c r="D64" s="1800">
        <v>1124</v>
      </c>
      <c r="E64" s="1800">
        <v>385</v>
      </c>
      <c r="F64" s="1802">
        <v>2350</v>
      </c>
      <c r="G64" s="1800">
        <v>30812</v>
      </c>
      <c r="H64" s="1800">
        <v>807</v>
      </c>
      <c r="I64" s="1801">
        <v>505</v>
      </c>
      <c r="J64" s="1800">
        <v>1245</v>
      </c>
      <c r="K64" s="1800">
        <v>11425</v>
      </c>
      <c r="L64" s="1800">
        <v>567</v>
      </c>
      <c r="M64" s="1800">
        <v>238</v>
      </c>
    </row>
    <row r="65" spans="1:13" ht="17.149999999999999" customHeight="1">
      <c r="A65" s="1799" t="s">
        <v>2598</v>
      </c>
      <c r="B65" s="1800">
        <v>5645</v>
      </c>
      <c r="C65" s="1800">
        <v>59116</v>
      </c>
      <c r="D65" s="1800">
        <v>1184</v>
      </c>
      <c r="E65" s="1800">
        <v>384</v>
      </c>
      <c r="F65" s="1802">
        <v>2356</v>
      </c>
      <c r="G65" s="1800">
        <v>32632</v>
      </c>
      <c r="H65" s="1800">
        <v>735</v>
      </c>
      <c r="I65" s="1801">
        <v>425</v>
      </c>
      <c r="J65" s="1800">
        <v>1193</v>
      </c>
      <c r="K65" s="1800">
        <v>13745</v>
      </c>
      <c r="L65" s="1800">
        <v>566</v>
      </c>
      <c r="M65" s="1800">
        <v>315</v>
      </c>
    </row>
    <row r="66" spans="1:13" ht="17.149999999999999" customHeight="1">
      <c r="A66" s="1799" t="s">
        <v>2597</v>
      </c>
      <c r="B66" s="1800">
        <v>5182</v>
      </c>
      <c r="C66" s="1800">
        <v>57137</v>
      </c>
      <c r="D66" s="1800">
        <v>1052</v>
      </c>
      <c r="E66" s="1800">
        <v>340</v>
      </c>
      <c r="F66" s="1802">
        <v>2490</v>
      </c>
      <c r="G66" s="1800">
        <v>35585</v>
      </c>
      <c r="H66" s="1800">
        <v>690</v>
      </c>
      <c r="I66" s="1801">
        <v>396</v>
      </c>
      <c r="J66" s="1800">
        <v>1251</v>
      </c>
      <c r="K66" s="1800">
        <v>13266</v>
      </c>
      <c r="L66" s="1800">
        <v>469</v>
      </c>
      <c r="M66" s="1800">
        <v>239</v>
      </c>
    </row>
    <row r="67" spans="1:13" ht="17.149999999999999" customHeight="1">
      <c r="A67" s="1799" t="s">
        <v>2596</v>
      </c>
      <c r="B67" s="1789">
        <v>5358</v>
      </c>
      <c r="C67" s="1789">
        <v>57286</v>
      </c>
      <c r="D67" s="1789">
        <v>1014</v>
      </c>
      <c r="E67" s="1789">
        <v>313</v>
      </c>
      <c r="F67" s="1797">
        <v>2589</v>
      </c>
      <c r="G67" s="1789">
        <v>38064</v>
      </c>
      <c r="H67" s="1789">
        <v>941</v>
      </c>
      <c r="I67" s="1789">
        <v>660</v>
      </c>
      <c r="J67" s="1797">
        <v>1466</v>
      </c>
      <c r="K67" s="1789">
        <v>14575</v>
      </c>
      <c r="L67" s="1789">
        <v>549</v>
      </c>
      <c r="M67" s="1789">
        <v>262</v>
      </c>
    </row>
    <row r="68" spans="1:13" ht="17.149999999999999" customHeight="1">
      <c r="A68" s="1799" t="s">
        <v>2595</v>
      </c>
      <c r="B68" s="1789">
        <v>4654</v>
      </c>
      <c r="C68" s="1789">
        <v>50982</v>
      </c>
      <c r="D68" s="1789">
        <v>1310</v>
      </c>
      <c r="E68" s="1789">
        <v>437</v>
      </c>
      <c r="F68" s="1797">
        <v>2593</v>
      </c>
      <c r="G68" s="1789">
        <v>37047</v>
      </c>
      <c r="H68" s="1789">
        <v>799</v>
      </c>
      <c r="I68" s="1789">
        <v>1023</v>
      </c>
      <c r="J68" s="1797">
        <v>1441</v>
      </c>
      <c r="K68" s="1789">
        <v>12840</v>
      </c>
      <c r="L68" s="1789">
        <v>1158</v>
      </c>
      <c r="M68" s="1789">
        <v>449</v>
      </c>
    </row>
    <row r="69" spans="1:13" ht="17.149999999999999" customHeight="1">
      <c r="A69" s="1799" t="s">
        <v>2594</v>
      </c>
      <c r="B69" s="1789">
        <v>4486</v>
      </c>
      <c r="C69" s="1789">
        <v>51132</v>
      </c>
      <c r="D69" s="1789">
        <v>1759</v>
      </c>
      <c r="E69" s="1789">
        <v>564</v>
      </c>
      <c r="F69" s="1797">
        <v>2959</v>
      </c>
      <c r="G69" s="1789">
        <v>37337</v>
      </c>
      <c r="H69" s="1789">
        <v>628</v>
      </c>
      <c r="I69" s="1789">
        <v>580</v>
      </c>
      <c r="J69" s="1797">
        <v>1398</v>
      </c>
      <c r="K69" s="1789">
        <v>13827</v>
      </c>
      <c r="L69" s="1789">
        <v>688</v>
      </c>
      <c r="M69" s="1789">
        <v>225</v>
      </c>
    </row>
    <row r="70" spans="1:13" ht="17.149999999999999" customHeight="1">
      <c r="A70" s="1799" t="s">
        <v>2593</v>
      </c>
      <c r="B70" s="1798">
        <v>4355</v>
      </c>
      <c r="C70" s="1789">
        <v>51376</v>
      </c>
      <c r="D70" s="1789">
        <v>2104</v>
      </c>
      <c r="E70" s="1789">
        <v>677</v>
      </c>
      <c r="F70" s="1797">
        <v>2885</v>
      </c>
      <c r="G70" s="1789">
        <v>31423</v>
      </c>
      <c r="H70" s="1789">
        <v>1213</v>
      </c>
      <c r="I70" s="1796">
        <v>857</v>
      </c>
      <c r="J70" s="1789">
        <v>1235</v>
      </c>
      <c r="K70" s="1789">
        <v>15323</v>
      </c>
      <c r="L70" s="1789">
        <v>815</v>
      </c>
      <c r="M70" s="1789">
        <v>283</v>
      </c>
    </row>
    <row r="71" spans="1:13" ht="17.149999999999999" customHeight="1">
      <c r="A71" s="1799" t="s">
        <v>2592</v>
      </c>
      <c r="B71" s="1798">
        <v>4532</v>
      </c>
      <c r="C71" s="1789">
        <v>54706</v>
      </c>
      <c r="D71" s="1789">
        <v>1688</v>
      </c>
      <c r="E71" s="1789">
        <v>492</v>
      </c>
      <c r="F71" s="1797">
        <v>3022</v>
      </c>
      <c r="G71" s="1789">
        <v>34448</v>
      </c>
      <c r="H71" s="1789">
        <v>1536</v>
      </c>
      <c r="I71" s="1796">
        <v>1717</v>
      </c>
      <c r="J71" s="1789">
        <v>1344</v>
      </c>
      <c r="K71" s="1789">
        <v>15732</v>
      </c>
      <c r="L71" s="1789">
        <v>1068</v>
      </c>
      <c r="M71" s="1789">
        <v>388</v>
      </c>
    </row>
    <row r="72" spans="1:13" ht="17.149999999999999" customHeight="1">
      <c r="A72" s="1799" t="s">
        <v>2591</v>
      </c>
      <c r="B72" s="1798">
        <v>4904</v>
      </c>
      <c r="C72" s="1789">
        <v>54353</v>
      </c>
      <c r="D72" s="1789">
        <v>1097</v>
      </c>
      <c r="E72" s="1789">
        <v>344</v>
      </c>
      <c r="F72" s="1797">
        <v>3060</v>
      </c>
      <c r="G72" s="1789">
        <v>36653</v>
      </c>
      <c r="H72" s="1789">
        <v>2034</v>
      </c>
      <c r="I72" s="1796">
        <v>1597</v>
      </c>
      <c r="J72" s="1789">
        <v>984</v>
      </c>
      <c r="K72" s="1789">
        <v>8950</v>
      </c>
      <c r="L72" s="1789">
        <v>826</v>
      </c>
      <c r="M72" s="1789">
        <v>321</v>
      </c>
    </row>
    <row r="73" spans="1:13" ht="17.149999999999999" customHeight="1">
      <c r="A73" s="1799" t="s">
        <v>2590</v>
      </c>
      <c r="B73" s="1798">
        <v>4903</v>
      </c>
      <c r="C73" s="1789">
        <v>52156</v>
      </c>
      <c r="D73" s="1789">
        <v>1242</v>
      </c>
      <c r="E73" s="1789">
        <v>434</v>
      </c>
      <c r="F73" s="1797">
        <v>3151</v>
      </c>
      <c r="G73" s="1789">
        <v>37682</v>
      </c>
      <c r="H73" s="1789">
        <v>2429</v>
      </c>
      <c r="I73" s="1796">
        <v>1969</v>
      </c>
      <c r="J73" s="1789">
        <v>519</v>
      </c>
      <c r="K73" s="1789">
        <v>4304</v>
      </c>
      <c r="L73" s="1789">
        <v>493</v>
      </c>
      <c r="M73" s="1789">
        <v>177</v>
      </c>
    </row>
    <row r="74" spans="1:13" ht="17.149999999999999" customHeight="1">
      <c r="A74" s="1799" t="s">
        <v>2589</v>
      </c>
      <c r="B74" s="1798">
        <v>4957</v>
      </c>
      <c r="C74" s="1789">
        <v>54960</v>
      </c>
      <c r="D74" s="1789">
        <v>1779</v>
      </c>
      <c r="E74" s="1789">
        <v>604</v>
      </c>
      <c r="F74" s="1797">
        <v>3309</v>
      </c>
      <c r="G74" s="1789">
        <v>37175</v>
      </c>
      <c r="H74" s="1789">
        <v>2243</v>
      </c>
      <c r="I74" s="1796">
        <v>1133</v>
      </c>
      <c r="J74" s="1797">
        <v>1063</v>
      </c>
      <c r="K74" s="1789">
        <v>9388</v>
      </c>
      <c r="L74" s="1789">
        <v>1235</v>
      </c>
      <c r="M74" s="1789">
        <v>407</v>
      </c>
    </row>
    <row r="75" spans="1:13" ht="17.149999999999999" customHeight="1">
      <c r="A75" s="1799" t="s">
        <v>2588</v>
      </c>
      <c r="B75" s="1798">
        <v>4966</v>
      </c>
      <c r="C75" s="1789">
        <v>54193</v>
      </c>
      <c r="D75" s="1789">
        <v>2206</v>
      </c>
      <c r="E75" s="1789">
        <v>767</v>
      </c>
      <c r="F75" s="1797">
        <v>3422</v>
      </c>
      <c r="G75" s="1789">
        <v>36108</v>
      </c>
      <c r="H75" s="1789">
        <v>1744</v>
      </c>
      <c r="I75" s="1796">
        <v>1617</v>
      </c>
      <c r="J75" s="1789">
        <v>1238</v>
      </c>
      <c r="K75" s="1789">
        <v>10835</v>
      </c>
      <c r="L75" s="1789">
        <v>1891</v>
      </c>
      <c r="M75" s="1789">
        <v>645</v>
      </c>
    </row>
    <row r="76" spans="1:13" ht="17.149999999999999" customHeight="1" thickBot="1">
      <c r="A76" s="1795" t="s">
        <v>2587</v>
      </c>
      <c r="B76" s="1794">
        <v>4939</v>
      </c>
      <c r="C76" s="1791">
        <v>52551</v>
      </c>
      <c r="D76" s="1791">
        <v>2126</v>
      </c>
      <c r="E76" s="1791">
        <v>682</v>
      </c>
      <c r="F76" s="1792">
        <v>3380</v>
      </c>
      <c r="G76" s="1791">
        <v>33253</v>
      </c>
      <c r="H76" s="1791">
        <v>1917</v>
      </c>
      <c r="I76" s="1793">
        <v>1737</v>
      </c>
      <c r="J76" s="1791">
        <v>1743</v>
      </c>
      <c r="K76" s="1791">
        <v>15293</v>
      </c>
      <c r="L76" s="1791">
        <v>2746</v>
      </c>
      <c r="M76" s="1791">
        <v>986</v>
      </c>
    </row>
    <row r="77" spans="1:13" ht="12" customHeight="1">
      <c r="A77" s="1790"/>
      <c r="B77" s="1821"/>
      <c r="C77" s="1789"/>
      <c r="D77" s="1789"/>
      <c r="E77" s="1789"/>
      <c r="F77" s="1820"/>
      <c r="G77" s="1789"/>
      <c r="H77" s="1789"/>
      <c r="I77" s="1789"/>
      <c r="J77" s="1820"/>
      <c r="K77" s="1789"/>
      <c r="L77" s="1789"/>
      <c r="M77" s="1789"/>
    </row>
    <row r="78" spans="1:13" ht="12" customHeight="1" thickBot="1">
      <c r="A78" s="1790"/>
      <c r="B78" s="1789"/>
      <c r="C78" s="1789"/>
      <c r="D78" s="1789"/>
      <c r="E78" s="1789"/>
      <c r="F78" s="1789"/>
      <c r="G78" s="1789"/>
      <c r="H78" s="1789"/>
      <c r="I78" s="1789"/>
      <c r="J78" s="1789"/>
      <c r="K78" s="1789"/>
      <c r="L78" s="1789"/>
      <c r="M78" s="1789"/>
    </row>
    <row r="79" spans="1:13" ht="17.149999999999999" customHeight="1">
      <c r="A79" s="1816" t="s">
        <v>2616</v>
      </c>
      <c r="B79" s="2670" t="s">
        <v>2621</v>
      </c>
      <c r="C79" s="2667"/>
      <c r="D79" s="2667"/>
      <c r="E79" s="2669"/>
      <c r="F79" s="2666" t="s">
        <v>2620</v>
      </c>
      <c r="G79" s="2667"/>
      <c r="H79" s="2667"/>
      <c r="I79" s="2669"/>
      <c r="J79" s="2666" t="s">
        <v>2619</v>
      </c>
      <c r="K79" s="2667"/>
      <c r="L79" s="2667"/>
      <c r="M79" s="2667"/>
    </row>
    <row r="80" spans="1:13" ht="17.149999999999999" customHeight="1">
      <c r="A80" s="1815" t="s">
        <v>2614</v>
      </c>
      <c r="B80" s="2664" t="s">
        <v>2613</v>
      </c>
      <c r="C80" s="2665"/>
      <c r="D80" s="2664" t="s">
        <v>2612</v>
      </c>
      <c r="E80" s="2665"/>
      <c r="F80" s="2664" t="s">
        <v>2613</v>
      </c>
      <c r="G80" s="2665"/>
      <c r="H80" s="2664" t="s">
        <v>2612</v>
      </c>
      <c r="I80" s="2665"/>
      <c r="J80" s="2664" t="s">
        <v>2613</v>
      </c>
      <c r="K80" s="2665"/>
      <c r="L80" s="2664" t="s">
        <v>2612</v>
      </c>
      <c r="M80" s="2668"/>
    </row>
    <row r="81" spans="1:13" ht="17.149999999999999" customHeight="1" thickBot="1">
      <c r="A81" s="1814" t="s">
        <v>1760</v>
      </c>
      <c r="B81" s="1813" t="s">
        <v>2611</v>
      </c>
      <c r="C81" s="1812" t="s">
        <v>2609</v>
      </c>
      <c r="D81" s="1812" t="s">
        <v>2610</v>
      </c>
      <c r="E81" s="1812" t="s">
        <v>2609</v>
      </c>
      <c r="F81" s="1813" t="s">
        <v>2611</v>
      </c>
      <c r="G81" s="1812" t="s">
        <v>2609</v>
      </c>
      <c r="H81" s="1812" t="s">
        <v>2610</v>
      </c>
      <c r="I81" s="1812" t="s">
        <v>2609</v>
      </c>
      <c r="J81" s="1813" t="s">
        <v>2611</v>
      </c>
      <c r="K81" s="1812" t="s">
        <v>2609</v>
      </c>
      <c r="L81" s="1812" t="s">
        <v>2610</v>
      </c>
      <c r="M81" s="1811" t="s">
        <v>2609</v>
      </c>
    </row>
    <row r="82" spans="1:13" ht="17.149999999999999" customHeight="1">
      <c r="A82" s="1810" t="s">
        <v>2608</v>
      </c>
      <c r="B82" s="1800">
        <v>1406</v>
      </c>
      <c r="C82" s="1800">
        <v>7664</v>
      </c>
      <c r="D82" s="1800">
        <v>1907</v>
      </c>
      <c r="E82" s="1800">
        <v>602</v>
      </c>
      <c r="F82" s="1819">
        <v>3290</v>
      </c>
      <c r="G82" s="1806">
        <v>56512</v>
      </c>
      <c r="H82" s="1806">
        <v>415</v>
      </c>
      <c r="I82" s="1818">
        <v>191</v>
      </c>
      <c r="J82" s="1800">
        <v>3815</v>
      </c>
      <c r="K82" s="1800">
        <v>65640</v>
      </c>
      <c r="L82" s="1800">
        <v>16297</v>
      </c>
      <c r="M82" s="1800">
        <v>5750</v>
      </c>
    </row>
    <row r="83" spans="1:13" ht="17.149999999999999" customHeight="1">
      <c r="A83" s="1799" t="s">
        <v>2607</v>
      </c>
      <c r="B83" s="1800">
        <v>1407</v>
      </c>
      <c r="C83" s="1800">
        <v>8261</v>
      </c>
      <c r="D83" s="1800">
        <v>1323</v>
      </c>
      <c r="E83" s="1800">
        <v>457</v>
      </c>
      <c r="F83" s="1802">
        <v>3310</v>
      </c>
      <c r="G83" s="1800">
        <v>51964</v>
      </c>
      <c r="H83" s="1800">
        <v>374</v>
      </c>
      <c r="I83" s="1801">
        <v>173</v>
      </c>
      <c r="J83" s="1800">
        <v>3780</v>
      </c>
      <c r="K83" s="1800">
        <v>58742</v>
      </c>
      <c r="L83" s="1800">
        <v>17147</v>
      </c>
      <c r="M83" s="1800">
        <v>5822</v>
      </c>
    </row>
    <row r="84" spans="1:13" ht="17.149999999999999" customHeight="1">
      <c r="A84" s="1799" t="s">
        <v>2606</v>
      </c>
      <c r="B84" s="1800">
        <v>1239</v>
      </c>
      <c r="C84" s="1800">
        <v>8636</v>
      </c>
      <c r="D84" s="1800">
        <v>1117</v>
      </c>
      <c r="E84" s="1800">
        <v>361</v>
      </c>
      <c r="F84" s="1802">
        <v>3351</v>
      </c>
      <c r="G84" s="1800">
        <v>43721</v>
      </c>
      <c r="H84" s="1800">
        <v>962</v>
      </c>
      <c r="I84" s="1801">
        <v>321</v>
      </c>
      <c r="J84" s="1800">
        <v>3947</v>
      </c>
      <c r="K84" s="1800">
        <v>56936</v>
      </c>
      <c r="L84" s="1800">
        <v>16340</v>
      </c>
      <c r="M84" s="1800">
        <v>5681</v>
      </c>
    </row>
    <row r="85" spans="1:13" ht="17.149999999999999" customHeight="1">
      <c r="A85" s="1799" t="s">
        <v>2605</v>
      </c>
      <c r="B85" s="1800">
        <v>961</v>
      </c>
      <c r="C85" s="1800">
        <v>9636</v>
      </c>
      <c r="D85" s="1800">
        <v>1021</v>
      </c>
      <c r="E85" s="1800">
        <v>340</v>
      </c>
      <c r="F85" s="1802">
        <v>3628</v>
      </c>
      <c r="G85" s="1800">
        <v>46800</v>
      </c>
      <c r="H85" s="1800">
        <v>1298</v>
      </c>
      <c r="I85" s="1801">
        <v>448</v>
      </c>
      <c r="J85" s="1800">
        <v>4159</v>
      </c>
      <c r="K85" s="1800">
        <v>60157</v>
      </c>
      <c r="L85" s="1800">
        <v>12492</v>
      </c>
      <c r="M85" s="1800">
        <v>4341</v>
      </c>
    </row>
    <row r="86" spans="1:13" ht="17.149999999999999" customHeight="1">
      <c r="A86" s="1799" t="s">
        <v>2603</v>
      </c>
      <c r="B86" s="1800">
        <v>1063</v>
      </c>
      <c r="C86" s="1800">
        <v>10877</v>
      </c>
      <c r="D86" s="1800">
        <v>958</v>
      </c>
      <c r="E86" s="1800">
        <v>353</v>
      </c>
      <c r="F86" s="1802">
        <v>3792</v>
      </c>
      <c r="G86" s="1800">
        <v>48761</v>
      </c>
      <c r="H86" s="1800">
        <v>992</v>
      </c>
      <c r="I86" s="1801">
        <v>360</v>
      </c>
      <c r="J86" s="1800">
        <v>4208</v>
      </c>
      <c r="K86" s="1800">
        <v>62428</v>
      </c>
      <c r="L86" s="1800">
        <v>11569</v>
      </c>
      <c r="M86" s="1800">
        <v>3841</v>
      </c>
    </row>
    <row r="87" spans="1:13" ht="17.149999999999999" customHeight="1">
      <c r="A87" s="1799" t="s">
        <v>2602</v>
      </c>
      <c r="B87" s="1800">
        <v>1389</v>
      </c>
      <c r="C87" s="1800">
        <v>12599</v>
      </c>
      <c r="D87" s="1800">
        <v>1226</v>
      </c>
      <c r="E87" s="1800">
        <v>438</v>
      </c>
      <c r="F87" s="1802">
        <v>4005</v>
      </c>
      <c r="G87" s="1800">
        <v>52949</v>
      </c>
      <c r="H87" s="1800">
        <v>720</v>
      </c>
      <c r="I87" s="1801">
        <v>299</v>
      </c>
      <c r="J87" s="1800">
        <v>4297</v>
      </c>
      <c r="K87" s="1800">
        <v>62179</v>
      </c>
      <c r="L87" s="1800">
        <v>10600</v>
      </c>
      <c r="M87" s="1800">
        <v>3593</v>
      </c>
    </row>
    <row r="88" spans="1:13" ht="17.149999999999999" customHeight="1">
      <c r="A88" s="1799" t="s">
        <v>2601</v>
      </c>
      <c r="B88" s="1800">
        <v>1514</v>
      </c>
      <c r="C88" s="1800">
        <v>17971</v>
      </c>
      <c r="D88" s="1800">
        <v>1233</v>
      </c>
      <c r="E88" s="1800">
        <v>435</v>
      </c>
      <c r="F88" s="1802">
        <v>4042</v>
      </c>
      <c r="G88" s="1800">
        <v>54816</v>
      </c>
      <c r="H88" s="1800">
        <v>556</v>
      </c>
      <c r="I88" s="1801">
        <v>238</v>
      </c>
      <c r="J88" s="1800">
        <v>4435</v>
      </c>
      <c r="K88" s="1800">
        <v>65560</v>
      </c>
      <c r="L88" s="1800">
        <v>10889</v>
      </c>
      <c r="M88" s="1800">
        <v>3597</v>
      </c>
    </row>
    <row r="89" spans="1:13" ht="17.149999999999999" customHeight="1">
      <c r="A89" s="1799" t="s">
        <v>2600</v>
      </c>
      <c r="B89" s="1800">
        <v>1320</v>
      </c>
      <c r="C89" s="1800">
        <v>15159</v>
      </c>
      <c r="D89" s="1800">
        <v>1817</v>
      </c>
      <c r="E89" s="1800">
        <v>623</v>
      </c>
      <c r="F89" s="1802">
        <v>4209</v>
      </c>
      <c r="G89" s="1800">
        <v>54804</v>
      </c>
      <c r="H89" s="1800">
        <v>735</v>
      </c>
      <c r="I89" s="1801">
        <v>270</v>
      </c>
      <c r="J89" s="1800">
        <v>4696</v>
      </c>
      <c r="K89" s="1800">
        <v>74727</v>
      </c>
      <c r="L89" s="1800">
        <v>9893</v>
      </c>
      <c r="M89" s="1800">
        <v>3651</v>
      </c>
    </row>
    <row r="90" spans="1:13" ht="17.149999999999999" customHeight="1">
      <c r="A90" s="1799" t="s">
        <v>2599</v>
      </c>
      <c r="B90" s="1800">
        <v>1430</v>
      </c>
      <c r="C90" s="1800">
        <v>15227</v>
      </c>
      <c r="D90" s="1800">
        <v>2474</v>
      </c>
      <c r="E90" s="1800">
        <v>810</v>
      </c>
      <c r="F90" s="1802">
        <v>4204</v>
      </c>
      <c r="G90" s="1800">
        <v>52281</v>
      </c>
      <c r="H90" s="1800">
        <v>910</v>
      </c>
      <c r="I90" s="1801">
        <v>320</v>
      </c>
      <c r="J90" s="1800">
        <v>4307</v>
      </c>
      <c r="K90" s="1800">
        <v>66437</v>
      </c>
      <c r="L90" s="1800">
        <v>7790</v>
      </c>
      <c r="M90" s="1800">
        <v>2668</v>
      </c>
    </row>
    <row r="91" spans="1:13" ht="17.149999999999999" customHeight="1">
      <c r="A91" s="1799" t="s">
        <v>2598</v>
      </c>
      <c r="B91" s="1800">
        <v>1526</v>
      </c>
      <c r="C91" s="1800">
        <v>17223</v>
      </c>
      <c r="D91" s="1800">
        <v>2192</v>
      </c>
      <c r="E91" s="1800">
        <v>707</v>
      </c>
      <c r="F91" s="1802">
        <v>4812</v>
      </c>
      <c r="G91" s="1800">
        <v>57336</v>
      </c>
      <c r="H91" s="1800">
        <v>1903</v>
      </c>
      <c r="I91" s="1801">
        <v>667</v>
      </c>
      <c r="J91" s="1800">
        <v>4134</v>
      </c>
      <c r="K91" s="1800">
        <v>60046</v>
      </c>
      <c r="L91" s="1800">
        <v>8382</v>
      </c>
      <c r="M91" s="1800">
        <v>2700</v>
      </c>
    </row>
    <row r="92" spans="1:13" ht="17.149999999999999" customHeight="1">
      <c r="A92" s="1799" t="s">
        <v>2597</v>
      </c>
      <c r="B92" s="1800">
        <v>1529</v>
      </c>
      <c r="C92" s="1800">
        <v>16424</v>
      </c>
      <c r="D92" s="1800">
        <v>1792</v>
      </c>
      <c r="E92" s="1800">
        <v>610</v>
      </c>
      <c r="F92" s="1802">
        <v>4751</v>
      </c>
      <c r="G92" s="1800">
        <v>54720</v>
      </c>
      <c r="H92" s="1800">
        <v>3095</v>
      </c>
      <c r="I92" s="1801">
        <v>1179</v>
      </c>
      <c r="J92" s="1800">
        <v>4310</v>
      </c>
      <c r="K92" s="1800">
        <v>62904</v>
      </c>
      <c r="L92" s="1800">
        <v>8672</v>
      </c>
      <c r="M92" s="1800">
        <v>2714</v>
      </c>
    </row>
    <row r="93" spans="1:13" ht="17.149999999999999" customHeight="1">
      <c r="A93" s="1799" t="s">
        <v>2596</v>
      </c>
      <c r="B93" s="1789">
        <v>1545</v>
      </c>
      <c r="C93" s="1789">
        <v>16085</v>
      </c>
      <c r="D93" s="1789">
        <v>1686</v>
      </c>
      <c r="E93" s="1789">
        <v>615</v>
      </c>
      <c r="F93" s="1797">
        <v>4871</v>
      </c>
      <c r="G93" s="1789">
        <v>60286</v>
      </c>
      <c r="H93" s="1789">
        <v>5443</v>
      </c>
      <c r="I93" s="1789">
        <v>2054</v>
      </c>
      <c r="J93" s="1797">
        <v>4113</v>
      </c>
      <c r="K93" s="1789">
        <v>60653</v>
      </c>
      <c r="L93" s="1789">
        <v>9353</v>
      </c>
      <c r="M93" s="1789">
        <v>3023</v>
      </c>
    </row>
    <row r="94" spans="1:13" ht="17.149999999999999" customHeight="1">
      <c r="A94" s="1799" t="s">
        <v>2595</v>
      </c>
      <c r="B94" s="1789">
        <v>1501</v>
      </c>
      <c r="C94" s="1789">
        <v>16458</v>
      </c>
      <c r="D94" s="1789">
        <v>1874</v>
      </c>
      <c r="E94" s="1789">
        <v>599</v>
      </c>
      <c r="F94" s="1797">
        <v>4667</v>
      </c>
      <c r="G94" s="1789">
        <v>60363</v>
      </c>
      <c r="H94" s="1789">
        <v>5788</v>
      </c>
      <c r="I94" s="1789">
        <v>2305</v>
      </c>
      <c r="J94" s="1797">
        <v>3959</v>
      </c>
      <c r="K94" s="1789">
        <v>58342</v>
      </c>
      <c r="L94" s="1789">
        <v>9278</v>
      </c>
      <c r="M94" s="1789">
        <v>2937</v>
      </c>
    </row>
    <row r="95" spans="1:13" ht="17.149999999999999" customHeight="1">
      <c r="A95" s="1799" t="s">
        <v>2594</v>
      </c>
      <c r="B95" s="1789">
        <v>1124</v>
      </c>
      <c r="C95" s="1789">
        <v>11732</v>
      </c>
      <c r="D95" s="1789">
        <v>1825</v>
      </c>
      <c r="E95" s="1789">
        <v>611</v>
      </c>
      <c r="F95" s="1797">
        <v>4277</v>
      </c>
      <c r="G95" s="1789">
        <v>49960</v>
      </c>
      <c r="H95" s="1789">
        <v>4774</v>
      </c>
      <c r="I95" s="1789">
        <v>1979</v>
      </c>
      <c r="J95" s="1797">
        <v>3756</v>
      </c>
      <c r="K95" s="1789">
        <v>53890</v>
      </c>
      <c r="L95" s="1789">
        <v>10021</v>
      </c>
      <c r="M95" s="1789">
        <v>3741</v>
      </c>
    </row>
    <row r="96" spans="1:13" ht="17.149999999999999" customHeight="1">
      <c r="A96" s="1799" t="s">
        <v>2593</v>
      </c>
      <c r="B96" s="1798">
        <v>1020</v>
      </c>
      <c r="C96" s="1789">
        <v>10772</v>
      </c>
      <c r="D96" s="1789">
        <v>1192</v>
      </c>
      <c r="E96" s="1789">
        <v>411</v>
      </c>
      <c r="F96" s="1797">
        <v>4189</v>
      </c>
      <c r="G96" s="1789">
        <v>49169</v>
      </c>
      <c r="H96" s="1789">
        <v>4679</v>
      </c>
      <c r="I96" s="1796">
        <v>2282</v>
      </c>
      <c r="J96" s="1789">
        <v>4118</v>
      </c>
      <c r="K96" s="1789">
        <v>56933</v>
      </c>
      <c r="L96" s="1789">
        <v>12247</v>
      </c>
      <c r="M96" s="1789">
        <v>4582</v>
      </c>
    </row>
    <row r="97" spans="1:13" ht="17.149999999999999" customHeight="1">
      <c r="A97" s="1799" t="s">
        <v>2592</v>
      </c>
      <c r="B97" s="1798">
        <v>1025</v>
      </c>
      <c r="C97" s="1789">
        <v>11118</v>
      </c>
      <c r="D97" s="1789">
        <v>1260</v>
      </c>
      <c r="E97" s="1789">
        <v>425</v>
      </c>
      <c r="F97" s="1797">
        <v>4087</v>
      </c>
      <c r="G97" s="1789">
        <v>50659</v>
      </c>
      <c r="H97" s="1789">
        <v>5797</v>
      </c>
      <c r="I97" s="1796">
        <v>2099</v>
      </c>
      <c r="J97" s="1789">
        <v>4774</v>
      </c>
      <c r="K97" s="1789">
        <v>58513</v>
      </c>
      <c r="L97" s="1789">
        <v>11084</v>
      </c>
      <c r="M97" s="1789">
        <v>4036</v>
      </c>
    </row>
    <row r="98" spans="1:13" ht="17.149999999999999" customHeight="1">
      <c r="A98" s="1799" t="s">
        <v>2591</v>
      </c>
      <c r="B98" s="1798">
        <v>1154</v>
      </c>
      <c r="C98" s="1789">
        <v>12387</v>
      </c>
      <c r="D98" s="1789">
        <v>1104</v>
      </c>
      <c r="E98" s="1789">
        <v>368</v>
      </c>
      <c r="F98" s="1797">
        <v>4309</v>
      </c>
      <c r="G98" s="1789">
        <v>52767</v>
      </c>
      <c r="H98" s="1789">
        <v>5583</v>
      </c>
      <c r="I98" s="1796">
        <v>2180</v>
      </c>
      <c r="J98" s="1789">
        <v>4118</v>
      </c>
      <c r="K98" s="1789">
        <v>59922</v>
      </c>
      <c r="L98" s="1789">
        <v>10531</v>
      </c>
      <c r="M98" s="1789">
        <v>3669</v>
      </c>
    </row>
    <row r="99" spans="1:13" ht="17.149999999999999" customHeight="1">
      <c r="A99" s="1799" t="s">
        <v>2590</v>
      </c>
      <c r="B99" s="1798">
        <v>1161</v>
      </c>
      <c r="C99" s="1789">
        <v>11207</v>
      </c>
      <c r="D99" s="1789">
        <v>742</v>
      </c>
      <c r="E99" s="1789">
        <v>265</v>
      </c>
      <c r="F99" s="1797">
        <v>4261</v>
      </c>
      <c r="G99" s="1789">
        <v>54116</v>
      </c>
      <c r="H99" s="1789">
        <v>5235</v>
      </c>
      <c r="I99" s="1796">
        <v>2093</v>
      </c>
      <c r="J99" s="1789">
        <v>4243</v>
      </c>
      <c r="K99" s="1789">
        <v>57546</v>
      </c>
      <c r="L99" s="1789">
        <v>10559</v>
      </c>
      <c r="M99" s="1789">
        <v>3656</v>
      </c>
    </row>
    <row r="100" spans="1:13" ht="17.149999999999999" customHeight="1">
      <c r="A100" s="1799" t="s">
        <v>2589</v>
      </c>
      <c r="B100" s="1798">
        <v>1073</v>
      </c>
      <c r="C100" s="1789">
        <v>12986</v>
      </c>
      <c r="D100" s="1789">
        <v>440</v>
      </c>
      <c r="E100" s="1789">
        <v>176</v>
      </c>
      <c r="F100" s="1797">
        <v>5050</v>
      </c>
      <c r="G100" s="1789">
        <v>53005</v>
      </c>
      <c r="H100" s="1789">
        <v>6521</v>
      </c>
      <c r="I100" s="1796">
        <v>2416</v>
      </c>
      <c r="J100" s="1789">
        <v>4416</v>
      </c>
      <c r="K100" s="1789">
        <v>57424</v>
      </c>
      <c r="L100" s="1789">
        <v>10817</v>
      </c>
      <c r="M100" s="1789">
        <v>3626</v>
      </c>
    </row>
    <row r="101" spans="1:13" ht="17.149999999999999" customHeight="1">
      <c r="A101" s="1799" t="s">
        <v>2588</v>
      </c>
      <c r="B101" s="1798">
        <v>965</v>
      </c>
      <c r="C101" s="1789">
        <v>12916</v>
      </c>
      <c r="D101" s="1789">
        <v>741</v>
      </c>
      <c r="E101" s="1789">
        <v>269</v>
      </c>
      <c r="F101" s="1797">
        <v>5217</v>
      </c>
      <c r="G101" s="1789">
        <v>54782</v>
      </c>
      <c r="H101" s="1789">
        <v>7342</v>
      </c>
      <c r="I101" s="1796">
        <v>2665</v>
      </c>
      <c r="J101" s="1789">
        <v>4455</v>
      </c>
      <c r="K101" s="1789">
        <v>66823</v>
      </c>
      <c r="L101" s="1789">
        <v>9918</v>
      </c>
      <c r="M101" s="1789">
        <v>6811</v>
      </c>
    </row>
    <row r="102" spans="1:13" ht="17.149999999999999" customHeight="1" thickBot="1">
      <c r="A102" s="1795" t="s">
        <v>2587</v>
      </c>
      <c r="B102" s="1794">
        <v>271</v>
      </c>
      <c r="C102" s="1791">
        <v>3688</v>
      </c>
      <c r="D102" s="1791">
        <v>144</v>
      </c>
      <c r="E102" s="1791">
        <v>58</v>
      </c>
      <c r="F102" s="1792">
        <v>4705</v>
      </c>
      <c r="G102" s="1791">
        <v>54486</v>
      </c>
      <c r="H102" s="1791">
        <v>7522</v>
      </c>
      <c r="I102" s="1793">
        <v>2774</v>
      </c>
      <c r="J102" s="1791">
        <v>4166</v>
      </c>
      <c r="K102" s="1791">
        <v>60061</v>
      </c>
      <c r="L102" s="1791">
        <v>8871</v>
      </c>
      <c r="M102" s="1791">
        <v>6259</v>
      </c>
    </row>
    <row r="103" spans="1:13" ht="12" customHeight="1" thickBot="1"/>
    <row r="104" spans="1:13" ht="17.149999999999999" customHeight="1">
      <c r="A104" s="1816" t="s">
        <v>2616</v>
      </c>
      <c r="B104" s="2666" t="s">
        <v>2618</v>
      </c>
      <c r="C104" s="2667"/>
      <c r="D104" s="2667"/>
      <c r="E104" s="2669"/>
      <c r="F104" s="2666" t="s">
        <v>2617</v>
      </c>
      <c r="G104" s="2667"/>
      <c r="H104" s="2667"/>
      <c r="I104" s="2669"/>
      <c r="J104" s="2666" t="s">
        <v>1639</v>
      </c>
      <c r="K104" s="2667"/>
      <c r="L104" s="2667"/>
      <c r="M104" s="2667"/>
    </row>
    <row r="105" spans="1:13" ht="17.149999999999999" customHeight="1">
      <c r="A105" s="1815" t="s">
        <v>2614</v>
      </c>
      <c r="B105" s="2664" t="s">
        <v>2613</v>
      </c>
      <c r="C105" s="2665"/>
      <c r="D105" s="2664" t="s">
        <v>2612</v>
      </c>
      <c r="E105" s="2665"/>
      <c r="F105" s="2664" t="s">
        <v>2613</v>
      </c>
      <c r="G105" s="2665"/>
      <c r="H105" s="2664" t="s">
        <v>2612</v>
      </c>
      <c r="I105" s="2665"/>
      <c r="J105" s="2664" t="s">
        <v>2613</v>
      </c>
      <c r="K105" s="2665"/>
      <c r="L105" s="2664" t="s">
        <v>2612</v>
      </c>
      <c r="M105" s="2668"/>
    </row>
    <row r="106" spans="1:13" ht="17.149999999999999" customHeight="1" thickBot="1">
      <c r="A106" s="1814" t="s">
        <v>1760</v>
      </c>
      <c r="B106" s="1813" t="s">
        <v>2611</v>
      </c>
      <c r="C106" s="1812" t="s">
        <v>2609</v>
      </c>
      <c r="D106" s="1812" t="s">
        <v>2610</v>
      </c>
      <c r="E106" s="1812" t="s">
        <v>2609</v>
      </c>
      <c r="F106" s="1813" t="s">
        <v>2611</v>
      </c>
      <c r="G106" s="1812" t="s">
        <v>2609</v>
      </c>
      <c r="H106" s="1812" t="s">
        <v>2610</v>
      </c>
      <c r="I106" s="1812" t="s">
        <v>2609</v>
      </c>
      <c r="J106" s="1813" t="s">
        <v>2611</v>
      </c>
      <c r="K106" s="1812" t="s">
        <v>2609</v>
      </c>
      <c r="L106" s="1812" t="s">
        <v>2610</v>
      </c>
      <c r="M106" s="1811" t="s">
        <v>2609</v>
      </c>
    </row>
    <row r="107" spans="1:13" ht="17.149999999999999" customHeight="1">
      <c r="A107" s="1810" t="s">
        <v>2608</v>
      </c>
      <c r="B107" s="1800">
        <v>1253</v>
      </c>
      <c r="C107" s="1800">
        <v>15207</v>
      </c>
      <c r="D107" s="1800">
        <v>1668</v>
      </c>
      <c r="E107" s="1800">
        <v>676</v>
      </c>
      <c r="F107" s="1819">
        <v>1718</v>
      </c>
      <c r="G107" s="1806">
        <v>25506</v>
      </c>
      <c r="H107" s="1806">
        <v>578</v>
      </c>
      <c r="I107" s="1818">
        <v>217</v>
      </c>
      <c r="J107" s="1800">
        <v>804</v>
      </c>
      <c r="K107" s="1800">
        <v>11604</v>
      </c>
      <c r="L107" s="1800">
        <v>30200</v>
      </c>
      <c r="M107" s="1800">
        <v>21753</v>
      </c>
    </row>
    <row r="108" spans="1:13" ht="17.149999999999999" customHeight="1">
      <c r="A108" s="1799" t="s">
        <v>2607</v>
      </c>
      <c r="B108" s="1800">
        <v>1372</v>
      </c>
      <c r="C108" s="1800">
        <v>16456</v>
      </c>
      <c r="D108" s="1800">
        <v>1945</v>
      </c>
      <c r="E108" s="1800">
        <v>776</v>
      </c>
      <c r="F108" s="1802">
        <v>1727</v>
      </c>
      <c r="G108" s="1800">
        <v>23599</v>
      </c>
      <c r="H108" s="1800">
        <v>627</v>
      </c>
      <c r="I108" s="1801">
        <v>234</v>
      </c>
      <c r="J108" s="1800">
        <v>986</v>
      </c>
      <c r="K108" s="1800">
        <v>12732</v>
      </c>
      <c r="L108" s="1800">
        <v>30768</v>
      </c>
      <c r="M108" s="1800">
        <v>22269</v>
      </c>
    </row>
    <row r="109" spans="1:13" ht="17.149999999999999" customHeight="1">
      <c r="A109" s="1799" t="s">
        <v>2606</v>
      </c>
      <c r="B109" s="1800">
        <v>1483</v>
      </c>
      <c r="C109" s="1800">
        <v>17502</v>
      </c>
      <c r="D109" s="1800">
        <v>1907</v>
      </c>
      <c r="E109" s="1800">
        <v>851</v>
      </c>
      <c r="F109" s="1802">
        <v>1811</v>
      </c>
      <c r="G109" s="1800">
        <v>25404</v>
      </c>
      <c r="H109" s="1800">
        <v>799</v>
      </c>
      <c r="I109" s="1801">
        <v>289</v>
      </c>
      <c r="J109" s="1800">
        <v>1004</v>
      </c>
      <c r="K109" s="1800">
        <v>17873</v>
      </c>
      <c r="L109" s="1800">
        <v>24197</v>
      </c>
      <c r="M109" s="1800">
        <v>7428</v>
      </c>
    </row>
    <row r="110" spans="1:13" ht="17.149999999999999" customHeight="1">
      <c r="A110" s="1799" t="s">
        <v>2605</v>
      </c>
      <c r="B110" s="1800">
        <v>1491</v>
      </c>
      <c r="C110" s="1800">
        <v>16686</v>
      </c>
      <c r="D110" s="1800">
        <v>1686</v>
      </c>
      <c r="E110" s="1800">
        <v>734</v>
      </c>
      <c r="F110" s="1802">
        <v>1948</v>
      </c>
      <c r="G110" s="1800">
        <v>26436</v>
      </c>
      <c r="H110" s="1800">
        <v>785</v>
      </c>
      <c r="I110" s="1801">
        <v>297</v>
      </c>
      <c r="J110" s="1800">
        <v>1087</v>
      </c>
      <c r="K110" s="1800">
        <v>17862</v>
      </c>
      <c r="L110" s="1800">
        <v>24702</v>
      </c>
      <c r="M110" s="1800">
        <v>18699</v>
      </c>
    </row>
    <row r="111" spans="1:13" ht="17.149999999999999" customHeight="1">
      <c r="A111" s="1799" t="s">
        <v>2603</v>
      </c>
      <c r="B111" s="1800">
        <v>1591</v>
      </c>
      <c r="C111" s="1800">
        <v>16619</v>
      </c>
      <c r="D111" s="1800">
        <v>1123</v>
      </c>
      <c r="E111" s="1800">
        <v>513</v>
      </c>
      <c r="F111" s="1802">
        <v>1928</v>
      </c>
      <c r="G111" s="1800">
        <v>23695</v>
      </c>
      <c r="H111" s="1800">
        <v>1043</v>
      </c>
      <c r="I111" s="1801">
        <v>382</v>
      </c>
      <c r="J111" s="1800">
        <v>1148</v>
      </c>
      <c r="K111" s="1800">
        <v>19545</v>
      </c>
      <c r="L111" s="1800">
        <v>28717</v>
      </c>
      <c r="M111" s="1800">
        <v>21033</v>
      </c>
    </row>
    <row r="112" spans="1:13" ht="17.149999999999999" customHeight="1">
      <c r="A112" s="1799" t="s">
        <v>2602</v>
      </c>
      <c r="B112" s="1800">
        <v>1320</v>
      </c>
      <c r="C112" s="1800">
        <v>14400</v>
      </c>
      <c r="D112" s="1800">
        <v>1800</v>
      </c>
      <c r="E112" s="1800">
        <v>740</v>
      </c>
      <c r="F112" s="1802">
        <v>2241</v>
      </c>
      <c r="G112" s="1800">
        <v>27081</v>
      </c>
      <c r="H112" s="1800">
        <v>846</v>
      </c>
      <c r="I112" s="1801">
        <v>309</v>
      </c>
      <c r="J112" s="1800">
        <v>1183</v>
      </c>
      <c r="K112" s="1800">
        <v>20272</v>
      </c>
      <c r="L112" s="1800">
        <v>45093</v>
      </c>
      <c r="M112" s="1800">
        <v>24953</v>
      </c>
    </row>
    <row r="113" spans="1:13" ht="17.149999999999999" customHeight="1">
      <c r="A113" s="1799" t="s">
        <v>2601</v>
      </c>
      <c r="B113" s="1800">
        <v>1371</v>
      </c>
      <c r="C113" s="1800">
        <v>14591</v>
      </c>
      <c r="D113" s="1800">
        <v>1504</v>
      </c>
      <c r="E113" s="1800">
        <v>931</v>
      </c>
      <c r="F113" s="1802">
        <v>1800</v>
      </c>
      <c r="G113" s="1800">
        <v>26413</v>
      </c>
      <c r="H113" s="1800">
        <v>871</v>
      </c>
      <c r="I113" s="1801">
        <v>293</v>
      </c>
      <c r="J113" s="1800">
        <v>1436</v>
      </c>
      <c r="K113" s="1800">
        <v>22940</v>
      </c>
      <c r="L113" s="1800">
        <v>55011</v>
      </c>
      <c r="M113" s="1800">
        <v>30443</v>
      </c>
    </row>
    <row r="114" spans="1:13" ht="17.149999999999999" customHeight="1">
      <c r="A114" s="1799" t="s">
        <v>2600</v>
      </c>
      <c r="B114" s="1800">
        <v>1541</v>
      </c>
      <c r="C114" s="1800">
        <v>15436</v>
      </c>
      <c r="D114" s="1800">
        <v>1389</v>
      </c>
      <c r="E114" s="1800">
        <v>703</v>
      </c>
      <c r="F114" s="1802">
        <v>2400</v>
      </c>
      <c r="G114" s="1800">
        <v>33487</v>
      </c>
      <c r="H114" s="1800">
        <v>1284</v>
      </c>
      <c r="I114" s="1801">
        <v>3155</v>
      </c>
      <c r="J114" s="1800">
        <v>1456</v>
      </c>
      <c r="K114" s="1800">
        <v>22947</v>
      </c>
      <c r="L114" s="1800">
        <v>66098</v>
      </c>
      <c r="M114" s="1800">
        <v>18916</v>
      </c>
    </row>
    <row r="115" spans="1:13" ht="17.149999999999999" customHeight="1">
      <c r="A115" s="1799" t="s">
        <v>2599</v>
      </c>
      <c r="B115" s="1800">
        <v>1769</v>
      </c>
      <c r="C115" s="1800">
        <v>17301</v>
      </c>
      <c r="D115" s="1800">
        <v>1421</v>
      </c>
      <c r="E115" s="1800">
        <v>654</v>
      </c>
      <c r="F115" s="1802">
        <v>2570</v>
      </c>
      <c r="G115" s="1800">
        <v>29905</v>
      </c>
      <c r="H115" s="1800">
        <v>1245</v>
      </c>
      <c r="I115" s="1801">
        <v>749</v>
      </c>
      <c r="J115" s="1800">
        <v>1440</v>
      </c>
      <c r="K115" s="1800">
        <v>20368</v>
      </c>
      <c r="L115" s="1800">
        <v>76453</v>
      </c>
      <c r="M115" s="1800">
        <v>19852</v>
      </c>
    </row>
    <row r="116" spans="1:13" ht="17.149999999999999" customHeight="1">
      <c r="A116" s="1799" t="s">
        <v>2598</v>
      </c>
      <c r="B116" s="1800">
        <v>1696</v>
      </c>
      <c r="C116" s="1800">
        <v>16176</v>
      </c>
      <c r="D116" s="1800">
        <v>1000</v>
      </c>
      <c r="E116" s="1800">
        <v>455</v>
      </c>
      <c r="F116" s="1802">
        <v>2592</v>
      </c>
      <c r="G116" s="1800">
        <v>30515</v>
      </c>
      <c r="H116" s="1800">
        <v>1365</v>
      </c>
      <c r="I116" s="1801">
        <v>568</v>
      </c>
      <c r="J116" s="1800">
        <v>1455</v>
      </c>
      <c r="K116" s="1800">
        <v>20871</v>
      </c>
      <c r="L116" s="1800">
        <v>80881</v>
      </c>
      <c r="M116" s="1800">
        <v>22273</v>
      </c>
    </row>
    <row r="117" spans="1:13" ht="17.149999999999999" customHeight="1">
      <c r="A117" s="1799" t="s">
        <v>2597</v>
      </c>
      <c r="B117" s="1800">
        <v>1823</v>
      </c>
      <c r="C117" s="1800">
        <v>17575</v>
      </c>
      <c r="D117" s="1800">
        <v>1090</v>
      </c>
      <c r="E117" s="1800">
        <v>490</v>
      </c>
      <c r="F117" s="1802">
        <v>2681</v>
      </c>
      <c r="G117" s="1800">
        <v>28773</v>
      </c>
      <c r="H117" s="1800">
        <v>933</v>
      </c>
      <c r="I117" s="1801">
        <v>445</v>
      </c>
      <c r="J117" s="1800">
        <v>1462</v>
      </c>
      <c r="K117" s="1800">
        <v>21281</v>
      </c>
      <c r="L117" s="1800">
        <v>68240</v>
      </c>
      <c r="M117" s="1800">
        <v>16478</v>
      </c>
    </row>
    <row r="118" spans="1:13" ht="17.149999999999999" customHeight="1">
      <c r="A118" s="1799" t="s">
        <v>2596</v>
      </c>
      <c r="B118" s="1789">
        <v>1781</v>
      </c>
      <c r="C118" s="1789">
        <v>16283</v>
      </c>
      <c r="D118" s="1789">
        <v>1457</v>
      </c>
      <c r="E118" s="1789">
        <v>622</v>
      </c>
      <c r="F118" s="1797">
        <v>2452</v>
      </c>
      <c r="G118" s="1789">
        <v>30007</v>
      </c>
      <c r="H118" s="1789">
        <v>980</v>
      </c>
      <c r="I118" s="1789">
        <v>474</v>
      </c>
      <c r="J118" s="1797">
        <v>1492</v>
      </c>
      <c r="K118" s="1789">
        <v>25036</v>
      </c>
      <c r="L118" s="1789">
        <v>79364</v>
      </c>
      <c r="M118" s="1789">
        <v>17587</v>
      </c>
    </row>
    <row r="119" spans="1:13" ht="17.149999999999999" customHeight="1">
      <c r="A119" s="1799" t="s">
        <v>2595</v>
      </c>
      <c r="B119" s="1789">
        <v>1852</v>
      </c>
      <c r="C119" s="1789">
        <v>17344</v>
      </c>
      <c r="D119" s="1789">
        <v>1112</v>
      </c>
      <c r="E119" s="1789">
        <v>514</v>
      </c>
      <c r="F119" s="1797">
        <v>2210</v>
      </c>
      <c r="G119" s="1789">
        <v>27440</v>
      </c>
      <c r="H119" s="1789">
        <v>1073</v>
      </c>
      <c r="I119" s="1789">
        <v>509</v>
      </c>
      <c r="J119" s="1797">
        <v>1510</v>
      </c>
      <c r="K119" s="1789">
        <v>20491</v>
      </c>
      <c r="L119" s="1789">
        <v>75554</v>
      </c>
      <c r="M119" s="1789">
        <v>17369</v>
      </c>
    </row>
    <row r="120" spans="1:13" ht="17.149999999999999" customHeight="1">
      <c r="A120" s="1799" t="s">
        <v>2594</v>
      </c>
      <c r="B120" s="1789">
        <v>1917</v>
      </c>
      <c r="C120" s="1789">
        <v>16799</v>
      </c>
      <c r="D120" s="1789">
        <v>1281</v>
      </c>
      <c r="E120" s="1789">
        <v>592</v>
      </c>
      <c r="F120" s="1797">
        <v>1859</v>
      </c>
      <c r="G120" s="1789">
        <v>23716</v>
      </c>
      <c r="H120" s="1789">
        <v>984</v>
      </c>
      <c r="I120" s="1789">
        <v>469</v>
      </c>
      <c r="J120" s="1797">
        <v>1351</v>
      </c>
      <c r="K120" s="1789">
        <v>19282</v>
      </c>
      <c r="L120" s="1789">
        <v>71154</v>
      </c>
      <c r="M120" s="1789">
        <v>14752</v>
      </c>
    </row>
    <row r="121" spans="1:13" ht="17.149999999999999" customHeight="1">
      <c r="A121" s="1799" t="s">
        <v>2593</v>
      </c>
      <c r="B121" s="1798">
        <v>1850</v>
      </c>
      <c r="C121" s="1789">
        <v>17713</v>
      </c>
      <c r="D121" s="1789">
        <v>1088</v>
      </c>
      <c r="E121" s="1789">
        <v>508</v>
      </c>
      <c r="F121" s="1797">
        <v>1914</v>
      </c>
      <c r="G121" s="1789">
        <v>23123</v>
      </c>
      <c r="H121" s="1789">
        <v>1163</v>
      </c>
      <c r="I121" s="1796">
        <v>561</v>
      </c>
      <c r="J121" s="1789">
        <v>1137</v>
      </c>
      <c r="K121" s="1789">
        <v>15262</v>
      </c>
      <c r="L121" s="1789">
        <v>64768</v>
      </c>
      <c r="M121" s="1789">
        <v>13581</v>
      </c>
    </row>
    <row r="122" spans="1:13" ht="17.149999999999999" customHeight="1">
      <c r="A122" s="1799" t="s">
        <v>2592</v>
      </c>
      <c r="B122" s="1798">
        <v>1711</v>
      </c>
      <c r="C122" s="1789">
        <v>16030</v>
      </c>
      <c r="D122" s="1789">
        <v>1271</v>
      </c>
      <c r="E122" s="1789">
        <v>615</v>
      </c>
      <c r="F122" s="1797">
        <v>1929</v>
      </c>
      <c r="G122" s="1789">
        <v>23324</v>
      </c>
      <c r="H122" s="1789">
        <v>1479</v>
      </c>
      <c r="I122" s="1796">
        <v>743</v>
      </c>
      <c r="J122" s="1789">
        <v>1165</v>
      </c>
      <c r="K122" s="1789">
        <v>17244</v>
      </c>
      <c r="L122" s="1789">
        <v>66724</v>
      </c>
      <c r="M122" s="1789">
        <v>14696</v>
      </c>
    </row>
    <row r="123" spans="1:13" ht="17.149999999999999" customHeight="1">
      <c r="A123" s="1799" t="s">
        <v>2591</v>
      </c>
      <c r="B123" s="1798">
        <v>1688</v>
      </c>
      <c r="C123" s="1789">
        <v>15760</v>
      </c>
      <c r="D123" s="1789">
        <v>862</v>
      </c>
      <c r="E123" s="1789">
        <v>476</v>
      </c>
      <c r="F123" s="1797">
        <v>1946</v>
      </c>
      <c r="G123" s="1789">
        <v>23831</v>
      </c>
      <c r="H123" s="1789">
        <v>1831</v>
      </c>
      <c r="I123" s="1796">
        <v>862</v>
      </c>
      <c r="J123" s="1789">
        <v>1065</v>
      </c>
      <c r="K123" s="1789">
        <v>18812</v>
      </c>
      <c r="L123" s="1789">
        <v>61528</v>
      </c>
      <c r="M123" s="1789">
        <v>14162</v>
      </c>
    </row>
    <row r="124" spans="1:13" ht="17.149999999999999" customHeight="1">
      <c r="A124" s="1799" t="s">
        <v>2590</v>
      </c>
      <c r="B124" s="1798">
        <v>1730</v>
      </c>
      <c r="C124" s="1789">
        <v>16024</v>
      </c>
      <c r="D124" s="1789">
        <v>1431</v>
      </c>
      <c r="E124" s="1789">
        <v>816</v>
      </c>
      <c r="F124" s="1797">
        <v>2055</v>
      </c>
      <c r="G124" s="1789">
        <v>25189</v>
      </c>
      <c r="H124" s="1789">
        <v>1545</v>
      </c>
      <c r="I124" s="1796">
        <v>796</v>
      </c>
      <c r="J124" s="1789">
        <v>1190</v>
      </c>
      <c r="K124" s="1789">
        <v>16576</v>
      </c>
      <c r="L124" s="1789">
        <v>61793</v>
      </c>
      <c r="M124" s="1789">
        <v>14070</v>
      </c>
    </row>
    <row r="125" spans="1:13" ht="17.149999999999999" customHeight="1">
      <c r="A125" s="1799" t="s">
        <v>2589</v>
      </c>
      <c r="B125" s="1798">
        <v>1713</v>
      </c>
      <c r="C125" s="1789">
        <v>16895</v>
      </c>
      <c r="D125" s="1789">
        <v>1706</v>
      </c>
      <c r="E125" s="1789">
        <v>1089</v>
      </c>
      <c r="F125" s="1797">
        <v>1921</v>
      </c>
      <c r="G125" s="1789">
        <v>23166</v>
      </c>
      <c r="H125" s="1789">
        <v>1005</v>
      </c>
      <c r="I125" s="1796">
        <v>451</v>
      </c>
      <c r="J125" s="1789">
        <v>1064</v>
      </c>
      <c r="K125" s="1789">
        <v>13043</v>
      </c>
      <c r="L125" s="1789">
        <v>59238</v>
      </c>
      <c r="M125" s="1789">
        <v>13778</v>
      </c>
    </row>
    <row r="126" spans="1:13" ht="17.149999999999999" customHeight="1">
      <c r="A126" s="1799" t="s">
        <v>2588</v>
      </c>
      <c r="B126" s="1798">
        <v>1704</v>
      </c>
      <c r="C126" s="1789">
        <v>16746</v>
      </c>
      <c r="D126" s="1789">
        <v>1907</v>
      </c>
      <c r="E126" s="1789">
        <v>1089</v>
      </c>
      <c r="F126" s="1797">
        <v>2047</v>
      </c>
      <c r="G126" s="1789">
        <v>24748</v>
      </c>
      <c r="H126" s="1789">
        <v>1488</v>
      </c>
      <c r="I126" s="1796">
        <v>649</v>
      </c>
      <c r="J126" s="1789">
        <v>951</v>
      </c>
      <c r="K126" s="1789">
        <v>11236</v>
      </c>
      <c r="L126" s="1789">
        <v>57422</v>
      </c>
      <c r="M126" s="1789">
        <v>13277</v>
      </c>
    </row>
    <row r="127" spans="1:13" ht="17.149999999999999" customHeight="1" thickBot="1">
      <c r="A127" s="1795" t="s">
        <v>2587</v>
      </c>
      <c r="B127" s="1794">
        <v>1717</v>
      </c>
      <c r="C127" s="1791">
        <v>22777</v>
      </c>
      <c r="D127" s="1791">
        <v>1497</v>
      </c>
      <c r="E127" s="1791">
        <v>1000</v>
      </c>
      <c r="F127" s="1792">
        <v>2066</v>
      </c>
      <c r="G127" s="1791">
        <v>23855</v>
      </c>
      <c r="H127" s="1791">
        <v>1969</v>
      </c>
      <c r="I127" s="1793">
        <v>835</v>
      </c>
      <c r="J127" s="1791">
        <v>1054</v>
      </c>
      <c r="K127" s="1791">
        <v>12511</v>
      </c>
      <c r="L127" s="1791">
        <v>59699</v>
      </c>
      <c r="M127" s="1791">
        <v>14229</v>
      </c>
    </row>
    <row r="128" spans="1:13" ht="12" customHeight="1" thickBot="1">
      <c r="H128" s="1817"/>
    </row>
    <row r="129" spans="1:14" ht="17.149999999999999" customHeight="1">
      <c r="A129" s="1816" t="s">
        <v>2616</v>
      </c>
      <c r="B129" s="2666" t="s">
        <v>2615</v>
      </c>
      <c r="C129" s="2667"/>
      <c r="D129" s="2667"/>
      <c r="E129" s="2669"/>
      <c r="F129" s="2666" t="s">
        <v>2178</v>
      </c>
      <c r="G129" s="2667"/>
      <c r="H129" s="2667"/>
      <c r="I129" s="2669"/>
      <c r="J129" s="2671" t="s">
        <v>2177</v>
      </c>
      <c r="K129" s="2671"/>
      <c r="L129" s="2671"/>
      <c r="M129" s="2666"/>
    </row>
    <row r="130" spans="1:14" ht="17.149999999999999" customHeight="1">
      <c r="A130" s="1815" t="s">
        <v>2614</v>
      </c>
      <c r="B130" s="2664" t="s">
        <v>2613</v>
      </c>
      <c r="C130" s="2665"/>
      <c r="D130" s="2664" t="s">
        <v>2612</v>
      </c>
      <c r="E130" s="2665"/>
      <c r="F130" s="2664" t="s">
        <v>2613</v>
      </c>
      <c r="G130" s="2665"/>
      <c r="H130" s="2664" t="s">
        <v>2612</v>
      </c>
      <c r="I130" s="2665"/>
      <c r="J130" s="2672" t="s">
        <v>2613</v>
      </c>
      <c r="K130" s="2672"/>
      <c r="L130" s="2672" t="s">
        <v>2612</v>
      </c>
      <c r="M130" s="2664"/>
    </row>
    <row r="131" spans="1:14" ht="17.149999999999999" customHeight="1" thickBot="1">
      <c r="A131" s="1814" t="s">
        <v>1760</v>
      </c>
      <c r="B131" s="1813" t="s">
        <v>2611</v>
      </c>
      <c r="C131" s="1812" t="s">
        <v>2609</v>
      </c>
      <c r="D131" s="1812" t="s">
        <v>2610</v>
      </c>
      <c r="E131" s="1812" t="s">
        <v>2609</v>
      </c>
      <c r="F131" s="1813" t="s">
        <v>2611</v>
      </c>
      <c r="G131" s="1812" t="s">
        <v>2609</v>
      </c>
      <c r="H131" s="1812" t="s">
        <v>2610</v>
      </c>
      <c r="I131" s="1812" t="s">
        <v>2609</v>
      </c>
      <c r="J131" s="1812" t="s">
        <v>2611</v>
      </c>
      <c r="K131" s="1812" t="s">
        <v>2609</v>
      </c>
      <c r="L131" s="1812" t="s">
        <v>2610</v>
      </c>
      <c r="M131" s="1811" t="s">
        <v>2609</v>
      </c>
    </row>
    <row r="132" spans="1:14" ht="17.149999999999999" customHeight="1">
      <c r="A132" s="1810" t="s">
        <v>2608</v>
      </c>
      <c r="B132" s="1800">
        <v>1292</v>
      </c>
      <c r="C132" s="1800">
        <v>19842</v>
      </c>
      <c r="D132" s="1800">
        <v>23467</v>
      </c>
      <c r="E132" s="1800">
        <v>10623</v>
      </c>
      <c r="F132" s="1809" t="s">
        <v>1674</v>
      </c>
      <c r="G132" s="1808" t="s">
        <v>1674</v>
      </c>
      <c r="H132" s="1808" t="s">
        <v>1674</v>
      </c>
      <c r="I132" s="1807" t="s">
        <v>1674</v>
      </c>
      <c r="J132" s="1806">
        <v>28825</v>
      </c>
      <c r="K132" s="1806">
        <v>439522</v>
      </c>
      <c r="L132" s="1806">
        <v>118241</v>
      </c>
      <c r="M132" s="1806">
        <v>54862</v>
      </c>
    </row>
    <row r="133" spans="1:14" ht="17.149999999999999" customHeight="1">
      <c r="A133" s="1799" t="s">
        <v>2607</v>
      </c>
      <c r="B133" s="1800">
        <v>2099</v>
      </c>
      <c r="C133" s="1800">
        <v>28018</v>
      </c>
      <c r="D133" s="1800">
        <v>45410</v>
      </c>
      <c r="E133" s="1800">
        <v>18382</v>
      </c>
      <c r="F133" s="1805" t="s">
        <v>1674</v>
      </c>
      <c r="G133" s="1804" t="s">
        <v>1674</v>
      </c>
      <c r="H133" s="1804" t="s">
        <v>1674</v>
      </c>
      <c r="I133" s="1803" t="s">
        <v>1674</v>
      </c>
      <c r="J133" s="1800">
        <v>30741</v>
      </c>
      <c r="K133" s="1800">
        <v>421532</v>
      </c>
      <c r="L133" s="1800">
        <v>140171</v>
      </c>
      <c r="M133" s="1800">
        <v>62573</v>
      </c>
    </row>
    <row r="134" spans="1:14" ht="17.149999999999999" customHeight="1">
      <c r="A134" s="1799" t="s">
        <v>2606</v>
      </c>
      <c r="B134" s="1800">
        <v>2579</v>
      </c>
      <c r="C134" s="1800">
        <v>33148</v>
      </c>
      <c r="D134" s="1800">
        <v>37407</v>
      </c>
      <c r="E134" s="1800">
        <v>10731</v>
      </c>
      <c r="F134" s="1805" t="s">
        <v>1674</v>
      </c>
      <c r="G134" s="1804" t="s">
        <v>1674</v>
      </c>
      <c r="H134" s="1804" t="s">
        <v>1674</v>
      </c>
      <c r="I134" s="1803" t="s">
        <v>1674</v>
      </c>
      <c r="J134" s="1800">
        <v>32480</v>
      </c>
      <c r="K134" s="1800">
        <v>436824</v>
      </c>
      <c r="L134" s="1800">
        <v>132149</v>
      </c>
      <c r="M134" s="1800">
        <v>41100</v>
      </c>
    </row>
    <row r="135" spans="1:14" ht="17.149999999999999" customHeight="1">
      <c r="A135" s="1799" t="s">
        <v>2605</v>
      </c>
      <c r="B135" s="1800">
        <v>2842</v>
      </c>
      <c r="C135" s="1800">
        <v>35877</v>
      </c>
      <c r="D135" s="1800">
        <v>38463</v>
      </c>
      <c r="E135" s="1800">
        <v>11096</v>
      </c>
      <c r="F135" s="1805" t="s">
        <v>2604</v>
      </c>
      <c r="G135" s="1804" t="s">
        <v>1674</v>
      </c>
      <c r="H135" s="1804" t="s">
        <v>1674</v>
      </c>
      <c r="I135" s="1803" t="s">
        <v>1674</v>
      </c>
      <c r="J135" s="1800">
        <v>33421</v>
      </c>
      <c r="K135" s="1800">
        <v>448611</v>
      </c>
      <c r="L135" s="1800">
        <v>138266</v>
      </c>
      <c r="M135" s="1800">
        <v>54218</v>
      </c>
    </row>
    <row r="136" spans="1:14" ht="17.149999999999999" customHeight="1">
      <c r="A136" s="1799" t="s">
        <v>2603</v>
      </c>
      <c r="B136" s="1800">
        <v>2932</v>
      </c>
      <c r="C136" s="1800">
        <v>37451</v>
      </c>
      <c r="D136" s="1800">
        <v>43935</v>
      </c>
      <c r="E136" s="1800">
        <v>12142</v>
      </c>
      <c r="F136" s="1802">
        <v>2246</v>
      </c>
      <c r="G136" s="1800">
        <v>27746</v>
      </c>
      <c r="H136" s="1800">
        <v>46389</v>
      </c>
      <c r="I136" s="1801">
        <v>12091</v>
      </c>
      <c r="J136" s="1800">
        <v>34897</v>
      </c>
      <c r="K136" s="1800">
        <v>453459</v>
      </c>
      <c r="L136" s="1800">
        <v>156302</v>
      </c>
      <c r="M136" s="1800">
        <v>60115</v>
      </c>
    </row>
    <row r="137" spans="1:14" ht="17.149999999999999" customHeight="1">
      <c r="A137" s="1799" t="s">
        <v>2602</v>
      </c>
      <c r="B137" s="1800">
        <v>3075</v>
      </c>
      <c r="C137" s="1800">
        <v>40485</v>
      </c>
      <c r="D137" s="1800">
        <v>55854</v>
      </c>
      <c r="E137" s="1800">
        <v>15827</v>
      </c>
      <c r="F137" s="1802">
        <v>2029</v>
      </c>
      <c r="G137" s="1800">
        <v>23506</v>
      </c>
      <c r="H137" s="1800">
        <v>34531</v>
      </c>
      <c r="I137" s="1801">
        <v>10786</v>
      </c>
      <c r="J137" s="1800">
        <v>36421</v>
      </c>
      <c r="K137" s="1800">
        <v>477029</v>
      </c>
      <c r="L137" s="1800">
        <v>193851</v>
      </c>
      <c r="M137" s="1800">
        <v>70355</v>
      </c>
    </row>
    <row r="138" spans="1:14" ht="17.149999999999999" customHeight="1">
      <c r="A138" s="1799" t="s">
        <v>2601</v>
      </c>
      <c r="B138" s="1800">
        <v>3134</v>
      </c>
      <c r="C138" s="1800">
        <v>37521</v>
      </c>
      <c r="D138" s="1800">
        <v>67548</v>
      </c>
      <c r="E138" s="1800">
        <v>19241</v>
      </c>
      <c r="F138" s="1802">
        <v>2152</v>
      </c>
      <c r="G138" s="1800">
        <v>25658</v>
      </c>
      <c r="H138" s="1800">
        <v>70251</v>
      </c>
      <c r="I138" s="1801">
        <v>21152</v>
      </c>
      <c r="J138" s="1800">
        <v>36241</v>
      </c>
      <c r="K138" s="1800">
        <v>477451</v>
      </c>
      <c r="L138" s="1800">
        <v>227640</v>
      </c>
      <c r="M138" s="1800">
        <v>82894</v>
      </c>
    </row>
    <row r="139" spans="1:14" ht="17.149999999999999" customHeight="1">
      <c r="A139" s="1799" t="s">
        <v>2600</v>
      </c>
      <c r="B139" s="1800">
        <v>3204</v>
      </c>
      <c r="C139" s="1800">
        <v>37713</v>
      </c>
      <c r="D139" s="1800">
        <v>80145</v>
      </c>
      <c r="E139" s="1800">
        <v>19313</v>
      </c>
      <c r="F139" s="1802">
        <v>2523</v>
      </c>
      <c r="G139" s="1800">
        <v>29333</v>
      </c>
      <c r="H139" s="1800">
        <v>88124</v>
      </c>
      <c r="I139" s="1801">
        <v>22200</v>
      </c>
      <c r="J139" s="1800">
        <v>37732</v>
      </c>
      <c r="K139" s="1800">
        <v>497949</v>
      </c>
      <c r="L139" s="1800">
        <v>261475</v>
      </c>
      <c r="M139" s="1800">
        <v>71969</v>
      </c>
    </row>
    <row r="140" spans="1:14" ht="17.149999999999999" customHeight="1">
      <c r="A140" s="1799" t="s">
        <v>2599</v>
      </c>
      <c r="B140" s="1800">
        <v>3498</v>
      </c>
      <c r="C140" s="1800">
        <v>39906</v>
      </c>
      <c r="D140" s="1800">
        <v>86937</v>
      </c>
      <c r="E140" s="1800">
        <v>21756</v>
      </c>
      <c r="F140" s="1802">
        <v>2703</v>
      </c>
      <c r="G140" s="1800">
        <v>31310</v>
      </c>
      <c r="H140" s="1800">
        <v>91051</v>
      </c>
      <c r="I140" s="1801">
        <v>23190</v>
      </c>
      <c r="J140" s="1800">
        <v>40047</v>
      </c>
      <c r="K140" s="1800">
        <v>498500</v>
      </c>
      <c r="L140" s="1800">
        <v>285577</v>
      </c>
      <c r="M140" s="1800">
        <v>73213</v>
      </c>
    </row>
    <row r="141" spans="1:14" ht="17.149999999999999" customHeight="1">
      <c r="A141" s="1799" t="s">
        <v>2598</v>
      </c>
      <c r="B141" s="1800">
        <v>3674</v>
      </c>
      <c r="C141" s="1800">
        <v>40409</v>
      </c>
      <c r="D141" s="1800">
        <v>92956</v>
      </c>
      <c r="E141" s="1800">
        <v>21931</v>
      </c>
      <c r="F141" s="1802">
        <v>2899</v>
      </c>
      <c r="G141" s="1800">
        <v>34043</v>
      </c>
      <c r="H141" s="1800">
        <v>93888</v>
      </c>
      <c r="I141" s="1801">
        <v>23705</v>
      </c>
      <c r="J141" s="1800">
        <v>42180</v>
      </c>
      <c r="K141" s="1800">
        <v>525975</v>
      </c>
      <c r="L141" s="1800">
        <v>301459</v>
      </c>
      <c r="M141" s="1800">
        <v>76850</v>
      </c>
    </row>
    <row r="142" spans="1:14" ht="17.149999999999999" customHeight="1">
      <c r="A142" s="1799" t="s">
        <v>2597</v>
      </c>
      <c r="B142" s="1800">
        <v>4085</v>
      </c>
      <c r="C142" s="1800">
        <v>44612</v>
      </c>
      <c r="D142" s="1800">
        <v>100998</v>
      </c>
      <c r="E142" s="1800">
        <v>24345</v>
      </c>
      <c r="F142" s="1802">
        <v>2932</v>
      </c>
      <c r="G142" s="1800">
        <v>33095</v>
      </c>
      <c r="H142" s="1800">
        <v>93155</v>
      </c>
      <c r="I142" s="1801">
        <v>23875</v>
      </c>
      <c r="J142" s="1800">
        <v>42765</v>
      </c>
      <c r="K142" s="1800">
        <v>532225</v>
      </c>
      <c r="L142" s="1800">
        <v>310388</v>
      </c>
      <c r="M142" s="1800">
        <v>74379</v>
      </c>
    </row>
    <row r="143" spans="1:14" ht="17.149999999999999" customHeight="1">
      <c r="A143" s="1799" t="s">
        <v>2596</v>
      </c>
      <c r="B143" s="1789">
        <v>3867</v>
      </c>
      <c r="C143" s="1789">
        <v>43326</v>
      </c>
      <c r="D143" s="1789">
        <v>103254</v>
      </c>
      <c r="E143" s="1789">
        <v>25358</v>
      </c>
      <c r="F143" s="1797">
        <v>3057</v>
      </c>
      <c r="G143" s="1789">
        <v>34922</v>
      </c>
      <c r="H143" s="1789">
        <v>87204</v>
      </c>
      <c r="I143" s="1789">
        <v>22764</v>
      </c>
      <c r="J143" s="1797">
        <f>F143+B143+J118+F118+B118+J93+F93+B93+J67+F67+B67+J42+F42+B42+J17+F17+B17</f>
        <v>45669</v>
      </c>
      <c r="K143" s="1789">
        <f>G143+C143+K118+G118+C118+K93+G93+C93+K67+G67+C67+K42+G42+C42+K17+G17+C17</f>
        <v>569434</v>
      </c>
      <c r="L143" s="1789">
        <f>H143+D143+L118+H118+D118+L93+H93+D93+L67+H67+D67+L42+H42+D42+L17+H17+D17</f>
        <v>417357</v>
      </c>
      <c r="M143" s="1789">
        <f>I143+E143+M118+I118+E118+M93+I93+E93+M67+I67+E67+M42+I42+E42+M17+I17+E17</f>
        <v>103000</v>
      </c>
      <c r="N143" s="1787"/>
    </row>
    <row r="144" spans="1:14" ht="17.149999999999999" customHeight="1">
      <c r="A144" s="1799" t="s">
        <v>2595</v>
      </c>
      <c r="B144" s="1789">
        <v>3370</v>
      </c>
      <c r="C144" s="1789">
        <v>37404</v>
      </c>
      <c r="D144" s="1789">
        <v>102681</v>
      </c>
      <c r="E144" s="1789">
        <v>24640</v>
      </c>
      <c r="F144" s="1797">
        <v>3260</v>
      </c>
      <c r="G144" s="1789">
        <v>36626</v>
      </c>
      <c r="H144" s="1789">
        <v>82613</v>
      </c>
      <c r="I144" s="1789">
        <v>21852</v>
      </c>
      <c r="J144" s="1797">
        <v>44264</v>
      </c>
      <c r="K144" s="1789">
        <v>539874</v>
      </c>
      <c r="L144" s="1789">
        <v>405239</v>
      </c>
      <c r="M144" s="1789">
        <v>101357</v>
      </c>
      <c r="N144" s="1787"/>
    </row>
    <row r="145" spans="1:14" ht="17.149999999999999" customHeight="1">
      <c r="A145" s="1799" t="s">
        <v>2594</v>
      </c>
      <c r="B145" s="1789">
        <v>3073</v>
      </c>
      <c r="C145" s="1789">
        <v>33576</v>
      </c>
      <c r="D145" s="1789">
        <v>109082</v>
      </c>
      <c r="E145" s="1789">
        <v>24931</v>
      </c>
      <c r="F145" s="1797">
        <v>3051</v>
      </c>
      <c r="G145" s="1789">
        <v>37835</v>
      </c>
      <c r="H145" s="1789">
        <v>80993</v>
      </c>
      <c r="I145" s="1789">
        <v>20878</v>
      </c>
      <c r="J145" s="1797">
        <v>40852</v>
      </c>
      <c r="K145" s="1789">
        <v>490131</v>
      </c>
      <c r="L145" s="1789">
        <v>394628</v>
      </c>
      <c r="M145" s="1789">
        <v>94984</v>
      </c>
      <c r="N145" s="1787"/>
    </row>
    <row r="146" spans="1:14" ht="17.149999999999999" customHeight="1">
      <c r="A146" s="1799" t="s">
        <v>2593</v>
      </c>
      <c r="B146" s="1798">
        <v>2630</v>
      </c>
      <c r="C146" s="1789">
        <v>29222</v>
      </c>
      <c r="D146" s="1789">
        <v>111699</v>
      </c>
      <c r="E146" s="1789">
        <v>26115</v>
      </c>
      <c r="F146" s="1797">
        <v>2628</v>
      </c>
      <c r="G146" s="1789">
        <v>32717</v>
      </c>
      <c r="H146" s="1789">
        <v>85313</v>
      </c>
      <c r="I146" s="1796">
        <v>22507</v>
      </c>
      <c r="J146" s="1789">
        <v>39435</v>
      </c>
      <c r="K146" s="1789">
        <v>477143</v>
      </c>
      <c r="L146" s="1789">
        <v>401981</v>
      </c>
      <c r="M146" s="1789">
        <v>100136</v>
      </c>
      <c r="N146" s="1787"/>
    </row>
    <row r="147" spans="1:14" ht="17.149999999999999" customHeight="1">
      <c r="A147" s="1799" t="s">
        <v>2592</v>
      </c>
      <c r="B147" s="1798">
        <v>2606</v>
      </c>
      <c r="C147" s="1789">
        <v>28390</v>
      </c>
      <c r="D147" s="1789">
        <v>102290</v>
      </c>
      <c r="E147" s="1789">
        <v>24893</v>
      </c>
      <c r="F147" s="1797">
        <v>2602</v>
      </c>
      <c r="G147" s="1789">
        <v>31918</v>
      </c>
      <c r="H147" s="1789">
        <v>79026</v>
      </c>
      <c r="I147" s="1796">
        <v>21441</v>
      </c>
      <c r="J147" s="1789">
        <v>40558</v>
      </c>
      <c r="K147" s="1789">
        <v>477038</v>
      </c>
      <c r="L147" s="1789">
        <v>384973</v>
      </c>
      <c r="M147" s="1789">
        <v>97905</v>
      </c>
      <c r="N147" s="1787"/>
    </row>
    <row r="148" spans="1:14" ht="17.149999999999999" customHeight="1">
      <c r="A148" s="1799" t="s">
        <v>2591</v>
      </c>
      <c r="B148" s="1798">
        <v>2463</v>
      </c>
      <c r="C148" s="1789">
        <v>27731</v>
      </c>
      <c r="D148" s="1789">
        <v>99843</v>
      </c>
      <c r="E148" s="1789">
        <v>23954</v>
      </c>
      <c r="F148" s="1797">
        <v>2614</v>
      </c>
      <c r="G148" s="1789">
        <v>33693</v>
      </c>
      <c r="H148" s="1789">
        <v>77902</v>
      </c>
      <c r="I148" s="1796">
        <v>21545</v>
      </c>
      <c r="J148" s="1789">
        <v>40695</v>
      </c>
      <c r="K148" s="1789">
        <v>483885</v>
      </c>
      <c r="L148" s="1789">
        <v>376237</v>
      </c>
      <c r="M148" s="1789">
        <v>97544</v>
      </c>
      <c r="N148" s="1787"/>
    </row>
    <row r="149" spans="1:14" ht="17.149999999999999" customHeight="1">
      <c r="A149" s="1799" t="s">
        <v>2590</v>
      </c>
      <c r="B149" s="1798">
        <v>2484</v>
      </c>
      <c r="C149" s="1789">
        <v>26266</v>
      </c>
      <c r="D149" s="1789">
        <v>99136</v>
      </c>
      <c r="E149" s="1789">
        <v>22963</v>
      </c>
      <c r="F149" s="1797">
        <v>2523</v>
      </c>
      <c r="G149" s="1789">
        <v>30754</v>
      </c>
      <c r="H149" s="1789">
        <v>75119</v>
      </c>
      <c r="I149" s="1796">
        <v>35388</v>
      </c>
      <c r="J149" s="1789">
        <v>40589</v>
      </c>
      <c r="K149" s="1789">
        <v>470450</v>
      </c>
      <c r="L149" s="1789">
        <v>383436</v>
      </c>
      <c r="M149" s="1789">
        <v>113375</v>
      </c>
      <c r="N149" s="1787"/>
    </row>
    <row r="150" spans="1:14" ht="17.149999999999999" customHeight="1">
      <c r="A150" s="1799" t="s">
        <v>2589</v>
      </c>
      <c r="B150" s="1798">
        <v>2531</v>
      </c>
      <c r="C150" s="1789">
        <v>25856</v>
      </c>
      <c r="D150" s="1789">
        <v>96202</v>
      </c>
      <c r="E150" s="1789">
        <v>23166</v>
      </c>
      <c r="F150" s="1797">
        <v>2701</v>
      </c>
      <c r="G150" s="1789">
        <v>40879</v>
      </c>
      <c r="H150" s="1789">
        <v>81405</v>
      </c>
      <c r="I150" s="1796">
        <v>22410</v>
      </c>
      <c r="J150" s="1789">
        <v>42406</v>
      </c>
      <c r="K150" s="1789">
        <v>485126</v>
      </c>
      <c r="L150" s="1789">
        <v>389437</v>
      </c>
      <c r="M150" s="1789">
        <v>100859</v>
      </c>
      <c r="N150" s="1787"/>
    </row>
    <row r="151" spans="1:14" ht="17.149999999999999" customHeight="1">
      <c r="A151" s="1799" t="s">
        <v>2588</v>
      </c>
      <c r="B151" s="1798">
        <v>2656</v>
      </c>
      <c r="C151" s="1789">
        <v>25105</v>
      </c>
      <c r="D151" s="1789">
        <v>97292</v>
      </c>
      <c r="E151" s="1789">
        <v>22760</v>
      </c>
      <c r="F151" s="1797">
        <v>2546</v>
      </c>
      <c r="G151" s="1789">
        <v>39247</v>
      </c>
      <c r="H151" s="1789">
        <v>73543</v>
      </c>
      <c r="I151" s="1796">
        <v>19828</v>
      </c>
      <c r="J151" s="1789">
        <f t="shared" ref="J151:M152" si="0">SUM(B25+F25+J25+B50+F50+J50+B75+F75+J75+B101+F101+J101+B126+F126+J126+B151+F151)</f>
        <v>43162</v>
      </c>
      <c r="K151" s="1789">
        <f t="shared" si="0"/>
        <v>503721</v>
      </c>
      <c r="L151" s="1789">
        <f t="shared" si="0"/>
        <v>388576</v>
      </c>
      <c r="M151" s="1789">
        <f t="shared" si="0"/>
        <v>103103</v>
      </c>
      <c r="N151" s="1787"/>
    </row>
    <row r="152" spans="1:14" ht="17.149999999999999" customHeight="1" thickBot="1">
      <c r="A152" s="1795" t="s">
        <v>2587</v>
      </c>
      <c r="B152" s="1794">
        <v>2741</v>
      </c>
      <c r="C152" s="1791">
        <v>25161</v>
      </c>
      <c r="D152" s="1791">
        <v>102593</v>
      </c>
      <c r="E152" s="1791">
        <v>24433</v>
      </c>
      <c r="F152" s="1792">
        <v>2520</v>
      </c>
      <c r="G152" s="1791">
        <v>36578</v>
      </c>
      <c r="H152" s="1791">
        <v>87287</v>
      </c>
      <c r="I152" s="1793">
        <v>23379</v>
      </c>
      <c r="J152" s="1792">
        <f t="shared" si="0"/>
        <v>42618</v>
      </c>
      <c r="K152" s="1791">
        <f t="shared" si="0"/>
        <v>492310</v>
      </c>
      <c r="L152" s="1791">
        <f t="shared" si="0"/>
        <v>411062</v>
      </c>
      <c r="M152" s="1791">
        <f t="shared" si="0"/>
        <v>109741</v>
      </c>
      <c r="N152" s="1787"/>
    </row>
    <row r="153" spans="1:14" ht="17.149999999999999" customHeight="1">
      <c r="A153" s="1790"/>
      <c r="B153" s="1789"/>
      <c r="C153" s="1789"/>
      <c r="D153" s="1789"/>
      <c r="E153" s="1789"/>
      <c r="F153" s="1789"/>
      <c r="G153" s="1789"/>
      <c r="H153" s="1789"/>
      <c r="I153" s="1789"/>
      <c r="J153" s="1789"/>
      <c r="K153" s="1789"/>
      <c r="L153" s="1789"/>
      <c r="M153" s="1789" t="s">
        <v>2586</v>
      </c>
      <c r="N153" s="1787"/>
    </row>
    <row r="154" spans="1:14" ht="18" customHeight="1">
      <c r="A154" s="1786" t="s">
        <v>2585</v>
      </c>
      <c r="F154" s="1788"/>
      <c r="G154" s="1788"/>
      <c r="H154" s="1788"/>
      <c r="I154" s="1788"/>
      <c r="M154" s="1787"/>
    </row>
    <row r="155" spans="1:14" ht="18" customHeight="1">
      <c r="A155" s="2663" t="s">
        <v>2584</v>
      </c>
      <c r="B155" s="2663"/>
      <c r="C155" s="2663"/>
      <c r="D155" s="2663"/>
      <c r="E155" s="2663"/>
      <c r="F155" s="2663"/>
      <c r="G155" s="2663"/>
      <c r="H155" s="2663"/>
      <c r="I155" s="2663"/>
      <c r="J155" s="2663"/>
    </row>
    <row r="156" spans="1:14" ht="17.25" customHeight="1">
      <c r="A156" s="2674" t="s">
        <v>2583</v>
      </c>
      <c r="B156" s="2674"/>
      <c r="C156" s="2674"/>
      <c r="D156" s="2674"/>
      <c r="E156" s="2674"/>
      <c r="F156" s="2674"/>
      <c r="G156" s="2674"/>
      <c r="H156" s="2674"/>
      <c r="I156" s="2674"/>
      <c r="J156" s="2674"/>
    </row>
    <row r="157" spans="1:14" ht="17.25" customHeight="1">
      <c r="A157" s="2674"/>
      <c r="B157" s="2674"/>
      <c r="C157" s="2674"/>
      <c r="D157" s="2674"/>
      <c r="E157" s="2674"/>
      <c r="F157" s="2674"/>
      <c r="G157" s="2674"/>
      <c r="H157" s="2674"/>
      <c r="I157" s="2674"/>
      <c r="J157" s="2674"/>
    </row>
    <row r="158" spans="1:14" ht="17.25" customHeight="1">
      <c r="A158" s="2663" t="s">
        <v>2582</v>
      </c>
      <c r="B158" s="2663"/>
      <c r="C158" s="2663"/>
      <c r="D158" s="2663"/>
      <c r="E158" s="2663"/>
      <c r="F158" s="2663"/>
      <c r="G158" s="2663"/>
      <c r="H158" s="2663"/>
      <c r="I158" s="2663"/>
      <c r="J158" s="2663"/>
    </row>
    <row r="159" spans="1:14" ht="18" customHeight="1">
      <c r="A159" s="2663" t="s">
        <v>2581</v>
      </c>
      <c r="B159" s="2663"/>
      <c r="C159" s="2663"/>
      <c r="D159" s="2663"/>
      <c r="E159" s="2663"/>
      <c r="F159" s="2663"/>
      <c r="G159" s="2663"/>
      <c r="H159" s="2663"/>
      <c r="I159" s="2663"/>
      <c r="J159" s="2663"/>
    </row>
  </sheetData>
  <mergeCells count="59">
    <mergeCell ref="A1:I1"/>
    <mergeCell ref="A158:J158"/>
    <mergeCell ref="A159:J159"/>
    <mergeCell ref="A156:J157"/>
    <mergeCell ref="B29:C29"/>
    <mergeCell ref="D80:E80"/>
    <mergeCell ref="H80:I80"/>
    <mergeCell ref="D29:E29"/>
    <mergeCell ref="B80:C80"/>
    <mergeCell ref="F29:G29"/>
    <mergeCell ref="B53:E53"/>
    <mergeCell ref="H130:I130"/>
    <mergeCell ref="B129:E129"/>
    <mergeCell ref="B130:C130"/>
    <mergeCell ref="D130:E130"/>
    <mergeCell ref="F130:G130"/>
    <mergeCell ref="F129:I129"/>
    <mergeCell ref="J129:M129"/>
    <mergeCell ref="J130:K130"/>
    <mergeCell ref="L130:M130"/>
    <mergeCell ref="F79:I79"/>
    <mergeCell ref="H105:I105"/>
    <mergeCell ref="B54:C54"/>
    <mergeCell ref="J105:K105"/>
    <mergeCell ref="F53:I53"/>
    <mergeCell ref="B3:E3"/>
    <mergeCell ref="F3:I3"/>
    <mergeCell ref="J3:M3"/>
    <mergeCell ref="B28:E28"/>
    <mergeCell ref="L4:M4"/>
    <mergeCell ref="F28:I28"/>
    <mergeCell ref="F4:G4"/>
    <mergeCell ref="J29:K29"/>
    <mergeCell ref="J54:K54"/>
    <mergeCell ref="L54:M54"/>
    <mergeCell ref="L29:M29"/>
    <mergeCell ref="J53:M53"/>
    <mergeCell ref="F104:I104"/>
    <mergeCell ref="F54:G54"/>
    <mergeCell ref="L105:M105"/>
    <mergeCell ref="J79:M79"/>
    <mergeCell ref="L80:M80"/>
    <mergeCell ref="F105:G105"/>
    <mergeCell ref="A155:J155"/>
    <mergeCell ref="J4:K4"/>
    <mergeCell ref="D4:E4"/>
    <mergeCell ref="D54:E54"/>
    <mergeCell ref="J80:K80"/>
    <mergeCell ref="J104:M104"/>
    <mergeCell ref="F80:G80"/>
    <mergeCell ref="H29:I29"/>
    <mergeCell ref="H54:I54"/>
    <mergeCell ref="H4:I4"/>
    <mergeCell ref="B4:C4"/>
    <mergeCell ref="J28:M28"/>
    <mergeCell ref="D105:E105"/>
    <mergeCell ref="B104:E104"/>
    <mergeCell ref="B79:E79"/>
    <mergeCell ref="B105:C105"/>
  </mergeCells>
  <phoneticPr fontId="3"/>
  <printOptions horizontalCentered="1"/>
  <pageMargins left="0.78740157480314965" right="0.78740157480314965" top="0.98425196850393704" bottom="0.98425196850393704" header="0.51181102362204722" footer="0.51181102362204722"/>
  <pageSetup paperSize="9" scale="55" fitToHeight="2" orientation="portrait" r:id="rId1"/>
  <headerFooter alignWithMargins="0"/>
  <rowBreaks count="1" manualBreakCount="1">
    <brk id="77" max="1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D52"/>
  <sheetViews>
    <sheetView zoomScaleNormal="100" zoomScaleSheetLayoutView="100" workbookViewId="0"/>
  </sheetViews>
  <sheetFormatPr defaultRowHeight="13"/>
  <cols>
    <col min="1" max="1" width="19.6328125" customWidth="1"/>
    <col min="2" max="4" width="20.6328125" customWidth="1"/>
  </cols>
  <sheetData>
    <row r="1" spans="1:4" ht="21">
      <c r="A1" s="216" t="s">
        <v>2639</v>
      </c>
    </row>
    <row r="2" spans="1:4" ht="30" customHeight="1" thickBot="1">
      <c r="C2" t="s">
        <v>2638</v>
      </c>
    </row>
    <row r="3" spans="1:4" ht="18" customHeight="1" thickBot="1">
      <c r="A3" s="1826"/>
      <c r="B3" s="1825" t="s">
        <v>2637</v>
      </c>
      <c r="C3" s="1364" t="s">
        <v>556</v>
      </c>
      <c r="D3" s="1370" t="s">
        <v>555</v>
      </c>
    </row>
    <row r="4" spans="1:4" ht="18" customHeight="1">
      <c r="A4" s="1824" t="s">
        <v>2636</v>
      </c>
      <c r="B4" s="225">
        <v>135942</v>
      </c>
      <c r="C4" s="225">
        <v>70305</v>
      </c>
      <c r="D4" s="225">
        <v>65637</v>
      </c>
    </row>
    <row r="5" spans="1:4" ht="18" customHeight="1">
      <c r="A5" s="1824" t="s">
        <v>921</v>
      </c>
      <c r="B5" s="225">
        <v>138104</v>
      </c>
      <c r="C5" s="225">
        <v>71174</v>
      </c>
      <c r="D5" s="225">
        <v>66930</v>
      </c>
    </row>
    <row r="6" spans="1:4" ht="18" customHeight="1">
      <c r="A6" s="1824" t="s">
        <v>1470</v>
      </c>
      <c r="B6" s="225">
        <v>140290</v>
      </c>
      <c r="C6" s="225">
        <v>72227</v>
      </c>
      <c r="D6" s="225">
        <v>68063</v>
      </c>
    </row>
    <row r="7" spans="1:4" ht="18" customHeight="1">
      <c r="A7" s="1824" t="s">
        <v>412</v>
      </c>
      <c r="B7" s="225">
        <v>141832</v>
      </c>
      <c r="C7" s="225">
        <v>73037</v>
      </c>
      <c r="D7" s="225">
        <v>68795</v>
      </c>
    </row>
    <row r="8" spans="1:4" ht="18" customHeight="1">
      <c r="A8" s="1824" t="s">
        <v>411</v>
      </c>
      <c r="B8" s="225">
        <v>143626</v>
      </c>
      <c r="C8" s="225">
        <v>73919</v>
      </c>
      <c r="D8" s="225">
        <v>69707</v>
      </c>
    </row>
    <row r="9" spans="1:4" ht="18" customHeight="1">
      <c r="A9" s="1824" t="s">
        <v>410</v>
      </c>
      <c r="B9" s="413">
        <v>144952</v>
      </c>
      <c r="C9" s="225">
        <v>74387</v>
      </c>
      <c r="D9" s="225">
        <v>70565</v>
      </c>
    </row>
    <row r="10" spans="1:4" ht="18" customHeight="1">
      <c r="A10" s="1824" t="s">
        <v>794</v>
      </c>
      <c r="B10" s="413">
        <v>146360</v>
      </c>
      <c r="C10" s="225">
        <v>75051</v>
      </c>
      <c r="D10" s="225">
        <v>71309</v>
      </c>
    </row>
    <row r="11" spans="1:4" ht="18" customHeight="1">
      <c r="A11" s="1824" t="s">
        <v>793</v>
      </c>
      <c r="B11" s="851">
        <v>148271</v>
      </c>
      <c r="C11" s="851">
        <v>75940</v>
      </c>
      <c r="D11" s="851">
        <v>72331</v>
      </c>
    </row>
    <row r="12" spans="1:4" ht="18" customHeight="1">
      <c r="A12" s="1824" t="s">
        <v>792</v>
      </c>
      <c r="B12" s="851">
        <v>150123</v>
      </c>
      <c r="C12" s="851">
        <v>76839</v>
      </c>
      <c r="D12" s="851">
        <v>73284</v>
      </c>
    </row>
    <row r="13" spans="1:4" ht="18" customHeight="1">
      <c r="A13" s="1824" t="s">
        <v>791</v>
      </c>
      <c r="B13" s="851">
        <v>152992</v>
      </c>
      <c r="C13" s="851">
        <v>78175</v>
      </c>
      <c r="D13" s="851">
        <v>74217</v>
      </c>
    </row>
    <row r="14" spans="1:4" ht="18.75" customHeight="1">
      <c r="A14" s="1824" t="s">
        <v>790</v>
      </c>
      <c r="B14" s="851">
        <v>156005</v>
      </c>
      <c r="C14" s="851">
        <v>79807</v>
      </c>
      <c r="D14" s="851">
        <v>76198</v>
      </c>
    </row>
    <row r="15" spans="1:4" ht="18" customHeight="1">
      <c r="A15" s="1824" t="s">
        <v>404</v>
      </c>
      <c r="B15" s="1289">
        <v>158024</v>
      </c>
      <c r="C15" s="851">
        <v>80672</v>
      </c>
      <c r="D15" s="851">
        <v>77352</v>
      </c>
    </row>
    <row r="16" spans="1:4" ht="18" customHeight="1">
      <c r="A16" s="1824" t="s">
        <v>403</v>
      </c>
      <c r="B16" s="1289">
        <f>C16+D16</f>
        <v>160188</v>
      </c>
      <c r="C16" s="851">
        <v>81699</v>
      </c>
      <c r="D16" s="851">
        <v>78489</v>
      </c>
    </row>
    <row r="17" spans="1:4" ht="18" customHeight="1">
      <c r="A17" s="1824" t="s">
        <v>402</v>
      </c>
      <c r="B17" s="1285">
        <f>C17+D17</f>
        <v>162147</v>
      </c>
      <c r="C17" s="1282">
        <v>82698</v>
      </c>
      <c r="D17" s="1282">
        <v>79449</v>
      </c>
    </row>
    <row r="18" spans="1:4" ht="18" customHeight="1">
      <c r="A18" s="1824" t="s">
        <v>401</v>
      </c>
      <c r="B18" s="1285">
        <v>164107</v>
      </c>
      <c r="C18" s="1282">
        <v>83562</v>
      </c>
      <c r="D18" s="1282">
        <v>80545</v>
      </c>
    </row>
    <row r="19" spans="1:4" ht="18" customHeight="1">
      <c r="A19" s="1824" t="s">
        <v>400</v>
      </c>
      <c r="B19" s="1285">
        <v>165380</v>
      </c>
      <c r="C19" s="1282">
        <v>84009</v>
      </c>
      <c r="D19" s="1282">
        <v>81371</v>
      </c>
    </row>
    <row r="20" spans="1:4" ht="18" customHeight="1">
      <c r="A20" s="1824" t="s">
        <v>399</v>
      </c>
      <c r="B20" s="1285">
        <v>167098</v>
      </c>
      <c r="C20" s="1282">
        <v>84775</v>
      </c>
      <c r="D20" s="1282">
        <v>82323</v>
      </c>
    </row>
    <row r="21" spans="1:4" ht="18" customHeight="1">
      <c r="A21" s="1824" t="s">
        <v>398</v>
      </c>
      <c r="B21" s="1285">
        <v>168497</v>
      </c>
      <c r="C21" s="1282">
        <v>85401</v>
      </c>
      <c r="D21" s="1282">
        <v>83096</v>
      </c>
    </row>
    <row r="22" spans="1:4" ht="18" customHeight="1">
      <c r="A22" s="1824" t="s">
        <v>397</v>
      </c>
      <c r="B22" s="1285">
        <v>170071</v>
      </c>
      <c r="C22" s="1282">
        <v>86163</v>
      </c>
      <c r="D22" s="1282">
        <v>83908</v>
      </c>
    </row>
    <row r="23" spans="1:4" ht="18" customHeight="1">
      <c r="A23" s="1824" t="s">
        <v>2635</v>
      </c>
      <c r="B23" s="1285">
        <v>176851</v>
      </c>
      <c r="C23" s="1282">
        <v>89533</v>
      </c>
      <c r="D23" s="1282">
        <v>87318</v>
      </c>
    </row>
    <row r="24" spans="1:4" ht="18" customHeight="1">
      <c r="A24" s="1824" t="s">
        <v>395</v>
      </c>
      <c r="B24" s="1285">
        <v>178844</v>
      </c>
      <c r="C24" s="1282">
        <v>90509</v>
      </c>
      <c r="D24" s="1282">
        <v>88335</v>
      </c>
    </row>
    <row r="25" spans="1:4" ht="18" customHeight="1">
      <c r="A25" s="1824" t="s">
        <v>394</v>
      </c>
      <c r="B25" s="1282">
        <v>181454</v>
      </c>
      <c r="C25" s="1282">
        <v>91700</v>
      </c>
      <c r="D25" s="1282">
        <v>89754</v>
      </c>
    </row>
    <row r="26" spans="1:4" ht="18" customHeight="1" thickBot="1">
      <c r="A26" s="1823" t="s">
        <v>839</v>
      </c>
      <c r="B26" s="1278">
        <v>184116</v>
      </c>
      <c r="C26" s="1275">
        <v>92993</v>
      </c>
      <c r="D26" s="1275">
        <v>91123</v>
      </c>
    </row>
    <row r="27" spans="1:4" ht="18" customHeight="1">
      <c r="A27" s="2127" t="s">
        <v>2634</v>
      </c>
      <c r="B27" s="2127"/>
      <c r="C27" s="2127"/>
      <c r="D27" s="2127"/>
    </row>
    <row r="28" spans="1:4" ht="18" customHeight="1"/>
    <row r="29" spans="1:4" ht="18" customHeight="1"/>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sheetData>
  <mergeCells count="1">
    <mergeCell ref="A27:D27"/>
  </mergeCells>
  <phoneticPr fontId="3"/>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169"/>
  <sheetViews>
    <sheetView view="pageBreakPreview" zoomScaleNormal="100" zoomScaleSheetLayoutView="100" workbookViewId="0">
      <selection activeCell="A2" sqref="A2"/>
    </sheetView>
  </sheetViews>
  <sheetFormatPr defaultColWidth="9" defaultRowHeight="13"/>
  <cols>
    <col min="1" max="1" width="11.36328125" style="1827" customWidth="1"/>
    <col min="2" max="2" width="8.453125" style="1827" customWidth="1"/>
    <col min="3" max="3" width="8.08984375" style="1827" customWidth="1"/>
    <col min="4" max="4" width="7.453125" style="1827" customWidth="1"/>
    <col min="5" max="6" width="6.90625" style="1827" customWidth="1"/>
    <col min="7" max="7" width="7.453125" style="1827" customWidth="1"/>
    <col min="8" max="8" width="8.90625" style="1827" bestFit="1" customWidth="1"/>
    <col min="9" max="9" width="7.7265625" style="1827" bestFit="1" customWidth="1"/>
    <col min="10" max="10" width="7.90625" style="1827" bestFit="1" customWidth="1"/>
    <col min="11" max="16384" width="9" style="1827"/>
  </cols>
  <sheetData>
    <row r="1" spans="1:10" ht="19">
      <c r="A1" s="1868" t="s">
        <v>2684</v>
      </c>
    </row>
    <row r="3" spans="1:10" ht="16.5">
      <c r="A3" s="2685" t="s">
        <v>2683</v>
      </c>
      <c r="B3" s="2685"/>
    </row>
    <row r="4" spans="1:10">
      <c r="A4" s="1840" t="s">
        <v>2650</v>
      </c>
      <c r="B4" s="2686">
        <v>42687</v>
      </c>
      <c r="C4" s="2686"/>
      <c r="D4" s="2686"/>
    </row>
    <row r="5" spans="1:10" ht="13.5" thickBot="1">
      <c r="A5" s="1840" t="s">
        <v>2682</v>
      </c>
      <c r="B5" s="2687" t="s">
        <v>2681</v>
      </c>
      <c r="C5" s="2687"/>
      <c r="D5" s="2687"/>
      <c r="E5" s="2687"/>
      <c r="F5" s="2687"/>
    </row>
    <row r="6" spans="1:10">
      <c r="A6" s="1839" t="s">
        <v>1466</v>
      </c>
      <c r="B6" s="2681" t="s">
        <v>2647</v>
      </c>
      <c r="C6" s="2682"/>
      <c r="D6" s="2682"/>
      <c r="E6" s="2682" t="s">
        <v>2646</v>
      </c>
      <c r="F6" s="2682"/>
      <c r="G6" s="2682"/>
      <c r="H6" s="2682" t="s">
        <v>2645</v>
      </c>
      <c r="I6" s="2682"/>
      <c r="J6" s="2683"/>
    </row>
    <row r="7" spans="1:10" ht="13.5" thickBot="1">
      <c r="A7" s="1838" t="s">
        <v>1643</v>
      </c>
      <c r="B7" s="1837" t="s">
        <v>2512</v>
      </c>
      <c r="C7" s="1836" t="s">
        <v>2511</v>
      </c>
      <c r="D7" s="1836" t="s">
        <v>2181</v>
      </c>
      <c r="E7" s="1836" t="s">
        <v>2512</v>
      </c>
      <c r="F7" s="1836" t="s">
        <v>2511</v>
      </c>
      <c r="G7" s="1836" t="s">
        <v>2181</v>
      </c>
      <c r="H7" s="1836" t="s">
        <v>2512</v>
      </c>
      <c r="I7" s="1836" t="s">
        <v>2511</v>
      </c>
      <c r="J7" s="1835" t="s">
        <v>2181</v>
      </c>
    </row>
    <row r="8" spans="1:10">
      <c r="A8" s="1834" t="s">
        <v>886</v>
      </c>
      <c r="B8" s="1094">
        <v>7921</v>
      </c>
      <c r="C8" s="1094">
        <v>8263</v>
      </c>
      <c r="D8" s="1094">
        <v>16184</v>
      </c>
      <c r="E8" s="1094">
        <v>5221</v>
      </c>
      <c r="F8" s="1094">
        <v>5506</v>
      </c>
      <c r="G8" s="1094">
        <v>10727</v>
      </c>
      <c r="H8" s="1867">
        <v>65.913394773387196</v>
      </c>
      <c r="I8" s="1867">
        <v>66.634394287788936</v>
      </c>
      <c r="J8" s="1867">
        <v>66.28151260504201</v>
      </c>
    </row>
    <row r="9" spans="1:10">
      <c r="A9" s="1834" t="s">
        <v>899</v>
      </c>
      <c r="B9" s="1094">
        <v>7787</v>
      </c>
      <c r="C9" s="1094">
        <v>7811</v>
      </c>
      <c r="D9" s="1094">
        <v>15598</v>
      </c>
      <c r="E9" s="1094">
        <v>4231</v>
      </c>
      <c r="F9" s="1094">
        <v>4521</v>
      </c>
      <c r="G9" s="1094">
        <v>8752</v>
      </c>
      <c r="H9" s="1867">
        <v>54.334146654680879</v>
      </c>
      <c r="I9" s="1867">
        <v>57.879912943285106</v>
      </c>
      <c r="J9" s="1867">
        <v>56.109757661238625</v>
      </c>
    </row>
    <row r="10" spans="1:10">
      <c r="A10" s="1834" t="s">
        <v>895</v>
      </c>
      <c r="B10" s="1094">
        <v>7048</v>
      </c>
      <c r="C10" s="1094">
        <v>7112</v>
      </c>
      <c r="D10" s="1094">
        <v>14160</v>
      </c>
      <c r="E10" s="1094">
        <v>3916</v>
      </c>
      <c r="F10" s="1094">
        <v>4014</v>
      </c>
      <c r="G10" s="1094">
        <v>7930</v>
      </c>
      <c r="H10" s="1867">
        <v>55.561861520998868</v>
      </c>
      <c r="I10" s="1867">
        <v>56.439820022497187</v>
      </c>
      <c r="J10" s="1867">
        <v>56.002824858757059</v>
      </c>
    </row>
    <row r="11" spans="1:10">
      <c r="A11" s="1834" t="s">
        <v>892</v>
      </c>
      <c r="B11" s="1094">
        <v>36078</v>
      </c>
      <c r="C11" s="1094">
        <v>34457</v>
      </c>
      <c r="D11" s="1094">
        <v>70535</v>
      </c>
      <c r="E11" s="1094">
        <v>17099</v>
      </c>
      <c r="F11" s="1094">
        <v>17561</v>
      </c>
      <c r="G11" s="1094">
        <v>34660</v>
      </c>
      <c r="H11" s="1867">
        <v>47.39453406508121</v>
      </c>
      <c r="I11" s="1867">
        <v>50.964970833212405</v>
      </c>
      <c r="J11" s="1867">
        <v>49.138725455447648</v>
      </c>
    </row>
    <row r="12" spans="1:10">
      <c r="A12" s="1834" t="s">
        <v>889</v>
      </c>
      <c r="B12" s="1094">
        <v>19462</v>
      </c>
      <c r="C12" s="1094">
        <v>18448</v>
      </c>
      <c r="D12" s="1094">
        <v>37910</v>
      </c>
      <c r="E12" s="1094">
        <v>9966</v>
      </c>
      <c r="F12" s="1094">
        <v>10442</v>
      </c>
      <c r="G12" s="1094">
        <v>20408</v>
      </c>
      <c r="H12" s="1867">
        <v>51.207481245504063</v>
      </c>
      <c r="I12" s="1867">
        <v>56.602341717259321</v>
      </c>
      <c r="J12" s="1867">
        <v>53.832761804273275</v>
      </c>
    </row>
    <row r="13" spans="1:10" ht="13.5" thickBot="1">
      <c r="A13" s="1834" t="s">
        <v>883</v>
      </c>
      <c r="B13" s="1094">
        <v>10146</v>
      </c>
      <c r="C13" s="1094">
        <v>10423</v>
      </c>
      <c r="D13" s="1094">
        <v>20569</v>
      </c>
      <c r="E13" s="1094">
        <v>5218</v>
      </c>
      <c r="F13" s="1094">
        <v>5579</v>
      </c>
      <c r="G13" s="1094">
        <v>10797</v>
      </c>
      <c r="H13" s="1867">
        <v>51.429134634338659</v>
      </c>
      <c r="I13" s="1867">
        <v>53.525856279382133</v>
      </c>
      <c r="J13" s="1867">
        <v>52.491613593271424</v>
      </c>
    </row>
    <row r="14" spans="1:10" ht="13.5" thickBot="1">
      <c r="A14" s="1830" t="s">
        <v>2181</v>
      </c>
      <c r="B14" s="1832">
        <f>SUM(B8:B13)</f>
        <v>88442</v>
      </c>
      <c r="C14" s="1832">
        <f>SUM(C8:C13)</f>
        <v>86514</v>
      </c>
      <c r="D14" s="1832">
        <f>SUM(B14:C14)</f>
        <v>174956</v>
      </c>
      <c r="E14" s="1832">
        <f>SUM(E8:E13)</f>
        <v>45651</v>
      </c>
      <c r="F14" s="1832">
        <f>SUM(F8:F13)</f>
        <v>47623</v>
      </c>
      <c r="G14" s="1832">
        <f>SUM(E14:F14)</f>
        <v>93274</v>
      </c>
      <c r="H14" s="1831">
        <f>E14/B14*100</f>
        <v>51.616878858460915</v>
      </c>
      <c r="I14" s="1831">
        <f>F14/C14*100</f>
        <v>55.046582056083402</v>
      </c>
      <c r="J14" s="1831">
        <f>G14/D14*100</f>
        <v>53.312832940853703</v>
      </c>
    </row>
    <row r="15" spans="1:10">
      <c r="A15" s="2684" t="s">
        <v>2680</v>
      </c>
      <c r="B15" s="2684"/>
      <c r="C15" s="2684"/>
      <c r="D15" s="2684"/>
      <c r="E15" s="2684"/>
      <c r="F15" s="2684"/>
      <c r="G15" s="2684"/>
      <c r="H15" s="2684"/>
      <c r="I15" s="2684"/>
      <c r="J15" s="2684"/>
    </row>
    <row r="16" spans="1:10">
      <c r="A16" s="2678" t="s">
        <v>2679</v>
      </c>
      <c r="B16" s="2678"/>
      <c r="C16" s="2678"/>
      <c r="D16" s="2678"/>
      <c r="E16" s="2678"/>
      <c r="F16" s="2678"/>
      <c r="G16" s="2678"/>
      <c r="H16" s="2678"/>
      <c r="I16" s="2678"/>
      <c r="J16" s="2678"/>
    </row>
    <row r="18" spans="1:10" ht="16.5">
      <c r="A18" s="1841" t="s">
        <v>2678</v>
      </c>
    </row>
    <row r="19" spans="1:10">
      <c r="A19" s="1840" t="s">
        <v>2650</v>
      </c>
      <c r="B19" s="2676">
        <v>42687</v>
      </c>
      <c r="C19" s="2676"/>
      <c r="D19" s="2676"/>
      <c r="E19" s="2676"/>
      <c r="F19" s="2676"/>
    </row>
    <row r="20" spans="1:10" ht="13.5" thickBot="1">
      <c r="A20" s="1840" t="s">
        <v>2649</v>
      </c>
      <c r="B20" s="2677" t="s">
        <v>2677</v>
      </c>
      <c r="C20" s="2677"/>
      <c r="D20" s="2677"/>
      <c r="E20" s="2677"/>
      <c r="F20" s="2677"/>
    </row>
    <row r="21" spans="1:10">
      <c r="A21" s="1839" t="s">
        <v>1466</v>
      </c>
      <c r="B21" s="2681" t="s">
        <v>2647</v>
      </c>
      <c r="C21" s="2682"/>
      <c r="D21" s="2682"/>
      <c r="E21" s="2682" t="s">
        <v>2646</v>
      </c>
      <c r="F21" s="2682"/>
      <c r="G21" s="2682"/>
      <c r="H21" s="2682" t="s">
        <v>2645</v>
      </c>
      <c r="I21" s="2682"/>
      <c r="J21" s="2683"/>
    </row>
    <row r="22" spans="1:10" ht="13.5" thickBot="1">
      <c r="A22" s="1838" t="s">
        <v>1643</v>
      </c>
      <c r="B22" s="1837" t="s">
        <v>2512</v>
      </c>
      <c r="C22" s="1836" t="s">
        <v>2511</v>
      </c>
      <c r="D22" s="1836" t="s">
        <v>2181</v>
      </c>
      <c r="E22" s="1836" t="s">
        <v>2512</v>
      </c>
      <c r="F22" s="1836" t="s">
        <v>2511</v>
      </c>
      <c r="G22" s="1836" t="s">
        <v>2181</v>
      </c>
      <c r="H22" s="1836" t="s">
        <v>2512</v>
      </c>
      <c r="I22" s="1836" t="s">
        <v>2511</v>
      </c>
      <c r="J22" s="1835" t="s">
        <v>2181</v>
      </c>
    </row>
    <row r="23" spans="1:10">
      <c r="A23" s="1834" t="s">
        <v>886</v>
      </c>
      <c r="B23" s="1094">
        <v>7921</v>
      </c>
      <c r="C23" s="1094">
        <v>8263</v>
      </c>
      <c r="D23" s="1094">
        <v>16184</v>
      </c>
      <c r="E23" s="1094">
        <v>5221</v>
      </c>
      <c r="F23" s="1094">
        <v>5508</v>
      </c>
      <c r="G23" s="1094">
        <v>10729</v>
      </c>
      <c r="H23" s="1833">
        <v>65.913394773387196</v>
      </c>
      <c r="I23" s="1833">
        <v>66.658598571947238</v>
      </c>
      <c r="J23" s="1833">
        <v>66.293870489372225</v>
      </c>
    </row>
    <row r="24" spans="1:10">
      <c r="A24" s="1834" t="s">
        <v>899</v>
      </c>
      <c r="B24" s="1094">
        <v>7787</v>
      </c>
      <c r="C24" s="1094">
        <v>7811</v>
      </c>
      <c r="D24" s="1094">
        <v>15598</v>
      </c>
      <c r="E24" s="1094">
        <v>4231</v>
      </c>
      <c r="F24" s="1094">
        <v>4519</v>
      </c>
      <c r="G24" s="1094">
        <v>8750</v>
      </c>
      <c r="H24" s="1833">
        <v>54.334146654680879</v>
      </c>
      <c r="I24" s="1833">
        <v>57.854308027141208</v>
      </c>
      <c r="J24" s="1833">
        <v>56.096935504551872</v>
      </c>
    </row>
    <row r="25" spans="1:10">
      <c r="A25" s="1834" t="s">
        <v>895</v>
      </c>
      <c r="B25" s="1094">
        <v>7048</v>
      </c>
      <c r="C25" s="1094">
        <v>7112</v>
      </c>
      <c r="D25" s="1094">
        <v>14160</v>
      </c>
      <c r="E25" s="1094">
        <v>3916</v>
      </c>
      <c r="F25" s="1094">
        <v>4014</v>
      </c>
      <c r="G25" s="1094">
        <v>7930</v>
      </c>
      <c r="H25" s="1833">
        <v>55.561861520998868</v>
      </c>
      <c r="I25" s="1833">
        <v>56.439820022497187</v>
      </c>
      <c r="J25" s="1833">
        <v>56.002824858757059</v>
      </c>
    </row>
    <row r="26" spans="1:10">
      <c r="A26" s="1834" t="s">
        <v>892</v>
      </c>
      <c r="B26" s="1094">
        <v>36078</v>
      </c>
      <c r="C26" s="1094">
        <v>34457</v>
      </c>
      <c r="D26" s="1094">
        <v>70535</v>
      </c>
      <c r="E26" s="1094">
        <v>17096</v>
      </c>
      <c r="F26" s="1094">
        <v>17562</v>
      </c>
      <c r="G26" s="1094">
        <v>34658</v>
      </c>
      <c r="H26" s="1833">
        <v>47.386218748267645</v>
      </c>
      <c r="I26" s="1833">
        <v>50.967873001131849</v>
      </c>
      <c r="J26" s="1833">
        <v>49.135889983696032</v>
      </c>
    </row>
    <row r="27" spans="1:10">
      <c r="A27" s="1834" t="s">
        <v>889</v>
      </c>
      <c r="B27" s="1094">
        <v>19462</v>
      </c>
      <c r="C27" s="1094">
        <v>18448</v>
      </c>
      <c r="D27" s="1094">
        <v>37910</v>
      </c>
      <c r="E27" s="1094">
        <v>9964</v>
      </c>
      <c r="F27" s="1094">
        <v>10440</v>
      </c>
      <c r="G27" s="1094">
        <v>20404</v>
      </c>
      <c r="H27" s="1833">
        <v>51.19720480937211</v>
      </c>
      <c r="I27" s="1833">
        <v>56.591500433651341</v>
      </c>
      <c r="J27" s="1833">
        <v>53.822210498549197</v>
      </c>
    </row>
    <row r="28" spans="1:10" ht="13.5" thickBot="1">
      <c r="A28" s="1834" t="s">
        <v>883</v>
      </c>
      <c r="B28" s="1094">
        <v>10146</v>
      </c>
      <c r="C28" s="1094">
        <v>10423</v>
      </c>
      <c r="D28" s="1094">
        <v>20569</v>
      </c>
      <c r="E28" s="1094">
        <v>5218</v>
      </c>
      <c r="F28" s="1094">
        <v>5578</v>
      </c>
      <c r="G28" s="1094">
        <v>10796</v>
      </c>
      <c r="H28" s="1833">
        <v>51.429134634338659</v>
      </c>
      <c r="I28" s="1833">
        <v>53.516262112635516</v>
      </c>
      <c r="J28" s="1833">
        <v>52.486751908211382</v>
      </c>
    </row>
    <row r="29" spans="1:10" ht="13.5" thickBot="1">
      <c r="A29" s="1830" t="s">
        <v>2181</v>
      </c>
      <c r="B29" s="1832">
        <f>SUM(B23:B28)</f>
        <v>88442</v>
      </c>
      <c r="C29" s="1832">
        <f>SUM(C23:C28)</f>
        <v>86514</v>
      </c>
      <c r="D29" s="1832">
        <f>SUM(B29:C29)</f>
        <v>174956</v>
      </c>
      <c r="E29" s="1832">
        <f>SUM(E23:E28)</f>
        <v>45646</v>
      </c>
      <c r="F29" s="1832">
        <f>SUM(F23:F28)</f>
        <v>47621</v>
      </c>
      <c r="G29" s="1832">
        <f>SUM(E29:F29)</f>
        <v>93267</v>
      </c>
      <c r="H29" s="1831">
        <f>E29/B29*100</f>
        <v>51.611225435878879</v>
      </c>
      <c r="I29" s="1831">
        <f>F29/C29*100</f>
        <v>55.044270291513506</v>
      </c>
      <c r="J29" s="1831">
        <f>G29/D29*100</f>
        <v>53.308831934886477</v>
      </c>
    </row>
    <row r="30" spans="1:10">
      <c r="A30" s="2684" t="s">
        <v>2676</v>
      </c>
      <c r="B30" s="2684"/>
      <c r="C30" s="2684"/>
      <c r="D30" s="2684"/>
      <c r="E30" s="2684"/>
      <c r="F30" s="2684"/>
      <c r="G30" s="2684"/>
      <c r="H30" s="2684"/>
      <c r="I30" s="2684"/>
      <c r="J30" s="2684"/>
    </row>
    <row r="31" spans="1:10">
      <c r="A31" s="2678" t="s">
        <v>2675</v>
      </c>
      <c r="B31" s="2678"/>
      <c r="C31" s="2678"/>
      <c r="D31" s="2678"/>
      <c r="E31" s="2678"/>
      <c r="F31" s="2678"/>
      <c r="G31" s="2678"/>
      <c r="H31" s="2678"/>
      <c r="I31" s="2678"/>
      <c r="J31" s="2678"/>
    </row>
    <row r="33" spans="1:10" ht="16.5">
      <c r="A33" s="1841" t="s">
        <v>2674</v>
      </c>
    </row>
    <row r="34" spans="1:10">
      <c r="A34" s="1840" t="s">
        <v>2650</v>
      </c>
      <c r="B34" s="2676">
        <v>42974</v>
      </c>
      <c r="C34" s="2676"/>
      <c r="D34" s="2676"/>
      <c r="E34" s="2676"/>
    </row>
    <row r="35" spans="1:10" ht="13.5" thickBot="1">
      <c r="A35" s="1840" t="s">
        <v>2649</v>
      </c>
      <c r="B35" s="2677" t="s">
        <v>2673</v>
      </c>
      <c r="C35" s="2677"/>
      <c r="D35" s="2677"/>
      <c r="E35" s="2677"/>
      <c r="F35" s="2677"/>
    </row>
    <row r="36" spans="1:10">
      <c r="A36" s="1839" t="s">
        <v>1466</v>
      </c>
      <c r="B36" s="2681" t="s">
        <v>2647</v>
      </c>
      <c r="C36" s="2682"/>
      <c r="D36" s="2682"/>
      <c r="E36" s="2682" t="s">
        <v>2646</v>
      </c>
      <c r="F36" s="2682"/>
      <c r="G36" s="2682"/>
      <c r="H36" s="2682" t="s">
        <v>2645</v>
      </c>
      <c r="I36" s="2682"/>
      <c r="J36" s="2683"/>
    </row>
    <row r="37" spans="1:10" ht="13.5" thickBot="1">
      <c r="A37" s="1838" t="s">
        <v>1643</v>
      </c>
      <c r="B37" s="1837" t="s">
        <v>2512</v>
      </c>
      <c r="C37" s="1836" t="s">
        <v>2511</v>
      </c>
      <c r="D37" s="1836" t="s">
        <v>2181</v>
      </c>
      <c r="E37" s="1836" t="s">
        <v>2512</v>
      </c>
      <c r="F37" s="1836" t="s">
        <v>2511</v>
      </c>
      <c r="G37" s="1836" t="s">
        <v>2181</v>
      </c>
      <c r="H37" s="1836" t="s">
        <v>2512</v>
      </c>
      <c r="I37" s="1836" t="s">
        <v>2511</v>
      </c>
      <c r="J37" s="1835" t="s">
        <v>2181</v>
      </c>
    </row>
    <row r="38" spans="1:10">
      <c r="A38" s="1834" t="s">
        <v>886</v>
      </c>
      <c r="B38" s="535">
        <v>7804</v>
      </c>
      <c r="C38" s="535">
        <v>8106</v>
      </c>
      <c r="D38" s="535">
        <f t="shared" ref="D38:D45" si="0">SUM(B38:C38)</f>
        <v>15910</v>
      </c>
      <c r="E38" s="535">
        <v>3387</v>
      </c>
      <c r="F38" s="535">
        <v>3383</v>
      </c>
      <c r="G38" s="535">
        <f t="shared" ref="G38:G44" si="1">SUM(E38:F38)</f>
        <v>6770</v>
      </c>
      <c r="H38" s="1852">
        <f t="shared" ref="H38:J45" si="2">E38/B38*100</f>
        <v>43.400820092260375</v>
      </c>
      <c r="I38" s="1852">
        <f t="shared" si="2"/>
        <v>41.73451764125339</v>
      </c>
      <c r="J38" s="1852">
        <f t="shared" si="2"/>
        <v>42.551854179761158</v>
      </c>
    </row>
    <row r="39" spans="1:10">
      <c r="A39" s="1834" t="s">
        <v>899</v>
      </c>
      <c r="B39" s="535">
        <v>7731</v>
      </c>
      <c r="C39" s="535">
        <v>7810</v>
      </c>
      <c r="D39" s="535">
        <f t="shared" si="0"/>
        <v>15541</v>
      </c>
      <c r="E39" s="535">
        <v>2947</v>
      </c>
      <c r="F39" s="535">
        <v>2961</v>
      </c>
      <c r="G39" s="535">
        <f t="shared" si="1"/>
        <v>5908</v>
      </c>
      <c r="H39" s="1852">
        <f t="shared" si="2"/>
        <v>38.119260121588411</v>
      </c>
      <c r="I39" s="1852">
        <f t="shared" si="2"/>
        <v>37.912932138284248</v>
      </c>
      <c r="J39" s="1852">
        <f t="shared" si="2"/>
        <v>38.015571713531948</v>
      </c>
    </row>
    <row r="40" spans="1:10">
      <c r="A40" s="1834" t="s">
        <v>895</v>
      </c>
      <c r="B40" s="535">
        <v>7120</v>
      </c>
      <c r="C40" s="535">
        <v>7169</v>
      </c>
      <c r="D40" s="535">
        <f t="shared" si="0"/>
        <v>14289</v>
      </c>
      <c r="E40" s="535">
        <v>2524</v>
      </c>
      <c r="F40" s="535">
        <v>2452</v>
      </c>
      <c r="G40" s="535">
        <f t="shared" si="1"/>
        <v>4976</v>
      </c>
      <c r="H40" s="1852">
        <f t="shared" si="2"/>
        <v>35.449438202247194</v>
      </c>
      <c r="I40" s="1852">
        <f t="shared" si="2"/>
        <v>34.202817687264613</v>
      </c>
      <c r="J40" s="1852">
        <f t="shared" si="2"/>
        <v>34.823990482189096</v>
      </c>
    </row>
    <row r="41" spans="1:10">
      <c r="A41" s="1834" t="s">
        <v>892</v>
      </c>
      <c r="B41" s="535">
        <v>36633</v>
      </c>
      <c r="C41" s="535">
        <v>35055</v>
      </c>
      <c r="D41" s="535">
        <f t="shared" si="0"/>
        <v>71688</v>
      </c>
      <c r="E41" s="535">
        <v>13920</v>
      </c>
      <c r="F41" s="535">
        <v>13764</v>
      </c>
      <c r="G41" s="535">
        <f t="shared" si="1"/>
        <v>27684</v>
      </c>
      <c r="H41" s="1852">
        <f t="shared" si="2"/>
        <v>37.998525919253133</v>
      </c>
      <c r="I41" s="1852">
        <f t="shared" si="2"/>
        <v>39.264013692768508</v>
      </c>
      <c r="J41" s="1852">
        <f t="shared" si="2"/>
        <v>38.617341814529624</v>
      </c>
    </row>
    <row r="42" spans="1:10">
      <c r="A42" s="1834" t="s">
        <v>889</v>
      </c>
      <c r="B42" s="535">
        <v>19657</v>
      </c>
      <c r="C42" s="535">
        <v>18644</v>
      </c>
      <c r="D42" s="535">
        <f t="shared" si="0"/>
        <v>38301</v>
      </c>
      <c r="E42" s="535">
        <v>8299</v>
      </c>
      <c r="F42" s="535">
        <v>8180</v>
      </c>
      <c r="G42" s="535">
        <f t="shared" si="1"/>
        <v>16479</v>
      </c>
      <c r="H42" s="1852">
        <f t="shared" si="2"/>
        <v>42.219056824540871</v>
      </c>
      <c r="I42" s="1852">
        <f t="shared" si="2"/>
        <v>43.874704998927264</v>
      </c>
      <c r="J42" s="1852">
        <f t="shared" si="2"/>
        <v>43.024986292786089</v>
      </c>
    </row>
    <row r="43" spans="1:10" ht="13.5" thickBot="1">
      <c r="A43" s="1834" t="s">
        <v>883</v>
      </c>
      <c r="B43" s="535">
        <v>10094</v>
      </c>
      <c r="C43" s="535">
        <v>10353</v>
      </c>
      <c r="D43" s="535">
        <f t="shared" si="0"/>
        <v>20447</v>
      </c>
      <c r="E43" s="535">
        <v>4168</v>
      </c>
      <c r="F43" s="535">
        <v>4197</v>
      </c>
      <c r="G43" s="535">
        <f t="shared" si="1"/>
        <v>8365</v>
      </c>
      <c r="H43" s="1852">
        <f t="shared" si="2"/>
        <v>41.291856548444621</v>
      </c>
      <c r="I43" s="1852">
        <f t="shared" si="2"/>
        <v>40.538974210373809</v>
      </c>
      <c r="J43" s="1852">
        <f t="shared" si="2"/>
        <v>40.910647038685383</v>
      </c>
    </row>
    <row r="44" spans="1:10" ht="13.5" thickBot="1">
      <c r="A44" s="1830" t="s">
        <v>2643</v>
      </c>
      <c r="B44" s="1850">
        <f>SUM(B38:B43)</f>
        <v>89039</v>
      </c>
      <c r="C44" s="1850">
        <f>SUM(C38:C43)</f>
        <v>87137</v>
      </c>
      <c r="D44" s="1850">
        <f t="shared" si="0"/>
        <v>176176</v>
      </c>
      <c r="E44" s="1850">
        <f>SUM(E38:E43)</f>
        <v>35245</v>
      </c>
      <c r="F44" s="1850">
        <f>SUM(F38:F43)</f>
        <v>34937</v>
      </c>
      <c r="G44" s="1850">
        <f t="shared" si="1"/>
        <v>70182</v>
      </c>
      <c r="H44" s="1845">
        <f t="shared" si="2"/>
        <v>39.583777895079685</v>
      </c>
      <c r="I44" s="1845">
        <f t="shared" si="2"/>
        <v>40.094334209348496</v>
      </c>
      <c r="J44" s="1845">
        <f t="shared" si="2"/>
        <v>39.836300063572786</v>
      </c>
    </row>
    <row r="45" spans="1:10" ht="13.5" thickBot="1">
      <c r="A45" s="1830" t="s">
        <v>2642</v>
      </c>
      <c r="B45" s="1866">
        <v>1208568</v>
      </c>
      <c r="C45" s="1866">
        <v>1220758</v>
      </c>
      <c r="D45" s="1866">
        <f t="shared" si="0"/>
        <v>2429326</v>
      </c>
      <c r="E45" s="1866">
        <v>525091</v>
      </c>
      <c r="F45" s="1866">
        <v>531189</v>
      </c>
      <c r="G45" s="1866">
        <v>1056280</v>
      </c>
      <c r="H45" s="1865">
        <f t="shared" si="2"/>
        <v>43.447369117832011</v>
      </c>
      <c r="I45" s="1865">
        <f t="shared" si="2"/>
        <v>43.513046811898839</v>
      </c>
      <c r="J45" s="1865">
        <f t="shared" si="2"/>
        <v>43.480372745362295</v>
      </c>
    </row>
    <row r="46" spans="1:10">
      <c r="A46" s="2684" t="s">
        <v>2672</v>
      </c>
      <c r="B46" s="2684"/>
      <c r="C46" s="2684"/>
      <c r="D46" s="2684"/>
      <c r="E46" s="2684"/>
      <c r="F46" s="2684"/>
      <c r="G46" s="2684"/>
      <c r="H46" s="2684"/>
      <c r="I46" s="2684"/>
      <c r="J46" s="2684"/>
    </row>
    <row r="47" spans="1:10">
      <c r="A47" s="2678" t="s">
        <v>2671</v>
      </c>
      <c r="B47" s="2678"/>
      <c r="C47" s="2678"/>
      <c r="D47" s="2678"/>
      <c r="E47" s="2678"/>
      <c r="F47" s="2678"/>
      <c r="G47" s="2678"/>
      <c r="H47" s="2678"/>
      <c r="I47" s="2678"/>
      <c r="J47" s="2678"/>
    </row>
    <row r="48" spans="1:10">
      <c r="A48" s="1844"/>
      <c r="B48" s="1843"/>
      <c r="C48" s="1843"/>
      <c r="D48" s="1843"/>
      <c r="E48" s="1843"/>
      <c r="F48" s="1843"/>
      <c r="G48" s="1843"/>
      <c r="H48" s="1864"/>
      <c r="I48" s="1864"/>
      <c r="J48" s="1864"/>
    </row>
    <row r="50" spans="1:10" ht="16.5">
      <c r="A50" s="1841" t="s">
        <v>2670</v>
      </c>
    </row>
    <row r="51" spans="1:10">
      <c r="A51" s="1840" t="s">
        <v>2650</v>
      </c>
      <c r="B51" s="2676">
        <v>43443</v>
      </c>
      <c r="C51" s="2676"/>
      <c r="D51" s="2676"/>
      <c r="E51" s="2676"/>
    </row>
    <row r="52" spans="1:10" ht="13.5" thickBot="1">
      <c r="A52" s="1840" t="s">
        <v>2649</v>
      </c>
      <c r="B52" s="2677" t="s">
        <v>2669</v>
      </c>
      <c r="C52" s="2677"/>
      <c r="D52" s="2677"/>
      <c r="E52" s="2677"/>
      <c r="F52" s="2677"/>
    </row>
    <row r="53" spans="1:10">
      <c r="A53" s="1839" t="s">
        <v>1466</v>
      </c>
      <c r="B53" s="2681" t="s">
        <v>2647</v>
      </c>
      <c r="C53" s="2682"/>
      <c r="D53" s="2682"/>
      <c r="E53" s="2688" t="s">
        <v>2646</v>
      </c>
      <c r="F53" s="2688"/>
      <c r="G53" s="2682"/>
      <c r="H53" s="2682" t="s">
        <v>2645</v>
      </c>
      <c r="I53" s="2682"/>
      <c r="J53" s="2683"/>
    </row>
    <row r="54" spans="1:10" ht="13.5" thickBot="1">
      <c r="A54" s="1838" t="s">
        <v>1643</v>
      </c>
      <c r="B54" s="1837" t="s">
        <v>2512</v>
      </c>
      <c r="C54" s="1836" t="s">
        <v>2511</v>
      </c>
      <c r="D54" s="1836" t="s">
        <v>2181</v>
      </c>
      <c r="E54" s="1836" t="s">
        <v>2512</v>
      </c>
      <c r="F54" s="1836" t="s">
        <v>2511</v>
      </c>
      <c r="G54" s="1836" t="s">
        <v>2181</v>
      </c>
      <c r="H54" s="1836" t="s">
        <v>2512</v>
      </c>
      <c r="I54" s="1836" t="s">
        <v>2511</v>
      </c>
      <c r="J54" s="1835" t="s">
        <v>2181</v>
      </c>
    </row>
    <row r="55" spans="1:10">
      <c r="A55" s="1834" t="s">
        <v>886</v>
      </c>
      <c r="B55" s="1863">
        <v>7677</v>
      </c>
      <c r="C55" s="1862">
        <v>7906</v>
      </c>
      <c r="D55" s="1859">
        <f t="shared" ref="D55:D61" si="3">SUM(B55:C55)</f>
        <v>15583</v>
      </c>
      <c r="E55" s="1862">
        <v>4189</v>
      </c>
      <c r="F55" s="1862">
        <v>4263</v>
      </c>
      <c r="G55" s="1859">
        <f t="shared" ref="G55:G61" si="4">SUM(E55:F55)</f>
        <v>8452</v>
      </c>
      <c r="H55" s="1858">
        <f t="shared" ref="H55:J61" si="5">E55/B55*100</f>
        <v>54.565585515175194</v>
      </c>
      <c r="I55" s="1858">
        <f t="shared" si="5"/>
        <v>53.921072603086259</v>
      </c>
      <c r="J55" s="1858">
        <f t="shared" si="5"/>
        <v>54.238593338894944</v>
      </c>
    </row>
    <row r="56" spans="1:10">
      <c r="A56" s="1834" t="s">
        <v>899</v>
      </c>
      <c r="B56" s="1861">
        <v>7803</v>
      </c>
      <c r="C56" s="1860">
        <v>7921</v>
      </c>
      <c r="D56" s="1859">
        <f t="shared" si="3"/>
        <v>15724</v>
      </c>
      <c r="E56" s="1860">
        <v>3574</v>
      </c>
      <c r="F56" s="1860">
        <v>3645</v>
      </c>
      <c r="G56" s="1859">
        <f t="shared" si="4"/>
        <v>7219</v>
      </c>
      <c r="H56" s="1858">
        <f t="shared" si="5"/>
        <v>45.802896321927463</v>
      </c>
      <c r="I56" s="1858">
        <f t="shared" si="5"/>
        <v>46.01691705592728</v>
      </c>
      <c r="J56" s="1858">
        <f t="shared" si="5"/>
        <v>45.910709743067926</v>
      </c>
    </row>
    <row r="57" spans="1:10">
      <c r="A57" s="1834" t="s">
        <v>895</v>
      </c>
      <c r="B57" s="1861">
        <v>7525</v>
      </c>
      <c r="C57" s="1860">
        <v>7566</v>
      </c>
      <c r="D57" s="1859">
        <f t="shared" si="3"/>
        <v>15091</v>
      </c>
      <c r="E57" s="1860">
        <v>2984</v>
      </c>
      <c r="F57" s="1860">
        <v>2983</v>
      </c>
      <c r="G57" s="1859">
        <f t="shared" si="4"/>
        <v>5967</v>
      </c>
      <c r="H57" s="1858">
        <f t="shared" si="5"/>
        <v>39.654485049833887</v>
      </c>
      <c r="I57" s="1858">
        <f t="shared" si="5"/>
        <v>39.426381178958501</v>
      </c>
      <c r="J57" s="1858">
        <f t="shared" si="5"/>
        <v>39.540123252269566</v>
      </c>
    </row>
    <row r="58" spans="1:10">
      <c r="A58" s="1834" t="s">
        <v>892</v>
      </c>
      <c r="B58" s="1861">
        <v>37908</v>
      </c>
      <c r="C58" s="1860">
        <v>36421</v>
      </c>
      <c r="D58" s="1859">
        <f t="shared" si="3"/>
        <v>74329</v>
      </c>
      <c r="E58" s="1860">
        <v>14275</v>
      </c>
      <c r="F58" s="1860">
        <v>14332</v>
      </c>
      <c r="G58" s="1859">
        <f t="shared" si="4"/>
        <v>28607</v>
      </c>
      <c r="H58" s="1858">
        <f t="shared" si="5"/>
        <v>37.656958953255248</v>
      </c>
      <c r="I58" s="1858">
        <f t="shared" si="5"/>
        <v>39.350923917520113</v>
      </c>
      <c r="J58" s="1858">
        <f t="shared" si="5"/>
        <v>38.486996999825102</v>
      </c>
    </row>
    <row r="59" spans="1:10">
      <c r="A59" s="1834" t="s">
        <v>889</v>
      </c>
      <c r="B59" s="1861">
        <v>19741</v>
      </c>
      <c r="C59" s="1860">
        <v>18972</v>
      </c>
      <c r="D59" s="1859">
        <f t="shared" si="3"/>
        <v>38713</v>
      </c>
      <c r="E59" s="1860">
        <v>8238</v>
      </c>
      <c r="F59" s="1860">
        <v>8282</v>
      </c>
      <c r="G59" s="1859">
        <f t="shared" si="4"/>
        <v>16520</v>
      </c>
      <c r="H59" s="1858">
        <f t="shared" si="5"/>
        <v>41.730408793880756</v>
      </c>
      <c r="I59" s="1858">
        <f t="shared" si="5"/>
        <v>43.653805608264811</v>
      </c>
      <c r="J59" s="1858">
        <f t="shared" si="5"/>
        <v>42.673003900498543</v>
      </c>
    </row>
    <row r="60" spans="1:10" ht="13.5" thickBot="1">
      <c r="A60" s="1834" t="s">
        <v>883</v>
      </c>
      <c r="B60" s="1857">
        <v>9995</v>
      </c>
      <c r="C60" s="1856">
        <v>10251</v>
      </c>
      <c r="D60" s="1855">
        <f t="shared" si="3"/>
        <v>20246</v>
      </c>
      <c r="E60" s="1856">
        <v>4093</v>
      </c>
      <c r="F60" s="1856">
        <v>4245</v>
      </c>
      <c r="G60" s="1855">
        <f t="shared" si="4"/>
        <v>8338</v>
      </c>
      <c r="H60" s="1854">
        <f t="shared" si="5"/>
        <v>40.950475237618811</v>
      </c>
      <c r="I60" s="1854">
        <f t="shared" si="5"/>
        <v>41.410594088381622</v>
      </c>
      <c r="J60" s="1854">
        <f t="shared" si="5"/>
        <v>41.183443643188781</v>
      </c>
    </row>
    <row r="61" spans="1:10" ht="13.5" thickBot="1">
      <c r="A61" s="1830" t="s">
        <v>2181</v>
      </c>
      <c r="B61" s="1855">
        <f>SUM(B55:B60)</f>
        <v>90649</v>
      </c>
      <c r="C61" s="1855">
        <f>SUM(C55:C60)</f>
        <v>89037</v>
      </c>
      <c r="D61" s="1855">
        <f t="shared" si="3"/>
        <v>179686</v>
      </c>
      <c r="E61" s="1855">
        <f>SUM(E55:E60)</f>
        <v>37353</v>
      </c>
      <c r="F61" s="1855">
        <f>SUM(F55:F60)</f>
        <v>37750</v>
      </c>
      <c r="G61" s="1855">
        <f t="shared" si="4"/>
        <v>75103</v>
      </c>
      <c r="H61" s="1854">
        <f t="shared" si="5"/>
        <v>41.206190912199801</v>
      </c>
      <c r="I61" s="1854">
        <f t="shared" si="5"/>
        <v>42.398104158945159</v>
      </c>
      <c r="J61" s="1854">
        <f t="shared" si="5"/>
        <v>41.796801086339499</v>
      </c>
    </row>
    <row r="62" spans="1:10">
      <c r="A62" s="2684" t="s">
        <v>2668</v>
      </c>
      <c r="B62" s="2684"/>
      <c r="C62" s="2684"/>
      <c r="D62" s="2684"/>
      <c r="E62" s="2684"/>
      <c r="F62" s="2684"/>
      <c r="G62" s="2684"/>
      <c r="H62" s="2684"/>
      <c r="I62" s="2684"/>
      <c r="J62" s="2684"/>
    </row>
    <row r="63" spans="1:10">
      <c r="A63" s="2678" t="s">
        <v>2667</v>
      </c>
      <c r="B63" s="2678"/>
      <c r="C63" s="2678"/>
      <c r="D63" s="2678"/>
      <c r="E63" s="2678"/>
      <c r="F63" s="2678"/>
      <c r="G63" s="2678"/>
      <c r="H63" s="2678"/>
      <c r="I63" s="2678"/>
      <c r="J63" s="2678"/>
    </row>
    <row r="64" spans="1:10">
      <c r="A64" s="1844"/>
      <c r="B64" s="1092"/>
      <c r="C64" s="1092"/>
      <c r="D64" s="1092"/>
      <c r="E64" s="1092"/>
      <c r="F64" s="1092"/>
      <c r="G64" s="1092"/>
      <c r="H64" s="1842"/>
      <c r="I64" s="1842"/>
      <c r="J64" s="1842"/>
    </row>
    <row r="66" spans="1:10" ht="16.5">
      <c r="A66" s="1841" t="s">
        <v>2666</v>
      </c>
    </row>
    <row r="67" spans="1:10">
      <c r="A67" s="1840" t="s">
        <v>2650</v>
      </c>
      <c r="B67" s="2676">
        <v>43030</v>
      </c>
      <c r="C67" s="2676"/>
      <c r="D67" s="2676"/>
      <c r="E67" s="2676"/>
    </row>
    <row r="68" spans="1:10" ht="13.5" thickBot="1">
      <c r="A68" s="1840" t="s">
        <v>2649</v>
      </c>
      <c r="B68" s="2677" t="s">
        <v>2661</v>
      </c>
      <c r="C68" s="2677"/>
      <c r="D68" s="2677"/>
      <c r="E68" s="2677"/>
      <c r="F68" s="2677"/>
    </row>
    <row r="69" spans="1:10">
      <c r="A69" s="1839" t="s">
        <v>1466</v>
      </c>
      <c r="B69" s="2681" t="s">
        <v>2647</v>
      </c>
      <c r="C69" s="2682"/>
      <c r="D69" s="2682"/>
      <c r="E69" s="2682" t="s">
        <v>2646</v>
      </c>
      <c r="F69" s="2682"/>
      <c r="G69" s="2682"/>
      <c r="H69" s="2682" t="s">
        <v>2645</v>
      </c>
      <c r="I69" s="2682"/>
      <c r="J69" s="2683"/>
    </row>
    <row r="70" spans="1:10" ht="13.5" thickBot="1">
      <c r="A70" s="1838" t="s">
        <v>1643</v>
      </c>
      <c r="B70" s="1837" t="s">
        <v>2512</v>
      </c>
      <c r="C70" s="1836" t="s">
        <v>2511</v>
      </c>
      <c r="D70" s="1836" t="s">
        <v>2181</v>
      </c>
      <c r="E70" s="1836" t="s">
        <v>2512</v>
      </c>
      <c r="F70" s="1836" t="s">
        <v>2511</v>
      </c>
      <c r="G70" s="1836" t="s">
        <v>2181</v>
      </c>
      <c r="H70" s="1836" t="s">
        <v>2512</v>
      </c>
      <c r="I70" s="1836" t="s">
        <v>2511</v>
      </c>
      <c r="J70" s="1835" t="s">
        <v>2181</v>
      </c>
    </row>
    <row r="71" spans="1:10">
      <c r="A71" s="1834" t="s">
        <v>886</v>
      </c>
      <c r="B71" s="535">
        <v>7825</v>
      </c>
      <c r="C71" s="535">
        <v>8128</v>
      </c>
      <c r="D71" s="535">
        <f t="shared" ref="D71:D77" si="6">SUM(B71:C71)</f>
        <v>15953</v>
      </c>
      <c r="E71" s="535">
        <v>4133</v>
      </c>
      <c r="F71" s="535">
        <v>4028</v>
      </c>
      <c r="G71" s="535">
        <f t="shared" ref="G71:G77" si="7">SUM(E71:F71)</f>
        <v>8161</v>
      </c>
      <c r="H71" s="1852">
        <f t="shared" ref="H71:H79" si="8">E71/B71*100</f>
        <v>52.81789137380192</v>
      </c>
      <c r="I71" s="1852">
        <f t="shared" ref="I71:I79" si="9">F71/C71*100</f>
        <v>49.55708661417323</v>
      </c>
      <c r="J71" s="1852">
        <f t="shared" ref="J71:J79" si="10">G71/D71*100</f>
        <v>51.156522284209871</v>
      </c>
    </row>
    <row r="72" spans="1:10">
      <c r="A72" s="1834" t="s">
        <v>899</v>
      </c>
      <c r="B72" s="535">
        <v>7804</v>
      </c>
      <c r="C72" s="535">
        <v>7880</v>
      </c>
      <c r="D72" s="535">
        <f t="shared" si="6"/>
        <v>15684</v>
      </c>
      <c r="E72" s="535">
        <v>4040</v>
      </c>
      <c r="F72" s="535">
        <v>3865</v>
      </c>
      <c r="G72" s="535">
        <f t="shared" si="7"/>
        <v>7905</v>
      </c>
      <c r="H72" s="1852">
        <f t="shared" si="8"/>
        <v>51.768323936442847</v>
      </c>
      <c r="I72" s="1852">
        <f t="shared" si="9"/>
        <v>49.048223350253807</v>
      </c>
      <c r="J72" s="1852">
        <f t="shared" si="10"/>
        <v>50.401683244070398</v>
      </c>
    </row>
    <row r="73" spans="1:10">
      <c r="A73" s="1834" t="s">
        <v>895</v>
      </c>
      <c r="B73" s="535">
        <v>7195</v>
      </c>
      <c r="C73" s="535">
        <v>7242</v>
      </c>
      <c r="D73" s="535">
        <f t="shared" si="6"/>
        <v>14437</v>
      </c>
      <c r="E73" s="535">
        <v>3567</v>
      </c>
      <c r="F73" s="535">
        <v>3340</v>
      </c>
      <c r="G73" s="535">
        <f t="shared" si="7"/>
        <v>6907</v>
      </c>
      <c r="H73" s="1852">
        <f t="shared" si="8"/>
        <v>49.576094510076437</v>
      </c>
      <c r="I73" s="1852">
        <f t="shared" si="9"/>
        <v>46.119856393261536</v>
      </c>
      <c r="J73" s="1852">
        <f t="shared" si="10"/>
        <v>47.842349518598049</v>
      </c>
    </row>
    <row r="74" spans="1:10">
      <c r="A74" s="1834" t="s">
        <v>892</v>
      </c>
      <c r="B74" s="535">
        <v>37340</v>
      </c>
      <c r="C74" s="535">
        <v>35651</v>
      </c>
      <c r="D74" s="535">
        <f t="shared" si="6"/>
        <v>72991</v>
      </c>
      <c r="E74" s="535">
        <v>19866</v>
      </c>
      <c r="F74" s="535">
        <v>18585</v>
      </c>
      <c r="G74" s="535">
        <f t="shared" si="7"/>
        <v>38451</v>
      </c>
      <c r="H74" s="1852">
        <f t="shared" si="8"/>
        <v>53.202999464381364</v>
      </c>
      <c r="I74" s="1852">
        <f t="shared" si="9"/>
        <v>52.130375024543497</v>
      </c>
      <c r="J74" s="1852">
        <f t="shared" si="10"/>
        <v>52.679097422969953</v>
      </c>
    </row>
    <row r="75" spans="1:10">
      <c r="A75" s="1834" t="s">
        <v>889</v>
      </c>
      <c r="B75" s="535">
        <v>19961</v>
      </c>
      <c r="C75" s="535">
        <v>18892</v>
      </c>
      <c r="D75" s="535">
        <f t="shared" si="6"/>
        <v>38853</v>
      </c>
      <c r="E75" s="535">
        <v>11538</v>
      </c>
      <c r="F75" s="535">
        <v>10708</v>
      </c>
      <c r="G75" s="535">
        <f t="shared" si="7"/>
        <v>22246</v>
      </c>
      <c r="H75" s="1852">
        <f t="shared" si="8"/>
        <v>57.802715294824914</v>
      </c>
      <c r="I75" s="1852">
        <f t="shared" si="9"/>
        <v>56.680076222739785</v>
      </c>
      <c r="J75" s="1852">
        <f t="shared" si="10"/>
        <v>57.256839883664071</v>
      </c>
    </row>
    <row r="76" spans="1:10">
      <c r="A76" s="1834" t="s">
        <v>883</v>
      </c>
      <c r="B76" s="535">
        <v>10149</v>
      </c>
      <c r="C76" s="535">
        <v>10421</v>
      </c>
      <c r="D76" s="535">
        <f t="shared" si="6"/>
        <v>20570</v>
      </c>
      <c r="E76" s="535">
        <v>5436</v>
      </c>
      <c r="F76" s="535">
        <v>5419</v>
      </c>
      <c r="G76" s="535">
        <f t="shared" si="7"/>
        <v>10855</v>
      </c>
      <c r="H76" s="1852">
        <f t="shared" si="8"/>
        <v>53.561927283476209</v>
      </c>
      <c r="I76" s="1852">
        <f t="shared" si="9"/>
        <v>52.000767680644856</v>
      </c>
      <c r="J76" s="1852">
        <f t="shared" si="10"/>
        <v>52.771025765678168</v>
      </c>
    </row>
    <row r="77" spans="1:10" ht="13.5" thickBot="1">
      <c r="A77" s="1834" t="s">
        <v>2644</v>
      </c>
      <c r="B77" s="1853">
        <v>139</v>
      </c>
      <c r="C77" s="1853">
        <v>141</v>
      </c>
      <c r="D77" s="535">
        <f t="shared" si="6"/>
        <v>280</v>
      </c>
      <c r="E77" s="535">
        <v>31</v>
      </c>
      <c r="F77" s="535">
        <v>28</v>
      </c>
      <c r="G77" s="535">
        <f t="shared" si="7"/>
        <v>59</v>
      </c>
      <c r="H77" s="1852">
        <f t="shared" si="8"/>
        <v>22.302158273381295</v>
      </c>
      <c r="I77" s="1852">
        <f t="shared" si="9"/>
        <v>19.858156028368796</v>
      </c>
      <c r="J77" s="1852">
        <f t="shared" si="10"/>
        <v>21.071428571428573</v>
      </c>
    </row>
    <row r="78" spans="1:10" ht="13.5" thickBot="1">
      <c r="A78" s="1830" t="s">
        <v>2643</v>
      </c>
      <c r="B78" s="1850">
        <f>SUM(B71:B77)</f>
        <v>90413</v>
      </c>
      <c r="C78" s="1850">
        <f>SUM(C71:C77)</f>
        <v>88355</v>
      </c>
      <c r="D78" s="1850">
        <f>SUM(D71:D77)</f>
        <v>178768</v>
      </c>
      <c r="E78" s="1850">
        <v>48611</v>
      </c>
      <c r="F78" s="1850">
        <v>45973</v>
      </c>
      <c r="G78" s="1850">
        <f>SUM(G71:G77)</f>
        <v>94584</v>
      </c>
      <c r="H78" s="1845">
        <f t="shared" si="8"/>
        <v>53.76549832435601</v>
      </c>
      <c r="I78" s="1845">
        <f t="shared" si="9"/>
        <v>52.032143059249613</v>
      </c>
      <c r="J78" s="1845">
        <f t="shared" si="10"/>
        <v>52.908797995166921</v>
      </c>
    </row>
    <row r="79" spans="1:10" ht="13.5" thickBot="1">
      <c r="A79" s="1830" t="s">
        <v>2665</v>
      </c>
      <c r="B79" s="1846">
        <v>223268</v>
      </c>
      <c r="C79" s="1846">
        <v>222366</v>
      </c>
      <c r="D79" s="1846">
        <f>SUM(B79:C79)</f>
        <v>445634</v>
      </c>
      <c r="E79" s="1846">
        <v>116776</v>
      </c>
      <c r="F79" s="1846">
        <v>112852</v>
      </c>
      <c r="G79" s="1846">
        <f>SUM(E79:F79)</f>
        <v>229628</v>
      </c>
      <c r="H79" s="1845">
        <f t="shared" si="8"/>
        <v>52.30306179121056</v>
      </c>
      <c r="I79" s="1845">
        <f t="shared" si="9"/>
        <v>50.75056438484301</v>
      </c>
      <c r="J79" s="1845">
        <f t="shared" si="10"/>
        <v>51.528384279475979</v>
      </c>
    </row>
    <row r="80" spans="1:10">
      <c r="A80" s="2684" t="s">
        <v>2664</v>
      </c>
      <c r="B80" s="2684"/>
      <c r="C80" s="2684"/>
      <c r="D80" s="2684"/>
      <c r="E80" s="2684"/>
      <c r="F80" s="2684"/>
      <c r="G80" s="2684"/>
      <c r="H80" s="2684"/>
      <c r="I80" s="2684"/>
      <c r="J80" s="2684"/>
    </row>
    <row r="81" spans="1:10">
      <c r="A81" s="2678" t="s">
        <v>2663</v>
      </c>
      <c r="B81" s="2678"/>
      <c r="C81" s="2678"/>
      <c r="D81" s="2678"/>
      <c r="E81" s="2678"/>
      <c r="F81" s="2678"/>
      <c r="G81" s="2678"/>
      <c r="H81" s="2678"/>
      <c r="I81" s="2678"/>
      <c r="J81" s="2678"/>
    </row>
    <row r="82" spans="1:10">
      <c r="A82" s="1844"/>
      <c r="B82" s="1843"/>
      <c r="C82" s="1843"/>
      <c r="D82" s="1843"/>
      <c r="E82" s="1843"/>
      <c r="F82" s="1843"/>
      <c r="G82" s="1843"/>
      <c r="H82" s="1842"/>
      <c r="I82" s="1842"/>
      <c r="J82" s="1842"/>
    </row>
    <row r="84" spans="1:10" ht="16.5">
      <c r="A84" s="1841" t="s">
        <v>2662</v>
      </c>
    </row>
    <row r="85" spans="1:10">
      <c r="A85" s="1840" t="s">
        <v>2650</v>
      </c>
      <c r="B85" s="2676">
        <v>43030</v>
      </c>
      <c r="C85" s="2676"/>
      <c r="D85" s="2676"/>
      <c r="E85" s="2676"/>
    </row>
    <row r="86" spans="1:10" ht="13.5" thickBot="1">
      <c r="A86" s="1840" t="s">
        <v>2649</v>
      </c>
      <c r="B86" s="2677" t="s">
        <v>2661</v>
      </c>
      <c r="C86" s="2677"/>
      <c r="D86" s="2677"/>
      <c r="E86" s="2677"/>
      <c r="F86" s="2677"/>
    </row>
    <row r="87" spans="1:10">
      <c r="A87" s="1839" t="s">
        <v>1466</v>
      </c>
      <c r="B87" s="2681" t="s">
        <v>2647</v>
      </c>
      <c r="C87" s="2682"/>
      <c r="D87" s="2682"/>
      <c r="E87" s="2682" t="s">
        <v>2646</v>
      </c>
      <c r="F87" s="2682"/>
      <c r="G87" s="2682"/>
      <c r="H87" s="2682" t="s">
        <v>2645</v>
      </c>
      <c r="I87" s="2682"/>
      <c r="J87" s="2683"/>
    </row>
    <row r="88" spans="1:10" ht="13.5" thickBot="1">
      <c r="A88" s="1838" t="s">
        <v>1643</v>
      </c>
      <c r="B88" s="1837" t="s">
        <v>2512</v>
      </c>
      <c r="C88" s="1836" t="s">
        <v>2511</v>
      </c>
      <c r="D88" s="1836" t="s">
        <v>2181</v>
      </c>
      <c r="E88" s="1836" t="s">
        <v>2512</v>
      </c>
      <c r="F88" s="1836" t="s">
        <v>2511</v>
      </c>
      <c r="G88" s="1836" t="s">
        <v>2181</v>
      </c>
      <c r="H88" s="1836" t="s">
        <v>2512</v>
      </c>
      <c r="I88" s="1836" t="s">
        <v>2511</v>
      </c>
      <c r="J88" s="1835" t="s">
        <v>2181</v>
      </c>
    </row>
    <row r="89" spans="1:10">
      <c r="A89" s="1834" t="s">
        <v>886</v>
      </c>
      <c r="B89" s="535">
        <v>7825</v>
      </c>
      <c r="C89" s="535">
        <v>8128</v>
      </c>
      <c r="D89" s="535">
        <f t="shared" ref="D89:D95" si="11">SUM(B89:C89)</f>
        <v>15953</v>
      </c>
      <c r="E89" s="535">
        <v>4133</v>
      </c>
      <c r="F89" s="535">
        <v>4028</v>
      </c>
      <c r="G89" s="535">
        <f t="shared" ref="G89:G95" si="12">SUM(E89:F89)</f>
        <v>8161</v>
      </c>
      <c r="H89" s="1852">
        <f t="shared" ref="H89:H97" si="13">E89/B89*100</f>
        <v>52.81789137380192</v>
      </c>
      <c r="I89" s="1852">
        <f t="shared" ref="I89:I97" si="14">F89/C89*100</f>
        <v>49.55708661417323</v>
      </c>
      <c r="J89" s="1852">
        <f t="shared" ref="J89:J97" si="15">G89/D89*100</f>
        <v>51.156522284209871</v>
      </c>
    </row>
    <row r="90" spans="1:10">
      <c r="A90" s="1834" t="s">
        <v>899</v>
      </c>
      <c r="B90" s="535">
        <v>7804</v>
      </c>
      <c r="C90" s="535">
        <v>7880</v>
      </c>
      <c r="D90" s="535">
        <f t="shared" si="11"/>
        <v>15684</v>
      </c>
      <c r="E90" s="535">
        <v>4040</v>
      </c>
      <c r="F90" s="535">
        <v>3865</v>
      </c>
      <c r="G90" s="535">
        <f t="shared" si="12"/>
        <v>7905</v>
      </c>
      <c r="H90" s="1852">
        <f t="shared" si="13"/>
        <v>51.768323936442847</v>
      </c>
      <c r="I90" s="1852">
        <f t="shared" si="14"/>
        <v>49.048223350253807</v>
      </c>
      <c r="J90" s="1852">
        <f t="shared" si="15"/>
        <v>50.401683244070398</v>
      </c>
    </row>
    <row r="91" spans="1:10">
      <c r="A91" s="1834" t="s">
        <v>895</v>
      </c>
      <c r="B91" s="535">
        <v>7195</v>
      </c>
      <c r="C91" s="535">
        <v>7242</v>
      </c>
      <c r="D91" s="535">
        <f t="shared" si="11"/>
        <v>14437</v>
      </c>
      <c r="E91" s="535">
        <v>3568</v>
      </c>
      <c r="F91" s="535">
        <v>3340</v>
      </c>
      <c r="G91" s="535">
        <f t="shared" si="12"/>
        <v>6908</v>
      </c>
      <c r="H91" s="1852">
        <f t="shared" si="13"/>
        <v>49.589993050729674</v>
      </c>
      <c r="I91" s="1852">
        <f t="shared" si="14"/>
        <v>46.119856393261536</v>
      </c>
      <c r="J91" s="1852">
        <f t="shared" si="15"/>
        <v>47.849276165408327</v>
      </c>
    </row>
    <row r="92" spans="1:10">
      <c r="A92" s="1834" t="s">
        <v>892</v>
      </c>
      <c r="B92" s="535">
        <v>37340</v>
      </c>
      <c r="C92" s="535">
        <v>35651</v>
      </c>
      <c r="D92" s="535">
        <f t="shared" si="11"/>
        <v>72991</v>
      </c>
      <c r="E92" s="535">
        <v>19863</v>
      </c>
      <c r="F92" s="535">
        <v>18584</v>
      </c>
      <c r="G92" s="535">
        <f t="shared" si="12"/>
        <v>38447</v>
      </c>
      <c r="H92" s="1852">
        <f t="shared" si="13"/>
        <v>53.194965184788437</v>
      </c>
      <c r="I92" s="1852">
        <f t="shared" si="14"/>
        <v>52.12757005413593</v>
      </c>
      <c r="J92" s="1852">
        <f t="shared" si="15"/>
        <v>52.67361729528298</v>
      </c>
    </row>
    <row r="93" spans="1:10">
      <c r="A93" s="1834" t="s">
        <v>889</v>
      </c>
      <c r="B93" s="535">
        <v>19961</v>
      </c>
      <c r="C93" s="535">
        <v>18892</v>
      </c>
      <c r="D93" s="535">
        <f t="shared" si="11"/>
        <v>38853</v>
      </c>
      <c r="E93" s="535">
        <v>11539</v>
      </c>
      <c r="F93" s="535">
        <v>10708</v>
      </c>
      <c r="G93" s="535">
        <f t="shared" si="12"/>
        <v>22247</v>
      </c>
      <c r="H93" s="1852">
        <f t="shared" si="13"/>
        <v>57.807725063874557</v>
      </c>
      <c r="I93" s="1852">
        <f t="shared" si="14"/>
        <v>56.680076222739785</v>
      </c>
      <c r="J93" s="1852">
        <f t="shared" si="15"/>
        <v>57.259413687488738</v>
      </c>
    </row>
    <row r="94" spans="1:10">
      <c r="A94" s="1834" t="s">
        <v>883</v>
      </c>
      <c r="B94" s="535">
        <v>10149</v>
      </c>
      <c r="C94" s="535">
        <v>10421</v>
      </c>
      <c r="D94" s="535">
        <f t="shared" si="11"/>
        <v>20570</v>
      </c>
      <c r="E94" s="535">
        <v>5436</v>
      </c>
      <c r="F94" s="535">
        <v>5419</v>
      </c>
      <c r="G94" s="535">
        <f t="shared" si="12"/>
        <v>10855</v>
      </c>
      <c r="H94" s="1852">
        <f t="shared" si="13"/>
        <v>53.561927283476209</v>
      </c>
      <c r="I94" s="1852">
        <f t="shared" si="14"/>
        <v>52.000767680644856</v>
      </c>
      <c r="J94" s="1852">
        <f t="shared" si="15"/>
        <v>52.771025765678168</v>
      </c>
    </row>
    <row r="95" spans="1:10" ht="13.5" thickBot="1">
      <c r="A95" s="1834" t="s">
        <v>2644</v>
      </c>
      <c r="B95" s="535">
        <v>139</v>
      </c>
      <c r="C95" s="535">
        <v>141</v>
      </c>
      <c r="D95" s="535">
        <f t="shared" si="11"/>
        <v>280</v>
      </c>
      <c r="E95" s="535">
        <v>32</v>
      </c>
      <c r="F95" s="535">
        <v>28</v>
      </c>
      <c r="G95" s="535">
        <f t="shared" si="12"/>
        <v>60</v>
      </c>
      <c r="H95" s="1852">
        <f t="shared" si="13"/>
        <v>23.021582733812952</v>
      </c>
      <c r="I95" s="1852">
        <f t="shared" si="14"/>
        <v>19.858156028368796</v>
      </c>
      <c r="J95" s="1852">
        <f t="shared" si="15"/>
        <v>21.428571428571427</v>
      </c>
    </row>
    <row r="96" spans="1:10" ht="13.5" thickBot="1">
      <c r="A96" s="1830" t="s">
        <v>2643</v>
      </c>
      <c r="B96" s="1851">
        <f t="shared" ref="B96:G96" si="16">SUM(B89:B95)</f>
        <v>90413</v>
      </c>
      <c r="C96" s="1850">
        <f t="shared" si="16"/>
        <v>88355</v>
      </c>
      <c r="D96" s="1850">
        <f t="shared" si="16"/>
        <v>178768</v>
      </c>
      <c r="E96" s="1850">
        <f t="shared" si="16"/>
        <v>48611</v>
      </c>
      <c r="F96" s="1850">
        <f t="shared" si="16"/>
        <v>45972</v>
      </c>
      <c r="G96" s="1850">
        <f t="shared" si="16"/>
        <v>94583</v>
      </c>
      <c r="H96" s="1845">
        <f t="shared" si="13"/>
        <v>53.76549832435601</v>
      </c>
      <c r="I96" s="1845">
        <f t="shared" si="14"/>
        <v>52.031011261388713</v>
      </c>
      <c r="J96" s="1845">
        <f t="shared" si="15"/>
        <v>52.908238610937076</v>
      </c>
    </row>
    <row r="97" spans="1:10" ht="13.5" thickBot="1">
      <c r="A97" s="1849" t="s">
        <v>2642</v>
      </c>
      <c r="B97" s="1848">
        <v>1218694</v>
      </c>
      <c r="C97" s="1847">
        <v>1229415</v>
      </c>
      <c r="D97" s="1846">
        <f>SUM(B97:C97)</f>
        <v>2448109</v>
      </c>
      <c r="E97" s="1846">
        <v>636897</v>
      </c>
      <c r="F97" s="1846">
        <v>624615</v>
      </c>
      <c r="G97" s="1846">
        <f>SUM(E97:F97)</f>
        <v>1261512</v>
      </c>
      <c r="H97" s="1845">
        <f t="shared" si="13"/>
        <v>52.260616692951636</v>
      </c>
      <c r="I97" s="1845">
        <f t="shared" si="14"/>
        <v>50.805871085028244</v>
      </c>
      <c r="J97" s="1845">
        <f t="shared" si="15"/>
        <v>51.530058506381863</v>
      </c>
    </row>
    <row r="98" spans="1:10">
      <c r="A98" s="2684" t="s">
        <v>2660</v>
      </c>
      <c r="B98" s="2684"/>
      <c r="C98" s="2684"/>
      <c r="D98" s="2684"/>
      <c r="E98" s="2684"/>
      <c r="F98" s="2684"/>
      <c r="G98" s="2684"/>
      <c r="H98" s="2684"/>
      <c r="I98" s="2684"/>
      <c r="J98" s="2684"/>
    </row>
    <row r="99" spans="1:10">
      <c r="A99" s="2678" t="s">
        <v>2659</v>
      </c>
      <c r="B99" s="2678"/>
      <c r="C99" s="2678"/>
      <c r="D99" s="2678"/>
      <c r="E99" s="2678"/>
      <c r="F99" s="2678"/>
      <c r="G99" s="2678"/>
      <c r="H99" s="2678"/>
      <c r="I99" s="2678"/>
      <c r="J99" s="2678"/>
    </row>
    <row r="100" spans="1:10">
      <c r="A100" s="1844"/>
      <c r="B100" s="1843"/>
      <c r="C100" s="1843"/>
      <c r="D100" s="1843"/>
      <c r="E100" s="1843"/>
      <c r="F100" s="1843"/>
      <c r="G100" s="1843"/>
      <c r="H100" s="1842"/>
      <c r="I100" s="1842"/>
      <c r="J100" s="1842"/>
    </row>
    <row r="102" spans="1:10" ht="16.5">
      <c r="A102" s="1841" t="s">
        <v>2652</v>
      </c>
    </row>
    <row r="103" spans="1:10">
      <c r="A103" s="1840" t="s">
        <v>2650</v>
      </c>
      <c r="B103" s="2679" t="s">
        <v>2658</v>
      </c>
      <c r="C103" s="2680"/>
      <c r="D103" s="2680"/>
      <c r="E103" s="2680"/>
    </row>
    <row r="104" spans="1:10" ht="13.5" thickBot="1">
      <c r="A104" s="1840" t="s">
        <v>2649</v>
      </c>
      <c r="B104" s="2677" t="s">
        <v>2655</v>
      </c>
      <c r="C104" s="2677"/>
      <c r="D104" s="2677"/>
      <c r="E104" s="2677"/>
      <c r="F104" s="2677"/>
    </row>
    <row r="105" spans="1:10">
      <c r="A105" s="1839" t="s">
        <v>1466</v>
      </c>
      <c r="B105" s="2681" t="s">
        <v>2647</v>
      </c>
      <c r="C105" s="2682"/>
      <c r="D105" s="2682"/>
      <c r="E105" s="2682" t="s">
        <v>2646</v>
      </c>
      <c r="F105" s="2682"/>
      <c r="G105" s="2682"/>
      <c r="H105" s="2682" t="s">
        <v>2645</v>
      </c>
      <c r="I105" s="2682"/>
      <c r="J105" s="2683"/>
    </row>
    <row r="106" spans="1:10" ht="13.5" thickBot="1">
      <c r="A106" s="1838" t="s">
        <v>1643</v>
      </c>
      <c r="B106" s="1837" t="s">
        <v>2512</v>
      </c>
      <c r="C106" s="1836" t="s">
        <v>2511</v>
      </c>
      <c r="D106" s="1836" t="s">
        <v>2181</v>
      </c>
      <c r="E106" s="1836" t="s">
        <v>2512</v>
      </c>
      <c r="F106" s="1836" t="s">
        <v>2511</v>
      </c>
      <c r="G106" s="1836" t="s">
        <v>2181</v>
      </c>
      <c r="H106" s="1836" t="s">
        <v>2512</v>
      </c>
      <c r="I106" s="1836" t="s">
        <v>2511</v>
      </c>
      <c r="J106" s="1835" t="s">
        <v>2181</v>
      </c>
    </row>
    <row r="107" spans="1:10">
      <c r="A107" s="1834" t="s">
        <v>886</v>
      </c>
      <c r="B107" s="1094">
        <v>7670</v>
      </c>
      <c r="C107" s="1094">
        <v>7882</v>
      </c>
      <c r="D107" s="1094">
        <f t="shared" ref="D107:D115" si="17">SUM(B107:C107)</f>
        <v>15552</v>
      </c>
      <c r="E107" s="1094">
        <v>3555</v>
      </c>
      <c r="F107" s="1094">
        <v>3417</v>
      </c>
      <c r="G107" s="1094">
        <f t="shared" ref="G107:G115" si="18">SUM(E107:F107)</f>
        <v>6972</v>
      </c>
      <c r="H107" s="1833">
        <f t="shared" ref="H107:H115" si="19">E107/B107*100</f>
        <v>46.349413298565842</v>
      </c>
      <c r="I107" s="1833">
        <f t="shared" ref="I107:I115" si="20">F107/C107*100</f>
        <v>43.351941131692463</v>
      </c>
      <c r="J107" s="1833">
        <f t="shared" ref="J107:J115" si="21">G107/D107*100</f>
        <v>44.830246913580247</v>
      </c>
    </row>
    <row r="108" spans="1:10">
      <c r="A108" s="1834" t="s">
        <v>899</v>
      </c>
      <c r="B108" s="1094">
        <v>7879</v>
      </c>
      <c r="C108" s="1094">
        <v>7955</v>
      </c>
      <c r="D108" s="1094">
        <f t="shared" si="17"/>
        <v>15834</v>
      </c>
      <c r="E108" s="1094">
        <v>3365</v>
      </c>
      <c r="F108" s="1094">
        <v>3257</v>
      </c>
      <c r="G108" s="1094">
        <f t="shared" si="18"/>
        <v>6622</v>
      </c>
      <c r="H108" s="1833">
        <f t="shared" si="19"/>
        <v>42.70846554131235</v>
      </c>
      <c r="I108" s="1833">
        <f t="shared" si="20"/>
        <v>40.942803268384665</v>
      </c>
      <c r="J108" s="1833">
        <f t="shared" si="21"/>
        <v>41.821396993810787</v>
      </c>
    </row>
    <row r="109" spans="1:10">
      <c r="A109" s="1834" t="s">
        <v>895</v>
      </c>
      <c r="B109" s="1094">
        <v>7707</v>
      </c>
      <c r="C109" s="1094">
        <v>7748</v>
      </c>
      <c r="D109" s="1094">
        <f t="shared" si="17"/>
        <v>15455</v>
      </c>
      <c r="E109" s="1094">
        <v>3117</v>
      </c>
      <c r="F109" s="1094">
        <v>2947</v>
      </c>
      <c r="G109" s="1094">
        <f t="shared" si="18"/>
        <v>6064</v>
      </c>
      <c r="H109" s="1833">
        <f t="shared" si="19"/>
        <v>40.443752432853252</v>
      </c>
      <c r="I109" s="1833">
        <f t="shared" si="20"/>
        <v>38.035622096024781</v>
      </c>
      <c r="J109" s="1833">
        <f t="shared" si="21"/>
        <v>39.236493044322224</v>
      </c>
    </row>
    <row r="110" spans="1:10">
      <c r="A110" s="1834" t="s">
        <v>892</v>
      </c>
      <c r="B110" s="1094">
        <v>38962</v>
      </c>
      <c r="C110" s="1094">
        <v>37403</v>
      </c>
      <c r="D110" s="1094">
        <f t="shared" si="17"/>
        <v>76365</v>
      </c>
      <c r="E110" s="1094">
        <v>18720</v>
      </c>
      <c r="F110" s="1094">
        <v>17570</v>
      </c>
      <c r="G110" s="1094">
        <f t="shared" si="18"/>
        <v>36290</v>
      </c>
      <c r="H110" s="1833">
        <f t="shared" si="19"/>
        <v>48.046814845233818</v>
      </c>
      <c r="I110" s="1833">
        <f t="shared" si="20"/>
        <v>46.974841590246776</v>
      </c>
      <c r="J110" s="1833">
        <f t="shared" si="21"/>
        <v>47.521770444575395</v>
      </c>
    </row>
    <row r="111" spans="1:10">
      <c r="A111" s="1834" t="s">
        <v>889</v>
      </c>
      <c r="B111" s="1094">
        <v>20113</v>
      </c>
      <c r="C111" s="1094">
        <v>19359</v>
      </c>
      <c r="D111" s="1094">
        <f t="shared" si="17"/>
        <v>39472</v>
      </c>
      <c r="E111" s="1094">
        <v>10668</v>
      </c>
      <c r="F111" s="1094">
        <v>10087</v>
      </c>
      <c r="G111" s="1094">
        <f t="shared" si="18"/>
        <v>20755</v>
      </c>
      <c r="H111" s="1833">
        <f t="shared" si="19"/>
        <v>53.040322179684786</v>
      </c>
      <c r="I111" s="1833">
        <f t="shared" si="20"/>
        <v>52.104964099385299</v>
      </c>
      <c r="J111" s="1833">
        <f t="shared" si="21"/>
        <v>52.581576813944068</v>
      </c>
    </row>
    <row r="112" spans="1:10">
      <c r="A112" s="1834" t="s">
        <v>883</v>
      </c>
      <c r="B112" s="1094">
        <v>10048</v>
      </c>
      <c r="C112" s="1094">
        <v>10279</v>
      </c>
      <c r="D112" s="1094">
        <f t="shared" si="17"/>
        <v>20327</v>
      </c>
      <c r="E112" s="1094">
        <v>4862</v>
      </c>
      <c r="F112" s="1094">
        <v>4791</v>
      </c>
      <c r="G112" s="1094">
        <f t="shared" si="18"/>
        <v>9653</v>
      </c>
      <c r="H112" s="1833">
        <f t="shared" si="19"/>
        <v>48.387738853503187</v>
      </c>
      <c r="I112" s="1833">
        <f t="shared" si="20"/>
        <v>46.609592372798907</v>
      </c>
      <c r="J112" s="1833">
        <f t="shared" si="21"/>
        <v>47.488562011118219</v>
      </c>
    </row>
    <row r="113" spans="1:10" ht="13.5" thickBot="1">
      <c r="A113" s="1834" t="s">
        <v>2644</v>
      </c>
      <c r="B113" s="1094">
        <v>135</v>
      </c>
      <c r="C113" s="1094">
        <v>147</v>
      </c>
      <c r="D113" s="1094">
        <f t="shared" si="17"/>
        <v>282</v>
      </c>
      <c r="E113" s="1094">
        <v>32</v>
      </c>
      <c r="F113" s="1094">
        <v>28</v>
      </c>
      <c r="G113" s="1094">
        <f t="shared" si="18"/>
        <v>60</v>
      </c>
      <c r="H113" s="1833">
        <f t="shared" si="19"/>
        <v>23.703703703703706</v>
      </c>
      <c r="I113" s="1833">
        <f t="shared" si="20"/>
        <v>19.047619047619047</v>
      </c>
      <c r="J113" s="1833">
        <f t="shared" si="21"/>
        <v>21.276595744680851</v>
      </c>
    </row>
    <row r="114" spans="1:10" ht="13.5" thickBot="1">
      <c r="A114" s="1830" t="s">
        <v>2643</v>
      </c>
      <c r="B114" s="1832">
        <f>SUM(B107:B113)</f>
        <v>92514</v>
      </c>
      <c r="C114" s="1832">
        <f>SUM(C107:C113)</f>
        <v>90773</v>
      </c>
      <c r="D114" s="1832">
        <f t="shared" si="17"/>
        <v>183287</v>
      </c>
      <c r="E114" s="1832">
        <f>SUM(E107:E113)</f>
        <v>44319</v>
      </c>
      <c r="F114" s="1832">
        <f>SUM(F107:F113)</f>
        <v>42097</v>
      </c>
      <c r="G114" s="1832">
        <f t="shared" si="18"/>
        <v>86416</v>
      </c>
      <c r="H114" s="1831">
        <f t="shared" si="19"/>
        <v>47.905181918412346</v>
      </c>
      <c r="I114" s="1831">
        <f t="shared" si="20"/>
        <v>46.376125059213642</v>
      </c>
      <c r="J114" s="1831">
        <f t="shared" si="21"/>
        <v>47.147915564115294</v>
      </c>
    </row>
    <row r="115" spans="1:10" ht="13.5" thickBot="1">
      <c r="A115" s="1830" t="s">
        <v>2642</v>
      </c>
      <c r="B115" s="1829">
        <v>1201395</v>
      </c>
      <c r="C115" s="1829">
        <v>1216860</v>
      </c>
      <c r="D115" s="1829">
        <f t="shared" si="17"/>
        <v>2418255</v>
      </c>
      <c r="E115" s="1829">
        <v>610904</v>
      </c>
      <c r="F115" s="1829">
        <v>589898</v>
      </c>
      <c r="G115" s="1829">
        <f t="shared" si="18"/>
        <v>1200802</v>
      </c>
      <c r="H115" s="1828">
        <f t="shared" si="19"/>
        <v>50.849554060071831</v>
      </c>
      <c r="I115" s="1828">
        <f t="shared" si="20"/>
        <v>48.477063918610192</v>
      </c>
      <c r="J115" s="1828">
        <f t="shared" si="21"/>
        <v>49.655722824929548</v>
      </c>
    </row>
    <row r="116" spans="1:10">
      <c r="A116" s="2684" t="s">
        <v>2657</v>
      </c>
      <c r="B116" s="2684"/>
      <c r="C116" s="2684"/>
      <c r="D116" s="2684"/>
      <c r="E116" s="2684"/>
      <c r="F116" s="2684"/>
      <c r="G116" s="2684"/>
      <c r="H116" s="2684"/>
      <c r="I116" s="2684"/>
      <c r="J116" s="2684"/>
    </row>
    <row r="117" spans="1:10">
      <c r="A117" s="2678" t="s">
        <v>2653</v>
      </c>
      <c r="B117" s="2678"/>
      <c r="C117" s="2678"/>
      <c r="D117" s="2678"/>
      <c r="E117" s="2678"/>
      <c r="F117" s="2678"/>
      <c r="G117" s="2678"/>
      <c r="H117" s="2678"/>
      <c r="I117" s="2678"/>
      <c r="J117" s="2678"/>
    </row>
    <row r="118" spans="1:10">
      <c r="A118" s="1844"/>
      <c r="B118" s="1843"/>
      <c r="C118" s="1843"/>
      <c r="D118" s="1843"/>
      <c r="E118" s="1843"/>
      <c r="F118" s="1843"/>
      <c r="G118" s="1843"/>
      <c r="H118" s="1842"/>
      <c r="I118" s="1842"/>
      <c r="J118" s="1842"/>
    </row>
    <row r="120" spans="1:10" ht="16.5">
      <c r="A120" s="1841" t="s">
        <v>2651</v>
      </c>
    </row>
    <row r="121" spans="1:10">
      <c r="A121" s="1840" t="s">
        <v>2650</v>
      </c>
      <c r="B121" s="2675" t="s">
        <v>2656</v>
      </c>
      <c r="C121" s="2676"/>
      <c r="D121" s="2676"/>
      <c r="E121" s="2676"/>
    </row>
    <row r="122" spans="1:10" ht="13.5" thickBot="1">
      <c r="A122" s="1840" t="s">
        <v>2649</v>
      </c>
      <c r="B122" s="2677" t="s">
        <v>2655</v>
      </c>
      <c r="C122" s="2677"/>
      <c r="D122" s="2677"/>
      <c r="E122" s="2677"/>
      <c r="F122" s="2677"/>
    </row>
    <row r="123" spans="1:10">
      <c r="A123" s="1839" t="s">
        <v>1466</v>
      </c>
      <c r="B123" s="2681" t="s">
        <v>2647</v>
      </c>
      <c r="C123" s="2682"/>
      <c r="D123" s="2682"/>
      <c r="E123" s="2682" t="s">
        <v>2646</v>
      </c>
      <c r="F123" s="2682"/>
      <c r="G123" s="2682"/>
      <c r="H123" s="2682" t="s">
        <v>2645</v>
      </c>
      <c r="I123" s="2682"/>
      <c r="J123" s="2683"/>
    </row>
    <row r="124" spans="1:10" ht="13.5" thickBot="1">
      <c r="A124" s="1838" t="s">
        <v>1643</v>
      </c>
      <c r="B124" s="1837" t="s">
        <v>2512</v>
      </c>
      <c r="C124" s="1836" t="s">
        <v>2511</v>
      </c>
      <c r="D124" s="1836" t="s">
        <v>2181</v>
      </c>
      <c r="E124" s="1836" t="s">
        <v>2512</v>
      </c>
      <c r="F124" s="1836" t="s">
        <v>2511</v>
      </c>
      <c r="G124" s="1836" t="s">
        <v>2181</v>
      </c>
      <c r="H124" s="1836" t="s">
        <v>2512</v>
      </c>
      <c r="I124" s="1836" t="s">
        <v>2511</v>
      </c>
      <c r="J124" s="1835" t="s">
        <v>2181</v>
      </c>
    </row>
    <row r="125" spans="1:10">
      <c r="A125" s="1834" t="s">
        <v>886</v>
      </c>
      <c r="B125" s="1094">
        <v>7670</v>
      </c>
      <c r="C125" s="1094">
        <v>7882</v>
      </c>
      <c r="D125" s="1094">
        <f t="shared" ref="D125:D133" si="22">SUM(B125:C125)</f>
        <v>15552</v>
      </c>
      <c r="E125" s="1094">
        <v>3555</v>
      </c>
      <c r="F125" s="1094">
        <v>3417</v>
      </c>
      <c r="G125" s="1094">
        <f t="shared" ref="G125:G133" si="23">SUM(E125:F125)</f>
        <v>6972</v>
      </c>
      <c r="H125" s="1833">
        <f t="shared" ref="H125:H133" si="24">E125/B125*100</f>
        <v>46.349413298565842</v>
      </c>
      <c r="I125" s="1833">
        <f t="shared" ref="I125:I133" si="25">F125/C125*100</f>
        <v>43.351941131692463</v>
      </c>
      <c r="J125" s="1833">
        <f t="shared" ref="J125:J133" si="26">G125/D125*100</f>
        <v>44.830246913580247</v>
      </c>
    </row>
    <row r="126" spans="1:10">
      <c r="A126" s="1834" t="s">
        <v>899</v>
      </c>
      <c r="B126" s="1094">
        <v>7879</v>
      </c>
      <c r="C126" s="1094">
        <v>7955</v>
      </c>
      <c r="D126" s="1094">
        <f t="shared" si="22"/>
        <v>15834</v>
      </c>
      <c r="E126" s="1094">
        <v>3365</v>
      </c>
      <c r="F126" s="1094">
        <v>3257</v>
      </c>
      <c r="G126" s="1094">
        <f t="shared" si="23"/>
        <v>6622</v>
      </c>
      <c r="H126" s="1833">
        <f t="shared" si="24"/>
        <v>42.70846554131235</v>
      </c>
      <c r="I126" s="1833">
        <f t="shared" si="25"/>
        <v>40.942803268384665</v>
      </c>
      <c r="J126" s="1833">
        <f t="shared" si="26"/>
        <v>41.821396993810787</v>
      </c>
    </row>
    <row r="127" spans="1:10">
      <c r="A127" s="1834" t="s">
        <v>895</v>
      </c>
      <c r="B127" s="1094">
        <v>7707</v>
      </c>
      <c r="C127" s="1094">
        <v>7748</v>
      </c>
      <c r="D127" s="1094">
        <f t="shared" si="22"/>
        <v>15455</v>
      </c>
      <c r="E127" s="1094">
        <v>3117</v>
      </c>
      <c r="F127" s="1094">
        <v>2947</v>
      </c>
      <c r="G127" s="1094">
        <f t="shared" si="23"/>
        <v>6064</v>
      </c>
      <c r="H127" s="1833">
        <f t="shared" si="24"/>
        <v>40.443752432853252</v>
      </c>
      <c r="I127" s="1833">
        <f t="shared" si="25"/>
        <v>38.035622096024781</v>
      </c>
      <c r="J127" s="1833">
        <f t="shared" si="26"/>
        <v>39.236493044322224</v>
      </c>
    </row>
    <row r="128" spans="1:10">
      <c r="A128" s="1834" t="s">
        <v>892</v>
      </c>
      <c r="B128" s="1094">
        <v>38962</v>
      </c>
      <c r="C128" s="1094">
        <v>37403</v>
      </c>
      <c r="D128" s="1094">
        <f t="shared" si="22"/>
        <v>76365</v>
      </c>
      <c r="E128" s="1094">
        <v>18719</v>
      </c>
      <c r="F128" s="1094">
        <v>17566</v>
      </c>
      <c r="G128" s="1094">
        <f t="shared" si="23"/>
        <v>36285</v>
      </c>
      <c r="H128" s="1833">
        <f t="shared" si="24"/>
        <v>48.044248241876701</v>
      </c>
      <c r="I128" s="1833">
        <f t="shared" si="25"/>
        <v>46.964147260914899</v>
      </c>
      <c r="J128" s="1833">
        <f t="shared" si="26"/>
        <v>47.515222942447451</v>
      </c>
    </row>
    <row r="129" spans="1:10">
      <c r="A129" s="1834" t="s">
        <v>889</v>
      </c>
      <c r="B129" s="1094">
        <v>20113</v>
      </c>
      <c r="C129" s="1094">
        <v>19359</v>
      </c>
      <c r="D129" s="1094">
        <f t="shared" si="22"/>
        <v>39472</v>
      </c>
      <c r="E129" s="1094">
        <v>10670</v>
      </c>
      <c r="F129" s="1094">
        <v>10088</v>
      </c>
      <c r="G129" s="1094">
        <f t="shared" si="23"/>
        <v>20758</v>
      </c>
      <c r="H129" s="1833">
        <f t="shared" si="24"/>
        <v>53.050265997116298</v>
      </c>
      <c r="I129" s="1833">
        <f t="shared" si="25"/>
        <v>52.110129655457406</v>
      </c>
      <c r="J129" s="1833">
        <f t="shared" si="26"/>
        <v>52.589177138224564</v>
      </c>
    </row>
    <row r="130" spans="1:10">
      <c r="A130" s="1834" t="s">
        <v>883</v>
      </c>
      <c r="B130" s="1094">
        <v>10048</v>
      </c>
      <c r="C130" s="1094">
        <v>10279</v>
      </c>
      <c r="D130" s="1094">
        <f t="shared" si="22"/>
        <v>20327</v>
      </c>
      <c r="E130" s="1094">
        <v>4862</v>
      </c>
      <c r="F130" s="1094">
        <v>4791</v>
      </c>
      <c r="G130" s="1094">
        <f t="shared" si="23"/>
        <v>9653</v>
      </c>
      <c r="H130" s="1833">
        <f t="shared" si="24"/>
        <v>48.387738853503187</v>
      </c>
      <c r="I130" s="1833">
        <f t="shared" si="25"/>
        <v>46.609592372798907</v>
      </c>
      <c r="J130" s="1833">
        <f t="shared" si="26"/>
        <v>47.488562011118219</v>
      </c>
    </row>
    <row r="131" spans="1:10" ht="13.5" thickBot="1">
      <c r="A131" s="1834" t="s">
        <v>2644</v>
      </c>
      <c r="B131" s="1094">
        <v>135</v>
      </c>
      <c r="C131" s="1094">
        <v>147</v>
      </c>
      <c r="D131" s="1094">
        <f t="shared" si="22"/>
        <v>282</v>
      </c>
      <c r="E131" s="1094">
        <v>32</v>
      </c>
      <c r="F131" s="1094">
        <v>29</v>
      </c>
      <c r="G131" s="1094">
        <f t="shared" si="23"/>
        <v>61</v>
      </c>
      <c r="H131" s="1833">
        <f t="shared" si="24"/>
        <v>23.703703703703706</v>
      </c>
      <c r="I131" s="1833">
        <f t="shared" si="25"/>
        <v>19.727891156462583</v>
      </c>
      <c r="J131" s="1833">
        <f t="shared" si="26"/>
        <v>21.631205673758867</v>
      </c>
    </row>
    <row r="132" spans="1:10" ht="13.5" thickBot="1">
      <c r="A132" s="1830" t="s">
        <v>2643</v>
      </c>
      <c r="B132" s="1832">
        <f>SUM(B125:B131)</f>
        <v>92514</v>
      </c>
      <c r="C132" s="1832">
        <f>SUM(C125:C131)</f>
        <v>90773</v>
      </c>
      <c r="D132" s="1832">
        <f t="shared" si="22"/>
        <v>183287</v>
      </c>
      <c r="E132" s="1832">
        <f>SUM(E125:E131)</f>
        <v>44320</v>
      </c>
      <c r="F132" s="1832">
        <f>SUM(F125:F131)</f>
        <v>42095</v>
      </c>
      <c r="G132" s="1832">
        <f t="shared" si="23"/>
        <v>86415</v>
      </c>
      <c r="H132" s="1831">
        <f t="shared" si="24"/>
        <v>47.906262835895106</v>
      </c>
      <c r="I132" s="1831">
        <f t="shared" si="25"/>
        <v>46.37392176087603</v>
      </c>
      <c r="J132" s="1831">
        <f t="shared" si="26"/>
        <v>47.147369971683752</v>
      </c>
    </row>
    <row r="133" spans="1:10" ht="13.5" thickBot="1">
      <c r="A133" s="1830" t="s">
        <v>2642</v>
      </c>
      <c r="B133" s="1829">
        <v>1201395</v>
      </c>
      <c r="C133" s="1829">
        <v>1216860</v>
      </c>
      <c r="D133" s="1829">
        <f t="shared" si="22"/>
        <v>2418255</v>
      </c>
      <c r="E133" s="1829">
        <v>610886</v>
      </c>
      <c r="F133" s="1829">
        <v>589923</v>
      </c>
      <c r="G133" s="1829">
        <f t="shared" si="23"/>
        <v>1200809</v>
      </c>
      <c r="H133" s="1828">
        <f t="shared" si="24"/>
        <v>50.848055801797074</v>
      </c>
      <c r="I133" s="1828">
        <f t="shared" si="25"/>
        <v>48.479118386667324</v>
      </c>
      <c r="J133" s="1828">
        <f t="shared" si="26"/>
        <v>49.656012289853635</v>
      </c>
    </row>
    <row r="134" spans="1:10">
      <c r="A134" s="2684" t="s">
        <v>2654</v>
      </c>
      <c r="B134" s="2684"/>
      <c r="C134" s="2684"/>
      <c r="D134" s="2684"/>
      <c r="E134" s="2684"/>
      <c r="F134" s="2684"/>
      <c r="G134" s="2684"/>
      <c r="H134" s="2684"/>
      <c r="I134" s="2684"/>
      <c r="J134" s="2684"/>
    </row>
    <row r="135" spans="1:10">
      <c r="A135" s="2678" t="s">
        <v>2653</v>
      </c>
      <c r="B135" s="2678"/>
      <c r="C135" s="2678"/>
      <c r="D135" s="2678"/>
      <c r="E135" s="2678"/>
      <c r="F135" s="2678"/>
      <c r="G135" s="2678"/>
      <c r="H135" s="2678"/>
      <c r="I135" s="2678"/>
      <c r="J135" s="2678"/>
    </row>
    <row r="136" spans="1:10">
      <c r="A136" s="1844"/>
      <c r="B136" s="1843"/>
      <c r="C136" s="1843"/>
      <c r="D136" s="1843"/>
      <c r="E136" s="1843"/>
      <c r="F136" s="1843"/>
      <c r="G136" s="1843"/>
      <c r="H136" s="1842"/>
      <c r="I136" s="1842"/>
      <c r="J136" s="1842"/>
    </row>
    <row r="137" spans="1:10" ht="16.5">
      <c r="A137" s="1841" t="s">
        <v>2652</v>
      </c>
    </row>
    <row r="138" spans="1:10">
      <c r="A138" s="1840" t="s">
        <v>2650</v>
      </c>
      <c r="B138" s="2676">
        <v>42561</v>
      </c>
      <c r="C138" s="2676"/>
      <c r="D138" s="2676"/>
      <c r="E138" s="2676"/>
    </row>
    <row r="139" spans="1:10" ht="13.5" thickBot="1">
      <c r="A139" s="1840" t="s">
        <v>2649</v>
      </c>
      <c r="B139" s="2677" t="s">
        <v>2648</v>
      </c>
      <c r="C139" s="2677"/>
      <c r="D139" s="2677"/>
      <c r="E139" s="2677"/>
      <c r="F139" s="2677"/>
    </row>
    <row r="140" spans="1:10">
      <c r="A140" s="1839" t="s">
        <v>1466</v>
      </c>
      <c r="B140" s="2681" t="s">
        <v>2647</v>
      </c>
      <c r="C140" s="2682"/>
      <c r="D140" s="2682"/>
      <c r="E140" s="2682" t="s">
        <v>2646</v>
      </c>
      <c r="F140" s="2682"/>
      <c r="G140" s="2682"/>
      <c r="H140" s="2682" t="s">
        <v>2645</v>
      </c>
      <c r="I140" s="2682"/>
      <c r="J140" s="2683"/>
    </row>
    <row r="141" spans="1:10" ht="13.5" thickBot="1">
      <c r="A141" s="1838" t="s">
        <v>1643</v>
      </c>
      <c r="B141" s="1837" t="s">
        <v>2512</v>
      </c>
      <c r="C141" s="1836" t="s">
        <v>2511</v>
      </c>
      <c r="D141" s="1836" t="s">
        <v>2181</v>
      </c>
      <c r="E141" s="1836" t="s">
        <v>2512</v>
      </c>
      <c r="F141" s="1836" t="s">
        <v>2511</v>
      </c>
      <c r="G141" s="1836" t="s">
        <v>2181</v>
      </c>
      <c r="H141" s="1836" t="s">
        <v>2512</v>
      </c>
      <c r="I141" s="1836" t="s">
        <v>2511</v>
      </c>
      <c r="J141" s="1835" t="s">
        <v>2181</v>
      </c>
    </row>
    <row r="142" spans="1:10">
      <c r="A142" s="1834" t="s">
        <v>886</v>
      </c>
      <c r="B142" s="1094">
        <v>8007</v>
      </c>
      <c r="C142" s="1094">
        <v>8347</v>
      </c>
      <c r="D142" s="1094">
        <f t="shared" ref="D142:D150" si="27">SUM(B142:C142)</f>
        <v>16354</v>
      </c>
      <c r="E142" s="1094">
        <v>4077</v>
      </c>
      <c r="F142" s="1094">
        <v>3817</v>
      </c>
      <c r="G142" s="1094">
        <f t="shared" ref="G142:G150" si="28">SUM(E142:F142)</f>
        <v>7894</v>
      </c>
      <c r="H142" s="1833">
        <f t="shared" ref="H142:H150" si="29">E142/B142*100</f>
        <v>50.917946796553018</v>
      </c>
      <c r="I142" s="1833">
        <f t="shared" ref="I142:I150" si="30">F142/C142*100</f>
        <v>45.729004432730328</v>
      </c>
      <c r="J142" s="1833">
        <f t="shared" ref="J142:J150" si="31">G142/D142*100</f>
        <v>48.269536504830626</v>
      </c>
    </row>
    <row r="143" spans="1:10">
      <c r="A143" s="1834" t="s">
        <v>899</v>
      </c>
      <c r="B143" s="1094">
        <v>7851</v>
      </c>
      <c r="C143" s="1094">
        <v>7812</v>
      </c>
      <c r="D143" s="1094">
        <f t="shared" si="27"/>
        <v>15663</v>
      </c>
      <c r="E143" s="1094">
        <v>3648</v>
      </c>
      <c r="F143" s="1094">
        <v>3461</v>
      </c>
      <c r="G143" s="1094">
        <f t="shared" si="28"/>
        <v>7109</v>
      </c>
      <c r="H143" s="1833">
        <f t="shared" si="29"/>
        <v>46.465418418035917</v>
      </c>
      <c r="I143" s="1833">
        <f t="shared" si="30"/>
        <v>44.30363543266769</v>
      </c>
      <c r="J143" s="1833">
        <f t="shared" si="31"/>
        <v>45.387218285130565</v>
      </c>
    </row>
    <row r="144" spans="1:10">
      <c r="A144" s="1834" t="s">
        <v>895</v>
      </c>
      <c r="B144" s="1094">
        <v>7000</v>
      </c>
      <c r="C144" s="1094">
        <v>7083</v>
      </c>
      <c r="D144" s="1094">
        <f t="shared" si="27"/>
        <v>14083</v>
      </c>
      <c r="E144" s="1094">
        <v>3233</v>
      </c>
      <c r="F144" s="1094">
        <v>3041</v>
      </c>
      <c r="G144" s="1094">
        <f t="shared" si="28"/>
        <v>6274</v>
      </c>
      <c r="H144" s="1833">
        <f t="shared" si="29"/>
        <v>46.185714285714283</v>
      </c>
      <c r="I144" s="1833">
        <f t="shared" si="30"/>
        <v>42.933785119299735</v>
      </c>
      <c r="J144" s="1833">
        <f t="shared" si="31"/>
        <v>44.550166867854863</v>
      </c>
    </row>
    <row r="145" spans="1:10">
      <c r="A145" s="1834" t="s">
        <v>892</v>
      </c>
      <c r="B145" s="1094">
        <v>36263</v>
      </c>
      <c r="C145" s="1094">
        <v>34424</v>
      </c>
      <c r="D145" s="1094">
        <f t="shared" si="27"/>
        <v>70687</v>
      </c>
      <c r="E145" s="1094">
        <v>19039</v>
      </c>
      <c r="F145" s="1094">
        <v>17549</v>
      </c>
      <c r="G145" s="1094">
        <f t="shared" si="28"/>
        <v>36588</v>
      </c>
      <c r="H145" s="1833">
        <f t="shared" si="29"/>
        <v>52.502550809364919</v>
      </c>
      <c r="I145" s="1833">
        <f t="shared" si="30"/>
        <v>50.978968161747616</v>
      </c>
      <c r="J145" s="1833">
        <f t="shared" si="31"/>
        <v>51.760578324161443</v>
      </c>
    </row>
    <row r="146" spans="1:10">
      <c r="A146" s="1834" t="s">
        <v>889</v>
      </c>
      <c r="B146" s="1094">
        <v>19614</v>
      </c>
      <c r="C146" s="1094">
        <v>18499</v>
      </c>
      <c r="D146" s="1094">
        <f t="shared" si="27"/>
        <v>38113</v>
      </c>
      <c r="E146" s="1094">
        <v>11182</v>
      </c>
      <c r="F146" s="1094">
        <v>10412</v>
      </c>
      <c r="G146" s="1094">
        <f t="shared" si="28"/>
        <v>21594</v>
      </c>
      <c r="H146" s="1833">
        <f t="shared" si="29"/>
        <v>57.010298766187418</v>
      </c>
      <c r="I146" s="1833">
        <f t="shared" si="30"/>
        <v>56.284123466133309</v>
      </c>
      <c r="J146" s="1833">
        <f t="shared" si="31"/>
        <v>56.657833285230765</v>
      </c>
    </row>
    <row r="147" spans="1:10">
      <c r="A147" s="1834" t="s">
        <v>883</v>
      </c>
      <c r="B147" s="1094">
        <v>10294</v>
      </c>
      <c r="C147" s="1094">
        <v>10527</v>
      </c>
      <c r="D147" s="1094">
        <f t="shared" si="27"/>
        <v>20821</v>
      </c>
      <c r="E147" s="1094">
        <v>5495</v>
      </c>
      <c r="F147" s="1094">
        <v>5416</v>
      </c>
      <c r="G147" s="1094">
        <f t="shared" si="28"/>
        <v>10911</v>
      </c>
      <c r="H147" s="1833">
        <f t="shared" si="29"/>
        <v>53.380610064115018</v>
      </c>
      <c r="I147" s="1833">
        <f t="shared" si="30"/>
        <v>51.448655837370573</v>
      </c>
      <c r="J147" s="1833">
        <f t="shared" si="31"/>
        <v>52.403823063253441</v>
      </c>
    </row>
    <row r="148" spans="1:10" ht="13.5" thickBot="1">
      <c r="A148" s="1834" t="s">
        <v>2644</v>
      </c>
      <c r="B148" s="1094">
        <v>144</v>
      </c>
      <c r="C148" s="1094">
        <v>151</v>
      </c>
      <c r="D148" s="1094">
        <f t="shared" si="27"/>
        <v>295</v>
      </c>
      <c r="E148" s="1094">
        <v>40</v>
      </c>
      <c r="F148" s="1094">
        <v>34</v>
      </c>
      <c r="G148" s="1094">
        <f t="shared" si="28"/>
        <v>74</v>
      </c>
      <c r="H148" s="1833">
        <f t="shared" si="29"/>
        <v>27.777777777777779</v>
      </c>
      <c r="I148" s="1833">
        <f t="shared" si="30"/>
        <v>22.516556291390728</v>
      </c>
      <c r="J148" s="1833">
        <f t="shared" si="31"/>
        <v>25.084745762711862</v>
      </c>
    </row>
    <row r="149" spans="1:10" ht="13.5" thickBot="1">
      <c r="A149" s="1830" t="s">
        <v>2643</v>
      </c>
      <c r="B149" s="1832">
        <f>SUM(B142:B148)</f>
        <v>89173</v>
      </c>
      <c r="C149" s="1832">
        <f>SUM(C142:C148)</f>
        <v>86843</v>
      </c>
      <c r="D149" s="1832">
        <f t="shared" si="27"/>
        <v>176016</v>
      </c>
      <c r="E149" s="1832">
        <f>SUM(E142:E148)</f>
        <v>46714</v>
      </c>
      <c r="F149" s="1832">
        <f>SUM(F142:F148)</f>
        <v>43730</v>
      </c>
      <c r="G149" s="1832">
        <f t="shared" si="28"/>
        <v>90444</v>
      </c>
      <c r="H149" s="1831">
        <f t="shared" si="29"/>
        <v>52.385811848878028</v>
      </c>
      <c r="I149" s="1831">
        <f t="shared" si="30"/>
        <v>50.355238764206668</v>
      </c>
      <c r="J149" s="1831">
        <f t="shared" si="31"/>
        <v>51.383965094082349</v>
      </c>
    </row>
    <row r="150" spans="1:10" ht="13.5" thickBot="1">
      <c r="A150" s="1830" t="s">
        <v>2642</v>
      </c>
      <c r="B150" s="1829">
        <v>1222688</v>
      </c>
      <c r="C150" s="1829">
        <v>1235269</v>
      </c>
      <c r="D150" s="1829">
        <f t="shared" si="27"/>
        <v>2457957</v>
      </c>
      <c r="E150" s="1829">
        <v>630519</v>
      </c>
      <c r="F150" s="1829">
        <v>617507</v>
      </c>
      <c r="G150" s="1829">
        <f t="shared" si="28"/>
        <v>1248026</v>
      </c>
      <c r="H150" s="1828">
        <f t="shared" si="29"/>
        <v>51.568265984453923</v>
      </c>
      <c r="I150" s="1828">
        <f t="shared" si="30"/>
        <v>49.989678361555256</v>
      </c>
      <c r="J150" s="1828">
        <f t="shared" si="31"/>
        <v>50.774932189619257</v>
      </c>
    </row>
    <row r="151" spans="1:10">
      <c r="A151" s="2684" t="s">
        <v>2641</v>
      </c>
      <c r="B151" s="2684"/>
      <c r="C151" s="2684"/>
      <c r="D151" s="2684"/>
      <c r="E151" s="2684"/>
      <c r="F151" s="2684"/>
      <c r="G151" s="2684"/>
      <c r="H151" s="2684"/>
      <c r="I151" s="2684"/>
      <c r="J151" s="2684"/>
    </row>
    <row r="152" spans="1:10">
      <c r="A152" s="2678" t="s">
        <v>2640</v>
      </c>
      <c r="B152" s="2678"/>
      <c r="C152" s="2678"/>
      <c r="D152" s="2678"/>
      <c r="E152" s="2678"/>
      <c r="F152" s="2678"/>
      <c r="G152" s="2678"/>
      <c r="H152" s="2678"/>
      <c r="I152" s="2678"/>
      <c r="J152" s="2678"/>
    </row>
    <row r="154" spans="1:10" ht="16.5">
      <c r="A154" s="1841" t="s">
        <v>2651</v>
      </c>
    </row>
    <row r="155" spans="1:10">
      <c r="A155" s="1840" t="s">
        <v>2650</v>
      </c>
      <c r="B155" s="2676">
        <v>42561</v>
      </c>
      <c r="C155" s="2676"/>
      <c r="D155" s="2676"/>
      <c r="E155" s="2676"/>
    </row>
    <row r="156" spans="1:10" ht="13.5" thickBot="1">
      <c r="A156" s="1840" t="s">
        <v>2649</v>
      </c>
      <c r="B156" s="2677" t="s">
        <v>2648</v>
      </c>
      <c r="C156" s="2677"/>
      <c r="D156" s="2677"/>
      <c r="E156" s="2677"/>
      <c r="F156" s="2677"/>
    </row>
    <row r="157" spans="1:10">
      <c r="A157" s="1839" t="s">
        <v>1466</v>
      </c>
      <c r="B157" s="2681" t="s">
        <v>2647</v>
      </c>
      <c r="C157" s="2682"/>
      <c r="D157" s="2682"/>
      <c r="E157" s="2682" t="s">
        <v>2646</v>
      </c>
      <c r="F157" s="2682"/>
      <c r="G157" s="2682"/>
      <c r="H157" s="2682" t="s">
        <v>2645</v>
      </c>
      <c r="I157" s="2682"/>
      <c r="J157" s="2683"/>
    </row>
    <row r="158" spans="1:10" ht="13.5" thickBot="1">
      <c r="A158" s="1838" t="s">
        <v>1643</v>
      </c>
      <c r="B158" s="1837" t="s">
        <v>2512</v>
      </c>
      <c r="C158" s="1836" t="s">
        <v>2511</v>
      </c>
      <c r="D158" s="1836" t="s">
        <v>2181</v>
      </c>
      <c r="E158" s="1836" t="s">
        <v>2512</v>
      </c>
      <c r="F158" s="1836" t="s">
        <v>2511</v>
      </c>
      <c r="G158" s="1836" t="s">
        <v>2181</v>
      </c>
      <c r="H158" s="1836" t="s">
        <v>2512</v>
      </c>
      <c r="I158" s="1836" t="s">
        <v>2511</v>
      </c>
      <c r="J158" s="1835" t="s">
        <v>2181</v>
      </c>
    </row>
    <row r="159" spans="1:10">
      <c r="A159" s="1834" t="s">
        <v>886</v>
      </c>
      <c r="B159" s="1094">
        <v>8007</v>
      </c>
      <c r="C159" s="1094">
        <v>8347</v>
      </c>
      <c r="D159" s="1094">
        <f t="shared" ref="D159:D167" si="32">SUM(B159:C159)</f>
        <v>16354</v>
      </c>
      <c r="E159" s="1094">
        <v>4077</v>
      </c>
      <c r="F159" s="1094">
        <v>3818</v>
      </c>
      <c r="G159" s="1094">
        <f t="shared" ref="G159:G167" si="33">SUM(E159:F159)</f>
        <v>7895</v>
      </c>
      <c r="H159" s="1833">
        <f t="shared" ref="H159:H167" si="34">E159/B159*100</f>
        <v>50.917946796553018</v>
      </c>
      <c r="I159" s="1833">
        <f t="shared" ref="I159:I167" si="35">F159/C159*100</f>
        <v>45.740984784952673</v>
      </c>
      <c r="J159" s="1833">
        <f t="shared" ref="J159:J167" si="36">G159/D159*100</f>
        <v>48.275651216827683</v>
      </c>
    </row>
    <row r="160" spans="1:10">
      <c r="A160" s="1834" t="s">
        <v>899</v>
      </c>
      <c r="B160" s="1094">
        <v>7851</v>
      </c>
      <c r="C160" s="1094">
        <v>7812</v>
      </c>
      <c r="D160" s="1094">
        <f t="shared" si="32"/>
        <v>15663</v>
      </c>
      <c r="E160" s="1094">
        <v>3647</v>
      </c>
      <c r="F160" s="1094">
        <v>3461</v>
      </c>
      <c r="G160" s="1094">
        <f t="shared" si="33"/>
        <v>7108</v>
      </c>
      <c r="H160" s="1833">
        <f t="shared" si="34"/>
        <v>46.452681187109924</v>
      </c>
      <c r="I160" s="1833">
        <f t="shared" si="35"/>
        <v>44.30363543266769</v>
      </c>
      <c r="J160" s="1833">
        <f t="shared" si="36"/>
        <v>45.38083381216881</v>
      </c>
    </row>
    <row r="161" spans="1:10">
      <c r="A161" s="1834" t="s">
        <v>895</v>
      </c>
      <c r="B161" s="1094">
        <v>7000</v>
      </c>
      <c r="C161" s="1094">
        <v>7083</v>
      </c>
      <c r="D161" s="1094">
        <f t="shared" si="32"/>
        <v>14083</v>
      </c>
      <c r="E161" s="1094">
        <v>3233</v>
      </c>
      <c r="F161" s="1094">
        <v>3041</v>
      </c>
      <c r="G161" s="1094">
        <f t="shared" si="33"/>
        <v>6274</v>
      </c>
      <c r="H161" s="1833">
        <f t="shared" si="34"/>
        <v>46.185714285714283</v>
      </c>
      <c r="I161" s="1833">
        <f t="shared" si="35"/>
        <v>42.933785119299735</v>
      </c>
      <c r="J161" s="1833">
        <f t="shared" si="36"/>
        <v>44.550166867854863</v>
      </c>
    </row>
    <row r="162" spans="1:10">
      <c r="A162" s="1834" t="s">
        <v>892</v>
      </c>
      <c r="B162" s="1094">
        <v>36263</v>
      </c>
      <c r="C162" s="1094">
        <v>34424</v>
      </c>
      <c r="D162" s="1094">
        <f t="shared" si="32"/>
        <v>70687</v>
      </c>
      <c r="E162" s="1094">
        <v>19040</v>
      </c>
      <c r="F162" s="1094">
        <v>17548</v>
      </c>
      <c r="G162" s="1094">
        <f t="shared" si="33"/>
        <v>36588</v>
      </c>
      <c r="H162" s="1833">
        <f t="shared" si="34"/>
        <v>52.505308441110778</v>
      </c>
      <c r="I162" s="1833">
        <f t="shared" si="35"/>
        <v>50.976063211712763</v>
      </c>
      <c r="J162" s="1833">
        <f t="shared" si="36"/>
        <v>51.760578324161443</v>
      </c>
    </row>
    <row r="163" spans="1:10">
      <c r="A163" s="1834" t="s">
        <v>889</v>
      </c>
      <c r="B163" s="1094">
        <v>19614</v>
      </c>
      <c r="C163" s="1094">
        <v>18499</v>
      </c>
      <c r="D163" s="1094">
        <f t="shared" si="32"/>
        <v>38113</v>
      </c>
      <c r="E163" s="1094">
        <v>11182</v>
      </c>
      <c r="F163" s="1094">
        <v>10412</v>
      </c>
      <c r="G163" s="1094">
        <f t="shared" si="33"/>
        <v>21594</v>
      </c>
      <c r="H163" s="1833">
        <f t="shared" si="34"/>
        <v>57.010298766187418</v>
      </c>
      <c r="I163" s="1833">
        <f t="shared" si="35"/>
        <v>56.284123466133309</v>
      </c>
      <c r="J163" s="1833">
        <f t="shared" si="36"/>
        <v>56.657833285230765</v>
      </c>
    </row>
    <row r="164" spans="1:10">
      <c r="A164" s="1834" t="s">
        <v>883</v>
      </c>
      <c r="B164" s="1094">
        <v>10294</v>
      </c>
      <c r="C164" s="1094">
        <v>10527</v>
      </c>
      <c r="D164" s="1094">
        <f t="shared" si="32"/>
        <v>20821</v>
      </c>
      <c r="E164" s="1094">
        <v>5495</v>
      </c>
      <c r="F164" s="1094">
        <v>5416</v>
      </c>
      <c r="G164" s="1094">
        <f t="shared" si="33"/>
        <v>10911</v>
      </c>
      <c r="H164" s="1833">
        <f t="shared" si="34"/>
        <v>53.380610064115018</v>
      </c>
      <c r="I164" s="1833">
        <f t="shared" si="35"/>
        <v>51.448655837370573</v>
      </c>
      <c r="J164" s="1833">
        <f t="shared" si="36"/>
        <v>52.403823063253441</v>
      </c>
    </row>
    <row r="165" spans="1:10" ht="13.5" thickBot="1">
      <c r="A165" s="1834" t="s">
        <v>2644</v>
      </c>
      <c r="B165" s="1094">
        <v>144</v>
      </c>
      <c r="C165" s="1094">
        <v>151</v>
      </c>
      <c r="D165" s="1094">
        <f t="shared" si="32"/>
        <v>295</v>
      </c>
      <c r="E165" s="1094">
        <v>41</v>
      </c>
      <c r="F165" s="1094">
        <v>35</v>
      </c>
      <c r="G165" s="1094">
        <f t="shared" si="33"/>
        <v>76</v>
      </c>
      <c r="H165" s="1833">
        <f t="shared" si="34"/>
        <v>28.472222222222221</v>
      </c>
      <c r="I165" s="1833">
        <f t="shared" si="35"/>
        <v>23.178807947019866</v>
      </c>
      <c r="J165" s="1833">
        <f t="shared" si="36"/>
        <v>25.762711864406779</v>
      </c>
    </row>
    <row r="166" spans="1:10" ht="13.5" thickBot="1">
      <c r="A166" s="1830" t="s">
        <v>2643</v>
      </c>
      <c r="B166" s="1832">
        <f>SUM(B159:B165)</f>
        <v>89173</v>
      </c>
      <c r="C166" s="1832">
        <f>SUM(C159:C165)</f>
        <v>86843</v>
      </c>
      <c r="D166" s="1832">
        <f t="shared" si="32"/>
        <v>176016</v>
      </c>
      <c r="E166" s="1832">
        <f>SUM(E159:E165)</f>
        <v>46715</v>
      </c>
      <c r="F166" s="1832">
        <f>SUM(F159:F165)</f>
        <v>43731</v>
      </c>
      <c r="G166" s="1832">
        <f t="shared" si="33"/>
        <v>90446</v>
      </c>
      <c r="H166" s="1831">
        <f t="shared" si="34"/>
        <v>52.386933264553171</v>
      </c>
      <c r="I166" s="1831">
        <f t="shared" si="35"/>
        <v>50.356390267494213</v>
      </c>
      <c r="J166" s="1831">
        <f t="shared" si="36"/>
        <v>51.385101354422325</v>
      </c>
    </row>
    <row r="167" spans="1:10" ht="13.5" thickBot="1">
      <c r="A167" s="1830" t="s">
        <v>2642</v>
      </c>
      <c r="B167" s="1829">
        <v>1222688</v>
      </c>
      <c r="C167" s="1829">
        <v>1235269</v>
      </c>
      <c r="D167" s="1829">
        <f t="shared" si="32"/>
        <v>2457957</v>
      </c>
      <c r="E167" s="1829">
        <v>630500</v>
      </c>
      <c r="F167" s="1829">
        <v>617484</v>
      </c>
      <c r="G167" s="1829">
        <f t="shared" si="33"/>
        <v>1247984</v>
      </c>
      <c r="H167" s="1828">
        <f t="shared" si="34"/>
        <v>51.566712031196836</v>
      </c>
      <c r="I167" s="1828">
        <f t="shared" si="35"/>
        <v>49.987816418933853</v>
      </c>
      <c r="J167" s="1828">
        <f t="shared" si="36"/>
        <v>50.773223453461554</v>
      </c>
    </row>
    <row r="168" spans="1:10">
      <c r="A168" s="2684" t="s">
        <v>2641</v>
      </c>
      <c r="B168" s="2684"/>
      <c r="C168" s="2684"/>
      <c r="D168" s="2684"/>
      <c r="E168" s="2684"/>
      <c r="F168" s="2684"/>
      <c r="G168" s="2684"/>
      <c r="H168" s="2684"/>
      <c r="I168" s="2684"/>
      <c r="J168" s="2684"/>
    </row>
    <row r="169" spans="1:10">
      <c r="A169" s="2678" t="s">
        <v>2640</v>
      </c>
      <c r="B169" s="2678"/>
      <c r="C169" s="2678"/>
      <c r="D169" s="2678"/>
      <c r="E169" s="2678"/>
      <c r="F169" s="2678"/>
      <c r="G169" s="2678"/>
      <c r="H169" s="2678"/>
      <c r="I169" s="2678"/>
      <c r="J169" s="2678"/>
    </row>
  </sheetData>
  <mergeCells count="71">
    <mergeCell ref="A169:J169"/>
    <mergeCell ref="A80:J80"/>
    <mergeCell ref="A81:J81"/>
    <mergeCell ref="A98:J98"/>
    <mergeCell ref="A134:J134"/>
    <mergeCell ref="B139:F139"/>
    <mergeCell ref="B156:F156"/>
    <mergeCell ref="B138:E138"/>
    <mergeCell ref="B140:D140"/>
    <mergeCell ref="E140:G140"/>
    <mergeCell ref="B123:D123"/>
    <mergeCell ref="E123:G123"/>
    <mergeCell ref="H123:J123"/>
    <mergeCell ref="A135:J135"/>
    <mergeCell ref="A168:J168"/>
    <mergeCell ref="H157:J157"/>
    <mergeCell ref="H36:J36"/>
    <mergeCell ref="B35:F35"/>
    <mergeCell ref="B157:D157"/>
    <mergeCell ref="E157:G157"/>
    <mergeCell ref="A31:J31"/>
    <mergeCell ref="E53:G53"/>
    <mergeCell ref="H53:J53"/>
    <mergeCell ref="B86:F86"/>
    <mergeCell ref="A62:J62"/>
    <mergeCell ref="A63:J63"/>
    <mergeCell ref="B87:D87"/>
    <mergeCell ref="E87:G87"/>
    <mergeCell ref="H140:J140"/>
    <mergeCell ref="B155:E155"/>
    <mergeCell ref="A151:J151"/>
    <mergeCell ref="A152:J152"/>
    <mergeCell ref="H6:J6"/>
    <mergeCell ref="B21:D21"/>
    <mergeCell ref="A15:J15"/>
    <mergeCell ref="A16:J16"/>
    <mergeCell ref="A30:J30"/>
    <mergeCell ref="H21:J21"/>
    <mergeCell ref="B20:F20"/>
    <mergeCell ref="A3:B3"/>
    <mergeCell ref="B67:E67"/>
    <mergeCell ref="B69:D69"/>
    <mergeCell ref="E69:G69"/>
    <mergeCell ref="B6:D6"/>
    <mergeCell ref="E6:G6"/>
    <mergeCell ref="B4:D4"/>
    <mergeCell ref="B19:F19"/>
    <mergeCell ref="B5:F5"/>
    <mergeCell ref="E21:G21"/>
    <mergeCell ref="E36:G36"/>
    <mergeCell ref="B34:E34"/>
    <mergeCell ref="B53:D53"/>
    <mergeCell ref="B36:D36"/>
    <mergeCell ref="B51:E51"/>
    <mergeCell ref="B52:F52"/>
    <mergeCell ref="B68:F68"/>
    <mergeCell ref="A46:J46"/>
    <mergeCell ref="A47:J47"/>
    <mergeCell ref="A116:J116"/>
    <mergeCell ref="H87:J87"/>
    <mergeCell ref="B85:E85"/>
    <mergeCell ref="H69:J69"/>
    <mergeCell ref="B121:E121"/>
    <mergeCell ref="B122:F122"/>
    <mergeCell ref="A99:J99"/>
    <mergeCell ref="B103:E103"/>
    <mergeCell ref="B105:D105"/>
    <mergeCell ref="E105:G105"/>
    <mergeCell ref="H105:J105"/>
    <mergeCell ref="B104:F104"/>
    <mergeCell ref="A117:J117"/>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3" manualBreakCount="3">
    <brk id="49" max="16383" man="1"/>
    <brk id="101" max="16383" man="1"/>
    <brk id="153"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E30"/>
  <sheetViews>
    <sheetView view="pageBreakPreview" zoomScaleNormal="100" zoomScaleSheetLayoutView="100" workbookViewId="0"/>
  </sheetViews>
  <sheetFormatPr defaultRowHeight="13"/>
  <cols>
    <col min="1" max="1" width="16.6328125" customWidth="1"/>
    <col min="2" max="2" width="17.6328125" customWidth="1"/>
    <col min="3" max="3" width="16.6328125" customWidth="1"/>
    <col min="4" max="4" width="17.6328125" customWidth="1"/>
    <col min="5" max="5" width="16.6328125" customWidth="1"/>
  </cols>
  <sheetData>
    <row r="1" spans="1:5" ht="19">
      <c r="A1" s="929" t="s">
        <v>2691</v>
      </c>
    </row>
    <row r="2" spans="1:5" ht="27.75" customHeight="1" thickBot="1">
      <c r="E2" s="187" t="s">
        <v>2690</v>
      </c>
    </row>
    <row r="3" spans="1:5" ht="18" customHeight="1">
      <c r="A3" s="736" t="s">
        <v>2380</v>
      </c>
      <c r="B3" s="1878" t="s">
        <v>2689</v>
      </c>
      <c r="C3" s="1879"/>
      <c r="D3" s="1878" t="s">
        <v>2688</v>
      </c>
      <c r="E3" s="1877"/>
    </row>
    <row r="4" spans="1:5" ht="18" customHeight="1" thickBot="1">
      <c r="A4" s="735" t="s">
        <v>2079</v>
      </c>
      <c r="B4" s="855"/>
      <c r="C4" s="698" t="s">
        <v>2687</v>
      </c>
      <c r="D4" s="855"/>
      <c r="E4" s="695" t="s">
        <v>2687</v>
      </c>
    </row>
    <row r="5" spans="1:5" ht="18" customHeight="1">
      <c r="A5" s="522" t="s">
        <v>2071</v>
      </c>
      <c r="B5" s="690">
        <v>68017226</v>
      </c>
      <c r="C5" s="433">
        <v>1.8</v>
      </c>
      <c r="D5" s="690">
        <v>66109924</v>
      </c>
      <c r="E5" s="433">
        <v>2.6</v>
      </c>
    </row>
    <row r="6" spans="1:5" ht="18" customHeight="1">
      <c r="A6" s="522" t="s">
        <v>2011</v>
      </c>
      <c r="B6" s="690">
        <v>71927148</v>
      </c>
      <c r="C6" s="1873">
        <f t="shared" ref="C6:C17" si="0">(B6-B5)/B5*100</f>
        <v>5.7484290817740789</v>
      </c>
      <c r="D6" s="690">
        <v>69364186</v>
      </c>
      <c r="E6" s="1873">
        <f t="shared" ref="E6:E17" si="1">(D6-D5)/D5*100</f>
        <v>4.9225014991697771</v>
      </c>
    </row>
    <row r="7" spans="1:5" ht="18" customHeight="1">
      <c r="A7" s="522" t="s">
        <v>2010</v>
      </c>
      <c r="B7" s="690">
        <v>70555662</v>
      </c>
      <c r="C7" s="1873">
        <f t="shared" si="0"/>
        <v>-1.9067710011246382</v>
      </c>
      <c r="D7" s="690">
        <v>68345661</v>
      </c>
      <c r="E7" s="1873">
        <f t="shared" si="1"/>
        <v>-1.4683730304281233</v>
      </c>
    </row>
    <row r="8" spans="1:5" ht="18" customHeight="1">
      <c r="A8" s="522" t="s">
        <v>2009</v>
      </c>
      <c r="B8" s="1716">
        <v>67579504</v>
      </c>
      <c r="C8" s="1873">
        <f t="shared" si="0"/>
        <v>-4.2181703291225583</v>
      </c>
      <c r="D8" s="749">
        <v>64443194</v>
      </c>
      <c r="E8" s="1873">
        <f t="shared" si="1"/>
        <v>-5.709897223760847</v>
      </c>
    </row>
    <row r="9" spans="1:5" ht="18" customHeight="1">
      <c r="A9" s="522" t="s">
        <v>1983</v>
      </c>
      <c r="B9" s="1716">
        <v>66942419</v>
      </c>
      <c r="C9" s="1873">
        <f t="shared" si="0"/>
        <v>-0.94271925996970918</v>
      </c>
      <c r="D9" s="749">
        <v>63657113</v>
      </c>
      <c r="E9" s="1873">
        <f t="shared" si="1"/>
        <v>-1.2198045304830794</v>
      </c>
    </row>
    <row r="10" spans="1:5" ht="18" customHeight="1">
      <c r="A10" s="522" t="s">
        <v>1982</v>
      </c>
      <c r="B10" s="1716">
        <v>70968479</v>
      </c>
      <c r="C10" s="1873">
        <f t="shared" si="0"/>
        <v>6.0142134989176297</v>
      </c>
      <c r="D10" s="749">
        <v>68892336</v>
      </c>
      <c r="E10" s="1873">
        <f t="shared" si="1"/>
        <v>8.2240974390403156</v>
      </c>
    </row>
    <row r="11" spans="1:5" ht="18" customHeight="1">
      <c r="A11" s="522" t="s">
        <v>1981</v>
      </c>
      <c r="B11" s="1716">
        <v>64479140</v>
      </c>
      <c r="C11" s="1873">
        <f t="shared" si="0"/>
        <v>-9.1439736224303179</v>
      </c>
      <c r="D11" s="749">
        <v>62301458</v>
      </c>
      <c r="E11" s="1873">
        <f t="shared" si="1"/>
        <v>-9.5669248318129334</v>
      </c>
    </row>
    <row r="12" spans="1:5" ht="18" customHeight="1">
      <c r="A12" s="522" t="s">
        <v>1980</v>
      </c>
      <c r="B12" s="749">
        <v>63272608</v>
      </c>
      <c r="C12" s="1873">
        <f t="shared" si="0"/>
        <v>-1.8711974136131471</v>
      </c>
      <c r="D12" s="749">
        <v>60796962</v>
      </c>
      <c r="E12" s="1873">
        <f t="shared" si="1"/>
        <v>-2.4148648335003653</v>
      </c>
    </row>
    <row r="13" spans="1:5" ht="18" customHeight="1">
      <c r="A13" s="522" t="s">
        <v>1979</v>
      </c>
      <c r="B13" s="1716">
        <v>64760936</v>
      </c>
      <c r="C13" s="1873">
        <f t="shared" si="0"/>
        <v>2.3522469628563436</v>
      </c>
      <c r="D13" s="749">
        <v>61587638</v>
      </c>
      <c r="E13" s="1873">
        <f t="shared" si="1"/>
        <v>1.3005189305347198</v>
      </c>
    </row>
    <row r="14" spans="1:5" ht="18" customHeight="1">
      <c r="A14" s="522" t="s">
        <v>825</v>
      </c>
      <c r="B14" s="1713">
        <v>60919275</v>
      </c>
      <c r="C14" s="1873">
        <f t="shared" si="0"/>
        <v>-5.9320652808353485</v>
      </c>
      <c r="D14" s="1713">
        <v>58539069</v>
      </c>
      <c r="E14" s="1873">
        <f t="shared" si="1"/>
        <v>-4.9499690181331522</v>
      </c>
    </row>
    <row r="15" spans="1:5" ht="18" customHeight="1">
      <c r="A15" s="522" t="s">
        <v>824</v>
      </c>
      <c r="B15" s="1713">
        <v>65241606</v>
      </c>
      <c r="C15" s="1873">
        <f t="shared" si="0"/>
        <v>7.0951780040061214</v>
      </c>
      <c r="D15" s="1713">
        <v>62342415</v>
      </c>
      <c r="E15" s="1873">
        <f t="shared" si="1"/>
        <v>6.4971070858677304</v>
      </c>
    </row>
    <row r="16" spans="1:5" ht="18" customHeight="1">
      <c r="A16" s="522" t="s">
        <v>823</v>
      </c>
      <c r="B16" s="1713">
        <v>61769116</v>
      </c>
      <c r="C16" s="1873">
        <f t="shared" si="0"/>
        <v>-5.3225084618548477</v>
      </c>
      <c r="D16" s="1713">
        <v>58844148</v>
      </c>
      <c r="E16" s="1873">
        <f t="shared" si="1"/>
        <v>-5.6113754977249437</v>
      </c>
    </row>
    <row r="17" spans="1:5" ht="18" customHeight="1">
      <c r="A17" s="522" t="s">
        <v>822</v>
      </c>
      <c r="B17" s="1714">
        <v>62201550</v>
      </c>
      <c r="C17" s="1873">
        <f t="shared" si="0"/>
        <v>0.70008125096043139</v>
      </c>
      <c r="D17" s="1713">
        <v>59470112</v>
      </c>
      <c r="E17" s="1873">
        <f t="shared" si="1"/>
        <v>1.0637659330202216</v>
      </c>
    </row>
    <row r="18" spans="1:5" ht="18" customHeight="1">
      <c r="A18" s="522" t="s">
        <v>1750</v>
      </c>
      <c r="B18" s="1714">
        <v>64794226</v>
      </c>
      <c r="C18" s="1873">
        <v>4.2</v>
      </c>
      <c r="D18" s="1713">
        <v>61579901</v>
      </c>
      <c r="E18" s="1873">
        <v>3.5</v>
      </c>
    </row>
    <row r="19" spans="1:5" ht="18" customHeight="1">
      <c r="A19" s="522" t="s">
        <v>1749</v>
      </c>
      <c r="B19" s="1714">
        <v>65271685</v>
      </c>
      <c r="C19" s="1873">
        <f t="shared" ref="C19:C29" si="2">((B19-B18)/B18)*100</f>
        <v>0.73688510454619827</v>
      </c>
      <c r="D19" s="1713">
        <v>62940429</v>
      </c>
      <c r="E19" s="1873">
        <f t="shared" ref="E19:E29" si="3">((D19-D18)/D18)*100</f>
        <v>2.2093702294194983</v>
      </c>
    </row>
    <row r="20" spans="1:5" ht="18" customHeight="1">
      <c r="A20" s="522" t="s">
        <v>1748</v>
      </c>
      <c r="B20" s="1875">
        <v>72855814</v>
      </c>
      <c r="C20" s="1873">
        <f t="shared" si="2"/>
        <v>11.619324673478246</v>
      </c>
      <c r="D20" s="1874">
        <v>69258123</v>
      </c>
      <c r="E20" s="1873">
        <f t="shared" si="3"/>
        <v>10.037576960271434</v>
      </c>
    </row>
    <row r="21" spans="1:5" ht="18" customHeight="1">
      <c r="A21" s="522" t="s">
        <v>1747</v>
      </c>
      <c r="B21" s="1875">
        <v>68930559</v>
      </c>
      <c r="C21" s="1873">
        <f t="shared" si="2"/>
        <v>-5.387703169440945</v>
      </c>
      <c r="D21" s="1876">
        <v>66320786</v>
      </c>
      <c r="E21" s="1873">
        <f t="shared" si="3"/>
        <v>-4.2411443925501704</v>
      </c>
    </row>
    <row r="22" spans="1:5" ht="18" customHeight="1">
      <c r="A22" s="522" t="s">
        <v>1974</v>
      </c>
      <c r="B22" s="1875">
        <v>70267361</v>
      </c>
      <c r="C22" s="1873">
        <f t="shared" si="2"/>
        <v>1.9393459437925056</v>
      </c>
      <c r="D22" s="1874">
        <v>65208228</v>
      </c>
      <c r="E22" s="1873">
        <f t="shared" si="3"/>
        <v>-1.6775404320449401</v>
      </c>
    </row>
    <row r="23" spans="1:5" ht="18" customHeight="1">
      <c r="A23" s="522" t="s">
        <v>1973</v>
      </c>
      <c r="B23" s="1875">
        <v>71403536</v>
      </c>
      <c r="C23" s="1873">
        <f t="shared" si="2"/>
        <v>1.6169313659011615</v>
      </c>
      <c r="D23" s="1874">
        <v>66779918</v>
      </c>
      <c r="E23" s="1873">
        <f t="shared" si="3"/>
        <v>2.4102633183039415</v>
      </c>
    </row>
    <row r="24" spans="1:5" ht="18" customHeight="1">
      <c r="A24" s="522" t="s">
        <v>1972</v>
      </c>
      <c r="B24" s="1875">
        <v>72732315</v>
      </c>
      <c r="C24" s="1873">
        <f t="shared" si="2"/>
        <v>1.8609428530262144</v>
      </c>
      <c r="D24" s="1874">
        <v>68525296</v>
      </c>
      <c r="E24" s="1873">
        <f t="shared" si="3"/>
        <v>2.6136270487783468</v>
      </c>
    </row>
    <row r="25" spans="1:5" ht="18" customHeight="1">
      <c r="A25" s="522" t="s">
        <v>1971</v>
      </c>
      <c r="B25" s="1714">
        <v>78660042</v>
      </c>
      <c r="C25" s="1873">
        <f t="shared" si="2"/>
        <v>8.1500595711823554</v>
      </c>
      <c r="D25" s="1713">
        <v>74969854</v>
      </c>
      <c r="E25" s="1873">
        <f t="shared" si="3"/>
        <v>9.4046408788952913</v>
      </c>
    </row>
    <row r="26" spans="1:5" ht="18" customHeight="1">
      <c r="A26" s="522" t="s">
        <v>2007</v>
      </c>
      <c r="B26" s="1713">
        <v>76646581</v>
      </c>
      <c r="C26" s="1873">
        <f t="shared" si="2"/>
        <v>-2.5596998791330421</v>
      </c>
      <c r="D26" s="1713">
        <v>73122508</v>
      </c>
      <c r="E26" s="1873">
        <f t="shared" si="3"/>
        <v>-2.464118444194916</v>
      </c>
    </row>
    <row r="27" spans="1:5" ht="18" customHeight="1">
      <c r="A27" s="522" t="s">
        <v>1969</v>
      </c>
      <c r="B27" s="1714">
        <v>82278556</v>
      </c>
      <c r="C27" s="1873">
        <f t="shared" si="2"/>
        <v>7.3479794225915969</v>
      </c>
      <c r="D27" s="1713">
        <v>79637517</v>
      </c>
      <c r="E27" s="1873">
        <f t="shared" si="3"/>
        <v>8.9097176480872342</v>
      </c>
    </row>
    <row r="28" spans="1:5" s="1869" customFormat="1" ht="18" customHeight="1">
      <c r="A28" s="522" t="s">
        <v>1968</v>
      </c>
      <c r="B28" s="1874">
        <v>90956285</v>
      </c>
      <c r="C28" s="1873">
        <f t="shared" si="2"/>
        <v>10.546768710914179</v>
      </c>
      <c r="D28" s="1713">
        <v>86124258</v>
      </c>
      <c r="E28" s="1873">
        <f t="shared" si="3"/>
        <v>8.1453330595427786</v>
      </c>
    </row>
    <row r="29" spans="1:5" s="1869" customFormat="1" ht="18" customHeight="1" thickBot="1">
      <c r="A29" s="668" t="s">
        <v>2686</v>
      </c>
      <c r="B29" s="1872">
        <v>88053444</v>
      </c>
      <c r="C29" s="1870">
        <f t="shared" si="2"/>
        <v>-3.1914682971055819</v>
      </c>
      <c r="D29" s="1871">
        <v>85132427</v>
      </c>
      <c r="E29" s="1870">
        <f t="shared" si="3"/>
        <v>-1.1516279188146967</v>
      </c>
    </row>
    <row r="30" spans="1:5" ht="18" customHeight="1">
      <c r="C30" s="2166" t="s">
        <v>2685</v>
      </c>
      <c r="D30" s="2166"/>
      <c r="E30" s="2166"/>
    </row>
  </sheetData>
  <mergeCells count="1">
    <mergeCell ref="C30:E30"/>
  </mergeCells>
  <phoneticPr fontId="3"/>
  <printOptions horizontalCentered="1"/>
  <pageMargins left="0.78740157480314965" right="0.78740157480314965" top="0.98425196850393704" bottom="0.98425196850393704" header="0.51181102362204722" footer="0.51181102362204722"/>
  <pageSetup paperSize="9" scale="86"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S58"/>
  <sheetViews>
    <sheetView view="pageBreakPreview" topLeftCell="A33" zoomScale="75" zoomScaleNormal="75" zoomScaleSheetLayoutView="75" workbookViewId="0"/>
  </sheetViews>
  <sheetFormatPr defaultColWidth="10.7265625" defaultRowHeight="13"/>
  <cols>
    <col min="1" max="1" width="14.6328125" customWidth="1"/>
    <col min="2" max="3" width="15.36328125" style="412" customWidth="1"/>
    <col min="4" max="8" width="15.36328125" customWidth="1"/>
    <col min="9" max="11" width="16.6328125" customWidth="1"/>
    <col min="12" max="12" width="14.6328125" customWidth="1"/>
    <col min="13" max="14" width="10.6328125" customWidth="1"/>
    <col min="15" max="15" width="15.08984375" customWidth="1"/>
    <col min="16" max="16" width="11.36328125" bestFit="1" customWidth="1"/>
    <col min="17" max="17" width="13.453125" customWidth="1"/>
  </cols>
  <sheetData>
    <row r="1" spans="1:16" ht="19">
      <c r="A1" s="1914" t="s">
        <v>2721</v>
      </c>
    </row>
    <row r="2" spans="1:16" ht="13.5" thickBot="1">
      <c r="F2" s="58"/>
      <c r="G2" s="58"/>
      <c r="I2" s="187" t="s">
        <v>2720</v>
      </c>
      <c r="J2" s="187"/>
    </row>
    <row r="3" spans="1:16" ht="16" customHeight="1">
      <c r="A3" s="785" t="s">
        <v>2709</v>
      </c>
      <c r="B3" s="1901" t="s">
        <v>2719</v>
      </c>
      <c r="C3" s="1913"/>
      <c r="D3" s="1266" t="s">
        <v>2718</v>
      </c>
      <c r="E3" s="683"/>
      <c r="F3" s="1912" t="s">
        <v>2717</v>
      </c>
      <c r="G3" s="1911"/>
      <c r="H3" s="1266" t="s">
        <v>2716</v>
      </c>
      <c r="I3" s="1265"/>
      <c r="J3" s="785" t="s">
        <v>2709</v>
      </c>
      <c r="K3" s="61" t="s">
        <v>2715</v>
      </c>
      <c r="L3" s="61"/>
      <c r="N3" s="49"/>
    </row>
    <row r="4" spans="1:16" ht="16" customHeight="1" thickBot="1">
      <c r="A4" s="783"/>
      <c r="B4" s="1898" t="s">
        <v>2708</v>
      </c>
      <c r="C4" s="1898" t="s">
        <v>2707</v>
      </c>
      <c r="D4" s="698" t="s">
        <v>2708</v>
      </c>
      <c r="E4" s="695" t="s">
        <v>2707</v>
      </c>
      <c r="F4" s="679" t="s">
        <v>2708</v>
      </c>
      <c r="G4" s="698" t="s">
        <v>2707</v>
      </c>
      <c r="H4" s="698" t="s">
        <v>2708</v>
      </c>
      <c r="I4" s="480" t="s">
        <v>2707</v>
      </c>
      <c r="J4" s="783"/>
      <c r="K4" s="61" t="s">
        <v>2715</v>
      </c>
      <c r="L4" s="61"/>
    </row>
    <row r="5" spans="1:16" s="18" customFormat="1" ht="21" customHeight="1">
      <c r="A5" s="1887" t="s">
        <v>2705</v>
      </c>
      <c r="B5" s="1910">
        <v>26275306</v>
      </c>
      <c r="C5" s="1894">
        <v>25956975</v>
      </c>
      <c r="D5" s="1894">
        <v>8709994</v>
      </c>
      <c r="E5" s="1894">
        <v>8145247</v>
      </c>
      <c r="F5" s="1894">
        <v>9175119</v>
      </c>
      <c r="G5" s="1894">
        <v>8788287</v>
      </c>
      <c r="H5" s="1894">
        <v>8311591</v>
      </c>
      <c r="I5" s="1895">
        <v>8948185</v>
      </c>
      <c r="J5" s="1887" t="s">
        <v>2705</v>
      </c>
    </row>
    <row r="6" spans="1:16" s="18" customFormat="1" ht="21" customHeight="1">
      <c r="A6" s="1887" t="s">
        <v>2704</v>
      </c>
      <c r="B6" s="1909">
        <v>26189994</v>
      </c>
      <c r="C6" s="1894">
        <v>25393064</v>
      </c>
      <c r="D6" s="1894">
        <v>8911999</v>
      </c>
      <c r="E6" s="1894">
        <v>8562905</v>
      </c>
      <c r="F6" s="1894">
        <v>8086810</v>
      </c>
      <c r="G6" s="1894">
        <v>7720005</v>
      </c>
      <c r="H6" s="1894">
        <v>9116249</v>
      </c>
      <c r="I6" s="1895">
        <v>9045926</v>
      </c>
      <c r="J6" s="1887" t="s">
        <v>2704</v>
      </c>
    </row>
    <row r="7" spans="1:16" s="18" customFormat="1" ht="21" customHeight="1">
      <c r="A7" s="1887" t="s">
        <v>2702</v>
      </c>
      <c r="B7" s="1909">
        <v>28295239</v>
      </c>
      <c r="C7" s="1894">
        <v>27479019</v>
      </c>
      <c r="D7" s="1894">
        <v>9040379</v>
      </c>
      <c r="E7" s="1894">
        <v>8633173</v>
      </c>
      <c r="F7" s="1894">
        <v>9282752</v>
      </c>
      <c r="G7" s="1894">
        <v>8960710</v>
      </c>
      <c r="H7" s="1894">
        <v>9900694</v>
      </c>
      <c r="I7" s="1895">
        <v>9817257</v>
      </c>
      <c r="J7" s="1887" t="s">
        <v>2702</v>
      </c>
    </row>
    <row r="8" spans="1:16" s="18" customFormat="1" ht="21" customHeight="1">
      <c r="A8" s="1887" t="s">
        <v>1983</v>
      </c>
      <c r="B8" s="1909">
        <v>28356408</v>
      </c>
      <c r="C8" s="1894">
        <v>27913206</v>
      </c>
      <c r="D8" s="1894">
        <v>9352514</v>
      </c>
      <c r="E8" s="1894">
        <v>9209120</v>
      </c>
      <c r="F8" s="1894">
        <v>8348869</v>
      </c>
      <c r="G8" s="1894">
        <v>8068466</v>
      </c>
      <c r="H8" s="1894">
        <v>10580067</v>
      </c>
      <c r="I8" s="1895">
        <v>10564273</v>
      </c>
      <c r="J8" s="1887" t="s">
        <v>1983</v>
      </c>
    </row>
    <row r="9" spans="1:16" s="18" customFormat="1" ht="21" customHeight="1">
      <c r="A9" s="1887" t="s">
        <v>1982</v>
      </c>
      <c r="B9" s="1909">
        <v>30810069</v>
      </c>
      <c r="C9" s="1894">
        <v>30212739</v>
      </c>
      <c r="D9" s="1894">
        <v>10039712</v>
      </c>
      <c r="E9" s="1894">
        <v>9749640</v>
      </c>
      <c r="F9" s="1894">
        <v>9226914</v>
      </c>
      <c r="G9" s="1894">
        <v>8970111</v>
      </c>
      <c r="H9" s="1894">
        <v>11477405</v>
      </c>
      <c r="I9" s="1895">
        <v>11431079</v>
      </c>
      <c r="J9" s="1887" t="s">
        <v>1982</v>
      </c>
    </row>
    <row r="10" spans="1:16" s="18" customFormat="1" ht="21" customHeight="1">
      <c r="A10" s="1887" t="s">
        <v>1981</v>
      </c>
      <c r="B10" s="1909">
        <v>35909765</v>
      </c>
      <c r="C10" s="1894">
        <v>34793806</v>
      </c>
      <c r="D10" s="1894">
        <v>10942277</v>
      </c>
      <c r="E10" s="1894">
        <v>10556644</v>
      </c>
      <c r="F10" s="1894">
        <v>10140361</v>
      </c>
      <c r="G10" s="1894">
        <v>9752271</v>
      </c>
      <c r="H10" s="1894">
        <v>11230579</v>
      </c>
      <c r="I10" s="1895">
        <v>11180812</v>
      </c>
      <c r="J10" s="1887" t="s">
        <v>1981</v>
      </c>
    </row>
    <row r="11" spans="1:16" s="18" customFormat="1" ht="21" customHeight="1">
      <c r="A11" s="1887" t="s">
        <v>1980</v>
      </c>
      <c r="B11" s="1909">
        <v>38345760</v>
      </c>
      <c r="C11" s="1894">
        <v>36857610</v>
      </c>
      <c r="D11" s="1894">
        <v>11715803</v>
      </c>
      <c r="E11" s="1894">
        <v>11103707</v>
      </c>
      <c r="F11" s="1894">
        <v>10263692</v>
      </c>
      <c r="G11" s="1894">
        <v>9594331</v>
      </c>
      <c r="H11" s="1894">
        <v>11954642</v>
      </c>
      <c r="I11" s="1895">
        <v>11901630</v>
      </c>
      <c r="J11" s="1887" t="s">
        <v>1980</v>
      </c>
      <c r="N11" s="61"/>
      <c r="O11" s="1894"/>
      <c r="P11" s="1894"/>
    </row>
    <row r="12" spans="1:16" s="18" customFormat="1" ht="21" customHeight="1">
      <c r="A12" s="1887" t="s">
        <v>1979</v>
      </c>
      <c r="B12" s="1909">
        <v>39961491</v>
      </c>
      <c r="C12" s="1894">
        <v>38339628</v>
      </c>
      <c r="D12" s="1894">
        <v>11928494</v>
      </c>
      <c r="E12" s="1894">
        <v>11338419</v>
      </c>
      <c r="F12" s="1894">
        <v>10967246</v>
      </c>
      <c r="G12" s="1894">
        <v>10374868</v>
      </c>
      <c r="H12" s="1894">
        <v>12330485</v>
      </c>
      <c r="I12" s="1895">
        <v>12034553</v>
      </c>
      <c r="J12" s="1887" t="s">
        <v>1979</v>
      </c>
      <c r="N12" s="61"/>
      <c r="O12" s="1894"/>
      <c r="P12" s="1894"/>
    </row>
    <row r="13" spans="1:16" s="18" customFormat="1" ht="21" customHeight="1">
      <c r="A13" s="1887" t="s">
        <v>1978</v>
      </c>
      <c r="B13" s="1909">
        <v>40772415</v>
      </c>
      <c r="C13" s="1894">
        <v>40079352</v>
      </c>
      <c r="D13" s="52">
        <v>13095486</v>
      </c>
      <c r="E13" s="52">
        <v>12911113</v>
      </c>
      <c r="F13" s="52">
        <v>10519716</v>
      </c>
      <c r="G13" s="52">
        <v>10250743</v>
      </c>
      <c r="H13" s="52">
        <v>12141246</v>
      </c>
      <c r="I13" s="1908">
        <v>11994443</v>
      </c>
      <c r="J13" s="1887" t="s">
        <v>1978</v>
      </c>
      <c r="N13" s="61"/>
      <c r="O13" s="1894"/>
      <c r="P13" s="1894"/>
    </row>
    <row r="14" spans="1:16" s="18" customFormat="1" ht="21" customHeight="1">
      <c r="A14" s="1887" t="s">
        <v>2697</v>
      </c>
      <c r="B14" s="1909">
        <v>40887047</v>
      </c>
      <c r="C14" s="1894">
        <v>40310035</v>
      </c>
      <c r="D14" s="52">
        <v>13382164</v>
      </c>
      <c r="E14" s="52">
        <v>13335243</v>
      </c>
      <c r="F14" s="52">
        <v>9515793</v>
      </c>
      <c r="G14" s="52">
        <v>9179158</v>
      </c>
      <c r="H14" s="52">
        <v>12194183</v>
      </c>
      <c r="I14" s="1908">
        <v>12194183</v>
      </c>
      <c r="J14" s="1887" t="s">
        <v>2697</v>
      </c>
      <c r="N14" s="61"/>
      <c r="O14" s="1894"/>
      <c r="P14" s="1894"/>
    </row>
    <row r="15" spans="1:16" s="18" customFormat="1" ht="21" customHeight="1">
      <c r="A15" s="1887" t="s">
        <v>1976</v>
      </c>
      <c r="B15" s="1909">
        <v>41453148</v>
      </c>
      <c r="C15" s="1894">
        <v>40445258</v>
      </c>
      <c r="D15" s="1894">
        <v>14028233</v>
      </c>
      <c r="E15" s="1894">
        <v>13743490</v>
      </c>
      <c r="F15" s="1894">
        <v>8604504</v>
      </c>
      <c r="G15" s="1894">
        <v>8403565</v>
      </c>
      <c r="H15" s="1894">
        <v>12407850</v>
      </c>
      <c r="I15" s="1895">
        <v>12141605</v>
      </c>
      <c r="J15" s="1887" t="s">
        <v>1976</v>
      </c>
      <c r="N15" s="61"/>
      <c r="O15" s="1894"/>
      <c r="P15" s="1894"/>
    </row>
    <row r="16" spans="1:16" ht="21" customHeight="1">
      <c r="A16" s="1887" t="s">
        <v>1975</v>
      </c>
      <c r="B16" s="1909">
        <v>42931154</v>
      </c>
      <c r="C16" s="1894">
        <v>41843035</v>
      </c>
      <c r="D16" s="1894">
        <v>15290772</v>
      </c>
      <c r="E16" s="1894">
        <v>15016438</v>
      </c>
      <c r="F16" s="1894">
        <v>8621745</v>
      </c>
      <c r="G16" s="1894">
        <v>8382398</v>
      </c>
      <c r="H16" s="1894">
        <v>11696683</v>
      </c>
      <c r="I16" s="1895">
        <v>11601156</v>
      </c>
      <c r="J16" s="1887" t="s">
        <v>1975</v>
      </c>
      <c r="N16" s="61"/>
      <c r="O16" s="225"/>
      <c r="P16" s="225"/>
    </row>
    <row r="17" spans="1:18" ht="21" customHeight="1">
      <c r="A17" s="1887" t="s">
        <v>1750</v>
      </c>
      <c r="B17" s="1894">
        <v>45591336</v>
      </c>
      <c r="C17" s="1894">
        <v>44933223</v>
      </c>
      <c r="D17" s="1894">
        <v>16339270</v>
      </c>
      <c r="E17" s="1894">
        <v>16173172</v>
      </c>
      <c r="F17" s="1894">
        <v>9753644</v>
      </c>
      <c r="G17" s="1894">
        <v>9523643</v>
      </c>
      <c r="H17" s="1894">
        <v>11628134</v>
      </c>
      <c r="I17" s="1895">
        <v>11628134</v>
      </c>
      <c r="J17" s="1887" t="s">
        <v>1750</v>
      </c>
      <c r="N17" s="61"/>
      <c r="O17" s="225"/>
      <c r="P17" s="225"/>
    </row>
    <row r="18" spans="1:18" ht="21" customHeight="1">
      <c r="A18" s="1887" t="s">
        <v>1749</v>
      </c>
      <c r="B18" s="52">
        <f>SUM(D18,F18,H18,F45,H45,B45,D45,J45)</f>
        <v>38009822</v>
      </c>
      <c r="C18" s="52">
        <f>SUM(E18,G18,I18,G45,I45,C45,E45,K45)</f>
        <v>37335341</v>
      </c>
      <c r="D18" s="52">
        <v>15816197</v>
      </c>
      <c r="E18" s="52">
        <v>15515659</v>
      </c>
      <c r="F18" s="52">
        <v>11794165</v>
      </c>
      <c r="G18" s="52">
        <v>11620918</v>
      </c>
      <c r="H18" s="52">
        <v>1233289</v>
      </c>
      <c r="I18" s="1908">
        <v>1233289</v>
      </c>
      <c r="J18" s="1887" t="s">
        <v>1749</v>
      </c>
      <c r="N18" s="61"/>
      <c r="O18" s="225"/>
      <c r="P18" s="225"/>
    </row>
    <row r="19" spans="1:18" ht="21" customHeight="1">
      <c r="A19" s="1887" t="s">
        <v>1748</v>
      </c>
      <c r="B19" s="52">
        <f>SUM(D19,F19,H19,F46,H46,B46,D46,J46)</f>
        <v>36685372</v>
      </c>
      <c r="C19" s="52">
        <f>SUM(E19,G19,I19,G46,I46,C46,E46,K46)</f>
        <v>35966190</v>
      </c>
      <c r="D19" s="1890">
        <v>16689831</v>
      </c>
      <c r="E19" s="1890">
        <v>16431201</v>
      </c>
      <c r="F19" s="1890">
        <v>10385711</v>
      </c>
      <c r="G19" s="1890">
        <v>10127881</v>
      </c>
      <c r="H19" s="1890">
        <v>45805</v>
      </c>
      <c r="I19" s="1907">
        <v>29399</v>
      </c>
      <c r="J19" s="1887" t="s">
        <v>1748</v>
      </c>
      <c r="N19" s="61"/>
      <c r="O19" s="225"/>
      <c r="P19" s="225"/>
    </row>
    <row r="20" spans="1:18" ht="21" customHeight="1">
      <c r="A20" s="1887" t="s">
        <v>1747</v>
      </c>
      <c r="B20" s="52">
        <f>SUM(D20,F20,H20,F47,H47,B47,D47,J47)</f>
        <v>37713797</v>
      </c>
      <c r="C20" s="52">
        <f>SUM(E20,G20,I20,G47,I47,C47,E47,K47)</f>
        <v>37514931</v>
      </c>
      <c r="D20" s="1891">
        <v>16514591</v>
      </c>
      <c r="E20" s="1890">
        <v>16506099</v>
      </c>
      <c r="F20" s="1890">
        <v>11215636</v>
      </c>
      <c r="G20" s="1891">
        <v>11099374</v>
      </c>
      <c r="H20" s="1890">
        <v>28286</v>
      </c>
      <c r="I20" s="1907">
        <v>16568</v>
      </c>
      <c r="J20" s="1887" t="s">
        <v>1747</v>
      </c>
      <c r="N20" s="61"/>
      <c r="O20" s="225"/>
      <c r="P20" s="225"/>
    </row>
    <row r="21" spans="1:18" ht="21" customHeight="1">
      <c r="A21" s="1887" t="s">
        <v>1974</v>
      </c>
      <c r="B21" s="52">
        <f>SUM(D21,F21,H21,F48,H48,B48,D48,J48)</f>
        <v>37642801</v>
      </c>
      <c r="C21" s="52">
        <f>SUM(E21,G21,I21,G48,I48,C48,E48,K48)</f>
        <v>37042752</v>
      </c>
      <c r="D21" s="1890">
        <v>17180287</v>
      </c>
      <c r="E21" s="1890">
        <v>16981739</v>
      </c>
      <c r="F21" s="1890">
        <v>10087266</v>
      </c>
      <c r="G21" s="1890">
        <v>9818855</v>
      </c>
      <c r="H21" s="1425" t="s">
        <v>2693</v>
      </c>
      <c r="I21" s="1904" t="s">
        <v>2693</v>
      </c>
      <c r="J21" s="1887" t="s">
        <v>1974</v>
      </c>
      <c r="N21" s="61"/>
      <c r="O21" s="225"/>
      <c r="P21" s="225"/>
    </row>
    <row r="22" spans="1:18" ht="21" customHeight="1">
      <c r="A22" s="1887" t="s">
        <v>1973</v>
      </c>
      <c r="B22" s="1890">
        <f>SUM(D22,F22,H22,F48,H48,B48,D48,J48)</f>
        <v>37919247</v>
      </c>
      <c r="C22" s="1890">
        <f>SUM(E22,G22,I22,G48,I48,C48,E48,K48)</f>
        <v>36906591</v>
      </c>
      <c r="D22" s="1890">
        <v>18612284</v>
      </c>
      <c r="E22" s="1890">
        <v>18051641</v>
      </c>
      <c r="F22" s="1890">
        <v>8931715</v>
      </c>
      <c r="G22" s="1890">
        <v>8612792</v>
      </c>
      <c r="H22" s="286" t="s">
        <v>2693</v>
      </c>
      <c r="I22" s="1906" t="s">
        <v>2693</v>
      </c>
      <c r="J22" s="1444" t="s">
        <v>1973</v>
      </c>
      <c r="N22" s="61"/>
      <c r="O22" s="225"/>
      <c r="P22" s="225"/>
    </row>
    <row r="23" spans="1:18" ht="21" customHeight="1">
      <c r="A23" s="1887" t="s">
        <v>1972</v>
      </c>
      <c r="B23" s="52">
        <f>SUM(D23,F23,H23,F50,H50,B50,D50,J50)</f>
        <v>41014487</v>
      </c>
      <c r="C23" s="52">
        <f>SUM(E23,G23,I23,G50,I50,C50,E50,K50)</f>
        <v>40173975</v>
      </c>
      <c r="D23" s="52">
        <v>18948112</v>
      </c>
      <c r="E23" s="52">
        <v>18703545</v>
      </c>
      <c r="F23" s="52">
        <v>10059602</v>
      </c>
      <c r="G23" s="52">
        <v>9577029</v>
      </c>
      <c r="H23" s="1425" t="s">
        <v>2693</v>
      </c>
      <c r="I23" s="1904" t="s">
        <v>2693</v>
      </c>
      <c r="J23" s="1444" t="s">
        <v>1972</v>
      </c>
      <c r="N23" s="61"/>
      <c r="O23" s="225"/>
      <c r="P23" s="225"/>
    </row>
    <row r="24" spans="1:18" ht="21" customHeight="1">
      <c r="A24" s="1887" t="s">
        <v>1971</v>
      </c>
      <c r="B24" s="1905">
        <f>SUM(D24,F24,H24,F51,H51,B51,D51,J51)</f>
        <v>40471820</v>
      </c>
      <c r="C24" s="52">
        <f>SUM(E24,G24,I24,G51,I51,C51,E51,K51)</f>
        <v>39970464</v>
      </c>
      <c r="D24" s="52">
        <v>18533412</v>
      </c>
      <c r="E24" s="52">
        <v>18521588</v>
      </c>
      <c r="F24" s="52">
        <v>9259617</v>
      </c>
      <c r="G24" s="52">
        <v>8906738</v>
      </c>
      <c r="H24" s="1425" t="s">
        <v>2693</v>
      </c>
      <c r="I24" s="1904" t="s">
        <v>2693</v>
      </c>
      <c r="J24" s="1444" t="s">
        <v>1971</v>
      </c>
      <c r="N24" s="61"/>
      <c r="O24" s="225"/>
      <c r="P24" s="225"/>
    </row>
    <row r="25" spans="1:18" ht="21" customHeight="1">
      <c r="A25" s="1887" t="s">
        <v>2007</v>
      </c>
      <c r="B25" s="1905">
        <f>SUM(D25,F25,H25,F52,H52,B52,D52,J52)</f>
        <v>45206603</v>
      </c>
      <c r="C25" s="52">
        <f>SUM(E25,G25,I25,G52,I52,C52,E52,K52)</f>
        <v>44288656</v>
      </c>
      <c r="D25" s="52">
        <v>22347230</v>
      </c>
      <c r="E25" s="52">
        <v>22072601</v>
      </c>
      <c r="F25" s="52">
        <v>9197779</v>
      </c>
      <c r="G25" s="52">
        <v>8765850</v>
      </c>
      <c r="H25" s="1425" t="s">
        <v>2693</v>
      </c>
      <c r="I25" s="1425" t="s">
        <v>2693</v>
      </c>
      <c r="J25" s="1444" t="s">
        <v>2007</v>
      </c>
      <c r="N25" s="61"/>
      <c r="O25" s="225"/>
      <c r="P25" s="225"/>
    </row>
    <row r="26" spans="1:18" ht="21" customHeight="1">
      <c r="A26" s="1887" t="s">
        <v>2006</v>
      </c>
      <c r="B26" s="1905">
        <f>SUM(D26,F26,H26,F53,H53,B53,D53,J53)</f>
        <v>47307466</v>
      </c>
      <c r="C26" s="52">
        <f>SUM(E26,G26,I26,G53,I53,C53,E53,K53)</f>
        <v>45989445</v>
      </c>
      <c r="D26" s="52">
        <v>22476310</v>
      </c>
      <c r="E26" s="52">
        <v>22056410</v>
      </c>
      <c r="F26" s="52">
        <v>10769047</v>
      </c>
      <c r="G26" s="52">
        <v>10226366</v>
      </c>
      <c r="H26" s="1425" t="s">
        <v>2693</v>
      </c>
      <c r="I26" s="1904" t="s">
        <v>2693</v>
      </c>
      <c r="J26" s="1444" t="s">
        <v>2006</v>
      </c>
      <c r="N26" s="61"/>
      <c r="O26" s="225"/>
      <c r="P26" s="225"/>
    </row>
    <row r="27" spans="1:18" ht="21" customHeight="1">
      <c r="A27" s="1887" t="s">
        <v>2005</v>
      </c>
      <c r="B27" s="1905">
        <f>SUM(D27,F27,B54,D54,F54,H54,H27,J54)</f>
        <v>47405947</v>
      </c>
      <c r="C27" s="52">
        <f>SUM(E27,G27,C54,E54,G54,I54,I27,K54)</f>
        <v>46016631</v>
      </c>
      <c r="D27" s="52">
        <v>22244914</v>
      </c>
      <c r="E27" s="52">
        <v>21584182</v>
      </c>
      <c r="F27" s="52">
        <v>10486703</v>
      </c>
      <c r="G27" s="52">
        <v>10019947</v>
      </c>
      <c r="H27" s="1425" t="s">
        <v>2693</v>
      </c>
      <c r="I27" s="1904" t="s">
        <v>2693</v>
      </c>
      <c r="J27" s="1444" t="s">
        <v>2005</v>
      </c>
      <c r="N27" s="61"/>
      <c r="O27" s="851"/>
      <c r="P27" s="851"/>
    </row>
    <row r="28" spans="1:18" ht="21" customHeight="1" thickBot="1">
      <c r="A28" s="1262" t="s">
        <v>2004</v>
      </c>
      <c r="B28" s="1903">
        <f>SUM(D28,F28,H28,B55,D55,F55,H55)</f>
        <v>44820565</v>
      </c>
      <c r="C28" s="1883">
        <f>SUM(E28,G28,I28,C55,E55,G55,I55,K55)</f>
        <v>44146323</v>
      </c>
      <c r="D28" s="1883">
        <v>19979609</v>
      </c>
      <c r="E28" s="1883">
        <v>19857961</v>
      </c>
      <c r="F28" s="1883">
        <v>9774017</v>
      </c>
      <c r="G28" s="1883">
        <v>9402947</v>
      </c>
      <c r="H28" s="1702" t="s">
        <v>2693</v>
      </c>
      <c r="I28" s="1902" t="s">
        <v>2693</v>
      </c>
      <c r="J28" s="1639" t="s">
        <v>2004</v>
      </c>
      <c r="N28" s="61"/>
      <c r="O28" s="225"/>
      <c r="P28" s="225"/>
    </row>
    <row r="29" spans="1:18" ht="15" customHeight="1" thickBot="1"/>
    <row r="30" spans="1:18" ht="16" customHeight="1">
      <c r="A30" s="2272" t="s">
        <v>2709</v>
      </c>
      <c r="B30" s="2690" t="s">
        <v>2714</v>
      </c>
      <c r="C30" s="2691"/>
      <c r="D30" s="1419" t="s">
        <v>2713</v>
      </c>
      <c r="E30" s="1266"/>
      <c r="F30" s="2247" t="s">
        <v>2712</v>
      </c>
      <c r="G30" s="2256"/>
      <c r="H30" s="2254" t="s">
        <v>2711</v>
      </c>
      <c r="I30" s="2256"/>
      <c r="J30" s="1901" t="s">
        <v>2710</v>
      </c>
      <c r="K30" s="1900"/>
      <c r="L30" s="2272" t="s">
        <v>2709</v>
      </c>
      <c r="P30" s="61"/>
      <c r="Q30" s="225"/>
      <c r="R30" s="225"/>
    </row>
    <row r="31" spans="1:18" ht="16" customHeight="1" thickBot="1">
      <c r="A31" s="2689"/>
      <c r="B31" s="696" t="s">
        <v>2708</v>
      </c>
      <c r="C31" s="698" t="s">
        <v>2707</v>
      </c>
      <c r="D31" s="696" t="s">
        <v>2708</v>
      </c>
      <c r="E31" s="695" t="s">
        <v>2707</v>
      </c>
      <c r="F31" s="1899" t="s">
        <v>2708</v>
      </c>
      <c r="G31" s="679" t="s">
        <v>2707</v>
      </c>
      <c r="H31" s="698" t="s">
        <v>2708</v>
      </c>
      <c r="I31" s="696" t="s">
        <v>2707</v>
      </c>
      <c r="J31" s="1898" t="s">
        <v>2708</v>
      </c>
      <c r="K31" s="1897" t="s">
        <v>2707</v>
      </c>
      <c r="L31" s="2689"/>
      <c r="P31" s="61"/>
      <c r="Q31" s="225"/>
      <c r="R31" s="225"/>
    </row>
    <row r="32" spans="1:18" s="18" customFormat="1" ht="21" customHeight="1">
      <c r="A32" s="1887" t="s">
        <v>2706</v>
      </c>
      <c r="B32" s="1893" t="s">
        <v>2693</v>
      </c>
      <c r="C32" s="1896" t="s">
        <v>2693</v>
      </c>
      <c r="D32" s="1894">
        <v>406</v>
      </c>
      <c r="E32" s="1894">
        <v>140</v>
      </c>
      <c r="F32" s="18">
        <v>1482</v>
      </c>
      <c r="G32" s="18">
        <v>898</v>
      </c>
      <c r="H32" s="1893" t="s">
        <v>2693</v>
      </c>
      <c r="I32" s="1896" t="s">
        <v>2693</v>
      </c>
      <c r="J32" s="1894">
        <v>76714</v>
      </c>
      <c r="K32" s="1895">
        <v>74218</v>
      </c>
      <c r="L32" s="1887" t="s">
        <v>2705</v>
      </c>
      <c r="P32" s="61"/>
      <c r="Q32" s="1894"/>
      <c r="R32" s="1894"/>
    </row>
    <row r="33" spans="1:19" s="18" customFormat="1" ht="21" customHeight="1">
      <c r="A33" s="1887" t="s">
        <v>2704</v>
      </c>
      <c r="B33" s="1893" t="s">
        <v>1907</v>
      </c>
      <c r="C33" s="1893" t="s">
        <v>1907</v>
      </c>
      <c r="D33" s="1894">
        <v>277</v>
      </c>
      <c r="E33" s="1894">
        <v>95</v>
      </c>
      <c r="F33" s="18">
        <v>1476</v>
      </c>
      <c r="G33" s="18">
        <v>1118</v>
      </c>
      <c r="H33" s="1893" t="s">
        <v>2693</v>
      </c>
      <c r="I33" s="1893" t="s">
        <v>2693</v>
      </c>
      <c r="J33" s="1894">
        <v>73183</v>
      </c>
      <c r="K33" s="1895">
        <v>63015</v>
      </c>
      <c r="L33" s="1887" t="s">
        <v>2704</v>
      </c>
      <c r="P33" s="61"/>
      <c r="Q33" s="1894"/>
      <c r="R33" s="1894"/>
    </row>
    <row r="34" spans="1:19" s="18" customFormat="1" ht="21" customHeight="1">
      <c r="A34" s="1887" t="s">
        <v>2703</v>
      </c>
      <c r="B34" s="1893" t="s">
        <v>1907</v>
      </c>
      <c r="C34" s="1893" t="s">
        <v>1907</v>
      </c>
      <c r="D34" s="1894">
        <v>243</v>
      </c>
      <c r="E34" s="1894">
        <v>49</v>
      </c>
      <c r="F34" s="18">
        <v>1268</v>
      </c>
      <c r="G34" s="18">
        <v>1023</v>
      </c>
      <c r="H34" s="1893" t="s">
        <v>2694</v>
      </c>
      <c r="I34" s="1893" t="s">
        <v>2693</v>
      </c>
      <c r="J34" s="1894">
        <v>69903</v>
      </c>
      <c r="K34" s="1895">
        <v>66807</v>
      </c>
      <c r="L34" s="1887" t="s">
        <v>2703</v>
      </c>
      <c r="P34" s="61"/>
      <c r="Q34" s="1894"/>
      <c r="R34" s="1894"/>
    </row>
    <row r="35" spans="1:19" s="18" customFormat="1" ht="21" customHeight="1">
      <c r="A35" s="1887" t="s">
        <v>2701</v>
      </c>
      <c r="B35" s="1893" t="s">
        <v>1907</v>
      </c>
      <c r="C35" s="1893" t="s">
        <v>1907</v>
      </c>
      <c r="D35" s="1894">
        <v>231</v>
      </c>
      <c r="E35" s="1894">
        <v>36</v>
      </c>
      <c r="F35" s="18">
        <v>1267</v>
      </c>
      <c r="G35" s="18">
        <v>1051</v>
      </c>
      <c r="H35" s="1893" t="s">
        <v>2694</v>
      </c>
      <c r="I35" s="1893" t="s">
        <v>2693</v>
      </c>
      <c r="J35" s="1894">
        <v>73460</v>
      </c>
      <c r="K35" s="1895">
        <v>70260</v>
      </c>
      <c r="L35" s="1887" t="s">
        <v>2701</v>
      </c>
      <c r="P35" s="61"/>
      <c r="Q35" s="1894"/>
      <c r="R35" s="1894"/>
    </row>
    <row r="36" spans="1:19" s="18" customFormat="1" ht="21" customHeight="1">
      <c r="A36" s="1887" t="s">
        <v>1982</v>
      </c>
      <c r="B36" s="1893" t="s">
        <v>1907</v>
      </c>
      <c r="C36" s="1893" t="s">
        <v>1907</v>
      </c>
      <c r="D36" s="1894">
        <v>200</v>
      </c>
      <c r="E36" s="1894">
        <v>46</v>
      </c>
      <c r="F36" s="18">
        <v>1226</v>
      </c>
      <c r="G36" s="18">
        <v>1066</v>
      </c>
      <c r="H36" s="1893" t="s">
        <v>2693</v>
      </c>
      <c r="I36" s="1893" t="s">
        <v>2693</v>
      </c>
      <c r="J36" s="1894">
        <v>64612</v>
      </c>
      <c r="K36" s="1895">
        <v>60797</v>
      </c>
      <c r="L36" s="1887" t="s">
        <v>2700</v>
      </c>
      <c r="P36" s="61"/>
      <c r="Q36" s="1894"/>
      <c r="R36" s="1894"/>
    </row>
    <row r="37" spans="1:19" s="18" customFormat="1" ht="21" customHeight="1">
      <c r="A37" s="1887" t="s">
        <v>2699</v>
      </c>
      <c r="B37" s="1893" t="s">
        <v>1907</v>
      </c>
      <c r="C37" s="1893" t="s">
        <v>1907</v>
      </c>
      <c r="D37" s="1893">
        <v>181</v>
      </c>
      <c r="E37" s="1893">
        <v>120</v>
      </c>
      <c r="F37" s="18">
        <v>1165</v>
      </c>
      <c r="G37" s="18">
        <v>925</v>
      </c>
      <c r="H37" s="1894">
        <v>3595202</v>
      </c>
      <c r="I37" s="1894">
        <v>3303034</v>
      </c>
      <c r="J37" s="1893" t="s">
        <v>2693</v>
      </c>
      <c r="K37" s="1892" t="s">
        <v>2694</v>
      </c>
      <c r="L37" s="1887" t="s">
        <v>2699</v>
      </c>
      <c r="P37" s="61"/>
      <c r="Q37" s="1894"/>
      <c r="R37" s="1894"/>
    </row>
    <row r="38" spans="1:19" s="18" customFormat="1" ht="21" customHeight="1">
      <c r="A38" s="1887" t="s">
        <v>1980</v>
      </c>
      <c r="B38" s="1893" t="s">
        <v>1907</v>
      </c>
      <c r="C38" s="1893" t="s">
        <v>1907</v>
      </c>
      <c r="D38" s="1893">
        <v>184</v>
      </c>
      <c r="E38" s="1893">
        <v>53</v>
      </c>
      <c r="F38" s="18">
        <v>1243</v>
      </c>
      <c r="G38" s="18">
        <v>858</v>
      </c>
      <c r="H38" s="1894">
        <v>4410196</v>
      </c>
      <c r="I38" s="1894">
        <v>4257031</v>
      </c>
      <c r="J38" s="1893" t="s">
        <v>2694</v>
      </c>
      <c r="K38" s="1892" t="s">
        <v>2693</v>
      </c>
      <c r="L38" s="1887" t="s">
        <v>1980</v>
      </c>
      <c r="P38" s="61"/>
      <c r="Q38" s="1894"/>
      <c r="R38" s="1894"/>
    </row>
    <row r="39" spans="1:19" s="18" customFormat="1" ht="21" customHeight="1">
      <c r="A39" s="1887" t="s">
        <v>1979</v>
      </c>
      <c r="B39" s="1893" t="s">
        <v>1907</v>
      </c>
      <c r="C39" s="1893" t="s">
        <v>1907</v>
      </c>
      <c r="D39" s="1893">
        <v>242</v>
      </c>
      <c r="E39" s="1893">
        <v>44</v>
      </c>
      <c r="F39" s="18">
        <v>1384</v>
      </c>
      <c r="G39" s="18">
        <v>969</v>
      </c>
      <c r="H39" s="1894">
        <v>4733640</v>
      </c>
      <c r="I39" s="1894">
        <v>4590775</v>
      </c>
      <c r="J39" s="1893" t="s">
        <v>2694</v>
      </c>
      <c r="K39" s="1892" t="s">
        <v>2694</v>
      </c>
      <c r="L39" s="1887" t="s">
        <v>1979</v>
      </c>
      <c r="P39" s="61"/>
      <c r="Q39" s="1894"/>
      <c r="R39" s="1894"/>
    </row>
    <row r="40" spans="1:19" s="18" customFormat="1" ht="21" customHeight="1">
      <c r="A40" s="1887" t="s">
        <v>1978</v>
      </c>
      <c r="B40" s="1880" t="s">
        <v>1907</v>
      </c>
      <c r="C40" s="1880" t="s">
        <v>1907</v>
      </c>
      <c r="D40" s="1893">
        <v>216</v>
      </c>
      <c r="E40" s="1893">
        <v>51</v>
      </c>
      <c r="F40" s="52">
        <v>1464</v>
      </c>
      <c r="G40" s="52">
        <v>1011</v>
      </c>
      <c r="H40" s="52">
        <v>5014287</v>
      </c>
      <c r="I40" s="52">
        <v>4921991</v>
      </c>
      <c r="J40" s="1893" t="s">
        <v>2694</v>
      </c>
      <c r="K40" s="1892" t="s">
        <v>2694</v>
      </c>
      <c r="L40" s="1887" t="s">
        <v>1978</v>
      </c>
      <c r="S40" s="18" t="s">
        <v>2695</v>
      </c>
    </row>
    <row r="41" spans="1:19" s="18" customFormat="1" ht="21" customHeight="1">
      <c r="A41" s="1887" t="s">
        <v>2698</v>
      </c>
      <c r="B41" s="1880" t="s">
        <v>1907</v>
      </c>
      <c r="C41" s="1880" t="s">
        <v>1907</v>
      </c>
      <c r="D41" s="1893">
        <v>166</v>
      </c>
      <c r="E41" s="1893">
        <v>44</v>
      </c>
      <c r="F41" s="52">
        <v>2604</v>
      </c>
      <c r="G41" s="52">
        <v>2383</v>
      </c>
      <c r="H41" s="52">
        <v>5792137</v>
      </c>
      <c r="I41" s="52">
        <v>5599024</v>
      </c>
      <c r="J41" s="1893" t="s">
        <v>2693</v>
      </c>
      <c r="K41" s="1892" t="s">
        <v>2693</v>
      </c>
      <c r="L41" s="1887" t="s">
        <v>2698</v>
      </c>
      <c r="S41" s="18" t="s">
        <v>2696</v>
      </c>
    </row>
    <row r="42" spans="1:19" s="18" customFormat="1" ht="21" customHeight="1">
      <c r="A42" s="1887" t="s">
        <v>1976</v>
      </c>
      <c r="B42" s="1880" t="s">
        <v>1907</v>
      </c>
      <c r="C42" s="1880" t="s">
        <v>1907</v>
      </c>
      <c r="D42" s="1894">
        <v>173</v>
      </c>
      <c r="E42" s="1894">
        <v>37</v>
      </c>
      <c r="F42" s="1894">
        <v>1260</v>
      </c>
      <c r="G42" s="1894">
        <v>994</v>
      </c>
      <c r="H42" s="1894">
        <v>6411128</v>
      </c>
      <c r="I42" s="1894">
        <v>6155567</v>
      </c>
      <c r="J42" s="1893" t="s">
        <v>2693</v>
      </c>
      <c r="K42" s="1892" t="s">
        <v>2693</v>
      </c>
      <c r="L42" s="1887" t="s">
        <v>1976</v>
      </c>
      <c r="S42" s="18" t="s">
        <v>2696</v>
      </c>
    </row>
    <row r="43" spans="1:19" s="18" customFormat="1" ht="21" customHeight="1">
      <c r="A43" s="1887" t="s">
        <v>1975</v>
      </c>
      <c r="B43" s="1880" t="s">
        <v>2693</v>
      </c>
      <c r="C43" s="1880" t="s">
        <v>1907</v>
      </c>
      <c r="D43" s="1894">
        <v>196</v>
      </c>
      <c r="E43" s="1894">
        <v>54</v>
      </c>
      <c r="F43" s="1894">
        <v>1095</v>
      </c>
      <c r="G43" s="1894">
        <v>912</v>
      </c>
      <c r="H43" s="1894">
        <v>7320663</v>
      </c>
      <c r="I43" s="1894">
        <v>6842077</v>
      </c>
      <c r="J43" s="1893" t="s">
        <v>2694</v>
      </c>
      <c r="K43" s="1892" t="s">
        <v>2694</v>
      </c>
      <c r="L43" s="1887" t="s">
        <v>1975</v>
      </c>
      <c r="S43" s="18" t="s">
        <v>2696</v>
      </c>
    </row>
    <row r="44" spans="1:19" s="18" customFormat="1" ht="21" customHeight="1">
      <c r="A44" s="1887" t="s">
        <v>1750</v>
      </c>
      <c r="B44" s="1880" t="s">
        <v>1907</v>
      </c>
      <c r="C44" s="1880" t="s">
        <v>1907</v>
      </c>
      <c r="D44" s="1894">
        <v>150</v>
      </c>
      <c r="E44" s="1894">
        <v>52</v>
      </c>
      <c r="F44" s="1894">
        <v>1000</v>
      </c>
      <c r="G44" s="1894">
        <v>823</v>
      </c>
      <c r="H44" s="1894">
        <v>7869138</v>
      </c>
      <c r="I44" s="1894">
        <v>7607399</v>
      </c>
      <c r="J44" s="1893" t="s">
        <v>2694</v>
      </c>
      <c r="K44" s="1892" t="s">
        <v>2693</v>
      </c>
      <c r="L44" s="1887" t="s">
        <v>1750</v>
      </c>
    </row>
    <row r="45" spans="1:19" s="18" customFormat="1" ht="21" customHeight="1">
      <c r="A45" s="1887" t="s">
        <v>1749</v>
      </c>
      <c r="B45" s="1880">
        <v>1058496</v>
      </c>
      <c r="C45" s="1880">
        <v>1028699</v>
      </c>
      <c r="D45" s="52">
        <v>107</v>
      </c>
      <c r="E45" s="52">
        <v>59</v>
      </c>
      <c r="F45" s="52">
        <v>982</v>
      </c>
      <c r="G45" s="52">
        <v>811</v>
      </c>
      <c r="H45" s="52">
        <v>8106586</v>
      </c>
      <c r="I45" s="52">
        <v>7935906</v>
      </c>
      <c r="J45" s="1880" t="s">
        <v>2693</v>
      </c>
      <c r="K45" s="1885" t="s">
        <v>2693</v>
      </c>
      <c r="L45" s="1887" t="s">
        <v>1749</v>
      </c>
    </row>
    <row r="46" spans="1:19" s="18" customFormat="1" ht="21" customHeight="1">
      <c r="A46" s="1887" t="s">
        <v>1748</v>
      </c>
      <c r="B46" s="1889">
        <v>1148686</v>
      </c>
      <c r="C46" s="1889">
        <v>1126719</v>
      </c>
      <c r="D46" s="1890">
        <v>144</v>
      </c>
      <c r="E46" s="1890">
        <v>40</v>
      </c>
      <c r="F46" s="1890">
        <v>958</v>
      </c>
      <c r="G46" s="1890">
        <v>486</v>
      </c>
      <c r="H46" s="1890">
        <v>8414237</v>
      </c>
      <c r="I46" s="1890">
        <v>8250464</v>
      </c>
      <c r="J46" s="1889" t="s">
        <v>2693</v>
      </c>
      <c r="K46" s="1888" t="s">
        <v>2693</v>
      </c>
      <c r="L46" s="1887" t="s">
        <v>1748</v>
      </c>
    </row>
    <row r="47" spans="1:19" s="18" customFormat="1" ht="21" customHeight="1">
      <c r="A47" s="1887" t="s">
        <v>1747</v>
      </c>
      <c r="B47" s="404">
        <v>1185092</v>
      </c>
      <c r="C47" s="404">
        <v>1171175</v>
      </c>
      <c r="D47" s="1890">
        <v>106</v>
      </c>
      <c r="E47" s="1890">
        <v>52</v>
      </c>
      <c r="F47" s="1890">
        <v>1249</v>
      </c>
      <c r="G47" s="1890">
        <v>864</v>
      </c>
      <c r="H47" s="1891">
        <v>8768837</v>
      </c>
      <c r="I47" s="1891">
        <v>8720799</v>
      </c>
      <c r="J47" s="1889" t="s">
        <v>2693</v>
      </c>
      <c r="K47" s="1888" t="s">
        <v>2693</v>
      </c>
      <c r="L47" s="1887" t="s">
        <v>1747</v>
      </c>
    </row>
    <row r="48" spans="1:19" s="18" customFormat="1" ht="21" customHeight="1">
      <c r="A48" s="1887" t="s">
        <v>1974</v>
      </c>
      <c r="B48" s="1889">
        <v>1211540</v>
      </c>
      <c r="C48" s="1889">
        <v>1193459</v>
      </c>
      <c r="D48" s="1890">
        <v>121</v>
      </c>
      <c r="E48" s="1890">
        <v>51</v>
      </c>
      <c r="F48" s="1890">
        <v>1152</v>
      </c>
      <c r="G48" s="1890">
        <v>723</v>
      </c>
      <c r="H48" s="1890">
        <v>9162435</v>
      </c>
      <c r="I48" s="1890">
        <v>9047925</v>
      </c>
      <c r="J48" s="1880" t="s">
        <v>2694</v>
      </c>
      <c r="K48" s="1885" t="s">
        <v>2694</v>
      </c>
      <c r="L48" s="1887" t="s">
        <v>1974</v>
      </c>
    </row>
    <row r="49" spans="1:12" s="18" customFormat="1" ht="21" customHeight="1">
      <c r="A49" s="1887" t="s">
        <v>1973</v>
      </c>
      <c r="B49" s="1889">
        <v>1313632</v>
      </c>
      <c r="C49" s="1889">
        <v>1296948</v>
      </c>
      <c r="D49" s="1890">
        <v>122</v>
      </c>
      <c r="E49" s="1890">
        <v>74</v>
      </c>
      <c r="F49" s="1890">
        <v>1185</v>
      </c>
      <c r="G49" s="1890">
        <v>843</v>
      </c>
      <c r="H49" s="1890">
        <v>10094641</v>
      </c>
      <c r="I49" s="1890">
        <v>9912401</v>
      </c>
      <c r="J49" s="1889" t="s">
        <v>2693</v>
      </c>
      <c r="K49" s="1888" t="s">
        <v>2694</v>
      </c>
      <c r="L49" s="1444" t="s">
        <v>1973</v>
      </c>
    </row>
    <row r="50" spans="1:12" s="18" customFormat="1" ht="21" customHeight="1">
      <c r="A50" s="1887" t="s">
        <v>1972</v>
      </c>
      <c r="B50" s="1880">
        <v>1364744</v>
      </c>
      <c r="C50" s="1880">
        <v>1349187</v>
      </c>
      <c r="D50" s="52">
        <v>135</v>
      </c>
      <c r="E50" s="52">
        <v>80</v>
      </c>
      <c r="F50" s="52">
        <v>1091</v>
      </c>
      <c r="G50" s="52">
        <v>755</v>
      </c>
      <c r="H50" s="52">
        <v>10640803</v>
      </c>
      <c r="I50" s="52">
        <v>10543379</v>
      </c>
      <c r="J50" s="1880" t="s">
        <v>2694</v>
      </c>
      <c r="K50" s="1885" t="s">
        <v>2694</v>
      </c>
      <c r="L50" s="1444" t="s">
        <v>1972</v>
      </c>
    </row>
    <row r="51" spans="1:12" s="18" customFormat="1" ht="21" customHeight="1">
      <c r="A51" s="1887" t="s">
        <v>1971</v>
      </c>
      <c r="B51" s="1886">
        <v>1407445</v>
      </c>
      <c r="C51" s="1880">
        <v>1397475</v>
      </c>
      <c r="D51" s="52">
        <v>142</v>
      </c>
      <c r="E51" s="52">
        <v>44</v>
      </c>
      <c r="F51" s="52">
        <v>1085</v>
      </c>
      <c r="G51" s="52">
        <v>920</v>
      </c>
      <c r="H51" s="52">
        <v>11270119</v>
      </c>
      <c r="I51" s="52">
        <v>11143699</v>
      </c>
      <c r="J51" s="1880" t="s">
        <v>2693</v>
      </c>
      <c r="K51" s="1885" t="s">
        <v>2694</v>
      </c>
      <c r="L51" s="1444" t="s">
        <v>1971</v>
      </c>
    </row>
    <row r="52" spans="1:12" s="18" customFormat="1" ht="21" customHeight="1">
      <c r="A52" s="1887" t="s">
        <v>2007</v>
      </c>
      <c r="B52" s="1880">
        <v>1451955</v>
      </c>
      <c r="C52" s="1880">
        <v>1444245</v>
      </c>
      <c r="D52" s="52">
        <v>99</v>
      </c>
      <c r="E52" s="52">
        <v>52</v>
      </c>
      <c r="F52" s="52">
        <v>1088</v>
      </c>
      <c r="G52" s="52">
        <v>833</v>
      </c>
      <c r="H52" s="52">
        <v>12208452</v>
      </c>
      <c r="I52" s="52">
        <v>12005075</v>
      </c>
      <c r="J52" s="1880" t="s">
        <v>2693</v>
      </c>
      <c r="K52" s="1885" t="s">
        <v>2693</v>
      </c>
      <c r="L52" s="1444" t="s">
        <v>2007</v>
      </c>
    </row>
    <row r="53" spans="1:12" s="18" customFormat="1" ht="21" customHeight="1">
      <c r="A53" s="1887" t="s">
        <v>2006</v>
      </c>
      <c r="B53" s="1880">
        <v>1536824</v>
      </c>
      <c r="C53" s="1880">
        <v>1523308</v>
      </c>
      <c r="D53" s="52">
        <v>120</v>
      </c>
      <c r="E53" s="52">
        <v>51</v>
      </c>
      <c r="F53" s="52">
        <v>1007</v>
      </c>
      <c r="G53" s="52">
        <v>609</v>
      </c>
      <c r="H53" s="52">
        <v>12524158</v>
      </c>
      <c r="I53" s="52">
        <v>12182701</v>
      </c>
      <c r="J53" s="1880" t="s">
        <v>2694</v>
      </c>
      <c r="K53" s="1885" t="s">
        <v>2693</v>
      </c>
      <c r="L53" s="1444" t="s">
        <v>2006</v>
      </c>
    </row>
    <row r="54" spans="1:12" s="18" customFormat="1" ht="21" customHeight="1">
      <c r="A54" s="1887" t="s">
        <v>2005</v>
      </c>
      <c r="B54" s="1886">
        <v>1646079</v>
      </c>
      <c r="C54" s="1880">
        <v>1618916</v>
      </c>
      <c r="D54" s="52">
        <v>120</v>
      </c>
      <c r="E54" s="52">
        <v>51</v>
      </c>
      <c r="F54" s="52">
        <v>1388</v>
      </c>
      <c r="G54" s="52">
        <v>1038</v>
      </c>
      <c r="H54" s="52">
        <v>13026743</v>
      </c>
      <c r="I54" s="52">
        <v>12792497</v>
      </c>
      <c r="J54" s="1880" t="s">
        <v>2694</v>
      </c>
      <c r="K54" s="1885" t="s">
        <v>2693</v>
      </c>
      <c r="L54" s="1444" t="s">
        <v>2005</v>
      </c>
    </row>
    <row r="55" spans="1:12" s="18" customFormat="1" ht="21" customHeight="1" thickBot="1">
      <c r="A55" s="1262" t="s">
        <v>2004</v>
      </c>
      <c r="B55" s="1884">
        <v>1809738</v>
      </c>
      <c r="C55" s="1882">
        <v>1797986</v>
      </c>
      <c r="D55" s="1883">
        <v>113</v>
      </c>
      <c r="E55" s="1883">
        <v>94</v>
      </c>
      <c r="F55" s="1883">
        <v>1113</v>
      </c>
      <c r="G55" s="1883">
        <v>675</v>
      </c>
      <c r="H55" s="1883">
        <v>13255975</v>
      </c>
      <c r="I55" s="1883">
        <v>13086660</v>
      </c>
      <c r="J55" s="1882" t="s">
        <v>2694</v>
      </c>
      <c r="K55" s="1881" t="s">
        <v>2693</v>
      </c>
      <c r="L55" s="1639" t="s">
        <v>2004</v>
      </c>
    </row>
    <row r="56" spans="1:12" ht="23.25" customHeight="1">
      <c r="A56" s="1597"/>
      <c r="B56" s="52"/>
      <c r="C56" s="52"/>
      <c r="D56" s="52"/>
      <c r="E56" s="52"/>
      <c r="F56" s="52"/>
      <c r="G56" s="52"/>
      <c r="H56" s="1425"/>
      <c r="I56" s="1425"/>
      <c r="J56" s="1425"/>
      <c r="K56" s="1880" t="s">
        <v>2692</v>
      </c>
      <c r="L56" s="187"/>
    </row>
    <row r="57" spans="1:12" ht="23.25" customHeight="1">
      <c r="A57" s="1597"/>
      <c r="B57" s="52"/>
      <c r="C57" s="52"/>
      <c r="D57" s="52"/>
      <c r="E57" s="52"/>
      <c r="F57" s="52"/>
      <c r="G57" s="52"/>
      <c r="H57" s="1425"/>
      <c r="I57" s="1425"/>
      <c r="J57" s="1425"/>
    </row>
    <row r="58" spans="1:12" ht="21.75" customHeight="1">
      <c r="G58" s="187"/>
    </row>
  </sheetData>
  <mergeCells count="5">
    <mergeCell ref="L30:L31"/>
    <mergeCell ref="A30:A31"/>
    <mergeCell ref="B30:C30"/>
    <mergeCell ref="F30:G30"/>
    <mergeCell ref="H30:I30"/>
  </mergeCells>
  <phoneticPr fontId="3"/>
  <pageMargins left="0.78740157480314965" right="0.78740157480314965" top="0.78740157480314965" bottom="0.78740157480314965" header="0.51181102362204722" footer="0.51181102362204722"/>
  <pageSetup paperSize="9" scale="67"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45"/>
  <sheetViews>
    <sheetView topLeftCell="A37" zoomScaleNormal="100" zoomScaleSheetLayoutView="100" workbookViewId="0"/>
  </sheetViews>
  <sheetFormatPr defaultRowHeight="13"/>
  <cols>
    <col min="7" max="7" width="9.26953125" bestFit="1" customWidth="1"/>
    <col min="9" max="9" width="9.7265625" customWidth="1"/>
  </cols>
  <sheetData>
    <row r="1" spans="1:9" ht="14.25" customHeight="1">
      <c r="A1" s="426"/>
      <c r="B1" s="412"/>
      <c r="C1" s="412"/>
    </row>
    <row r="2" spans="1:9" s="219" customFormat="1" ht="24" customHeight="1">
      <c r="A2" s="425" t="s">
        <v>833</v>
      </c>
      <c r="B2" s="423"/>
      <c r="C2" s="423"/>
    </row>
    <row r="3" spans="1:9" s="219" customFormat="1" ht="15" customHeight="1">
      <c r="A3" s="424"/>
      <c r="B3" s="423"/>
      <c r="C3" s="423"/>
    </row>
    <row r="4" spans="1:9" s="219" customFormat="1" ht="20.149999999999999" customHeight="1">
      <c r="A4" s="2186" t="s">
        <v>832</v>
      </c>
      <c r="B4" s="2086"/>
      <c r="C4" s="2086"/>
      <c r="D4" s="2086"/>
      <c r="E4" s="2086"/>
      <c r="F4" s="2086"/>
      <c r="G4" s="2086"/>
      <c r="H4" s="2086"/>
      <c r="I4" s="2086"/>
    </row>
    <row r="5" spans="1:9" s="219" customFormat="1" ht="20.149999999999999" customHeight="1">
      <c r="A5" s="423" t="s">
        <v>831</v>
      </c>
      <c r="C5" s="423"/>
    </row>
    <row r="6" spans="1:9" s="219" customFormat="1" ht="20.149999999999999" customHeight="1">
      <c r="A6" s="423" t="s">
        <v>830</v>
      </c>
      <c r="C6" s="423"/>
    </row>
    <row r="7" spans="1:9" s="219" customFormat="1" ht="20.149999999999999" customHeight="1">
      <c r="A7" s="219" t="s">
        <v>829</v>
      </c>
      <c r="C7" s="423"/>
    </row>
    <row r="8" spans="1:9" s="219" customFormat="1" ht="20.149999999999999" customHeight="1">
      <c r="A8" s="219" t="s">
        <v>828</v>
      </c>
    </row>
    <row r="9" spans="1:9" s="219" customFormat="1" ht="15" customHeight="1"/>
    <row r="38" spans="1:8" s="418" customFormat="1">
      <c r="B38" s="422" t="s">
        <v>827</v>
      </c>
      <c r="C38" s="422" t="s">
        <v>826</v>
      </c>
      <c r="D38" s="422" t="s">
        <v>825</v>
      </c>
      <c r="E38" s="422" t="s">
        <v>824</v>
      </c>
      <c r="F38" s="422" t="s">
        <v>823</v>
      </c>
      <c r="G38" s="422" t="s">
        <v>822</v>
      </c>
      <c r="H38" s="422" t="s">
        <v>821</v>
      </c>
    </row>
    <row r="39" spans="1:8" s="418" customFormat="1">
      <c r="A39" s="421" t="s">
        <v>820</v>
      </c>
      <c r="B39" s="420">
        <v>184484</v>
      </c>
      <c r="C39" s="418">
        <v>185510</v>
      </c>
      <c r="D39" s="420">
        <v>186843</v>
      </c>
      <c r="E39" s="420">
        <v>188124</v>
      </c>
      <c r="F39" s="419">
        <v>190042</v>
      </c>
      <c r="G39" s="419">
        <v>192531</v>
      </c>
      <c r="H39" s="419">
        <v>195359</v>
      </c>
    </row>
    <row r="40" spans="1:8" s="418" customFormat="1">
      <c r="A40" s="421" t="s">
        <v>819</v>
      </c>
      <c r="B40" s="420">
        <v>184473</v>
      </c>
      <c r="C40" s="418">
        <v>185455</v>
      </c>
      <c r="D40" s="420">
        <v>186675</v>
      </c>
      <c r="E40" s="420">
        <v>188043</v>
      </c>
      <c r="F40" s="419">
        <v>189946</v>
      </c>
      <c r="G40" s="419">
        <v>192447</v>
      </c>
      <c r="H40" s="419">
        <v>195358</v>
      </c>
    </row>
    <row r="41" spans="1:8" s="418" customFormat="1">
      <c r="A41" s="421" t="s">
        <v>818</v>
      </c>
      <c r="B41" s="420">
        <v>182346</v>
      </c>
      <c r="C41" s="418">
        <v>183696</v>
      </c>
      <c r="D41" s="420">
        <v>184876</v>
      </c>
      <c r="E41" s="420">
        <v>186674</v>
      </c>
      <c r="F41" s="419">
        <v>188391</v>
      </c>
      <c r="G41" s="419">
        <v>191100</v>
      </c>
      <c r="H41" s="419">
        <v>194740</v>
      </c>
    </row>
    <row r="42" spans="1:8" s="418" customFormat="1">
      <c r="A42" s="421" t="s">
        <v>817</v>
      </c>
      <c r="B42" s="420">
        <v>184526</v>
      </c>
      <c r="C42" s="418">
        <v>186088</v>
      </c>
      <c r="D42" s="420">
        <v>186992</v>
      </c>
      <c r="E42" s="420">
        <v>189255</v>
      </c>
      <c r="F42" s="419">
        <v>190781</v>
      </c>
      <c r="G42" s="419">
        <v>193578</v>
      </c>
      <c r="H42" s="419">
        <v>197017</v>
      </c>
    </row>
    <row r="43" spans="1:8" s="418" customFormat="1">
      <c r="A43" s="421" t="s">
        <v>816</v>
      </c>
      <c r="B43" s="420">
        <v>184794</v>
      </c>
      <c r="C43" s="418">
        <v>186268</v>
      </c>
      <c r="D43" s="420">
        <v>187164</v>
      </c>
      <c r="E43" s="420">
        <v>189369</v>
      </c>
      <c r="F43" s="419">
        <v>190999</v>
      </c>
      <c r="G43" s="419">
        <v>193945</v>
      </c>
      <c r="H43" s="419">
        <v>197268</v>
      </c>
    </row>
    <row r="44" spans="1:8" s="418" customFormat="1"/>
    <row r="45" spans="1:8" s="161" customFormat="1"/>
  </sheetData>
  <mergeCells count="1">
    <mergeCell ref="A4:I4"/>
  </mergeCells>
  <phoneticPr fontId="3"/>
  <printOptions horizontalCentered="1"/>
  <pageMargins left="1.1811023622047245" right="1.1811023622047245" top="0.98425196850393704" bottom="0.98425196850393704" header="0.51181102362204722" footer="0.51181102362204722"/>
  <pageSetup paperSize="9" scale="93" orientation="portrait" verticalDpi="72" r:id="rId1"/>
  <headerFooter alignWithMargins="0">
    <oddFooter xml:space="preserve">&amp;C
</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R27"/>
  <sheetViews>
    <sheetView view="pageBreakPreview" zoomScale="51" zoomScaleNormal="100" zoomScaleSheetLayoutView="51" workbookViewId="0">
      <pane xSplit="3" ySplit="4" topLeftCell="D12" activePane="bottomRight" state="frozen"/>
      <selection pane="topRight" activeCell="D1" sqref="D1"/>
      <selection pane="bottomLeft" activeCell="A5" sqref="A5"/>
      <selection pane="bottomRight" activeCell="A27" sqref="A27:I27"/>
    </sheetView>
  </sheetViews>
  <sheetFormatPr defaultColWidth="16.90625" defaultRowHeight="13"/>
  <cols>
    <col min="1" max="1" width="7.08984375" style="1915" customWidth="1"/>
    <col min="2" max="2" width="3.36328125" style="1915" customWidth="1"/>
    <col min="3" max="3" width="15.90625" style="1915" customWidth="1"/>
    <col min="4" max="15" width="22.26953125" style="1915" customWidth="1"/>
    <col min="16" max="16384" width="16.90625" style="1915"/>
  </cols>
  <sheetData>
    <row r="1" spans="1:15" ht="24.75" customHeight="1">
      <c r="A1" s="2700" t="s">
        <v>2765</v>
      </c>
      <c r="B1" s="2700"/>
      <c r="C1" s="2700"/>
      <c r="D1" s="2700"/>
      <c r="E1" s="2700"/>
      <c r="F1" s="2700"/>
      <c r="G1" s="2700"/>
    </row>
    <row r="2" spans="1:15" ht="25.5" customHeight="1">
      <c r="A2" s="2701"/>
      <c r="B2" s="2701"/>
      <c r="C2" s="2701"/>
      <c r="D2" s="2701"/>
      <c r="E2" s="2701"/>
      <c r="F2" s="2701"/>
      <c r="G2" s="2701"/>
      <c r="H2" s="1948"/>
      <c r="I2" s="1947" t="s">
        <v>2764</v>
      </c>
      <c r="K2" s="1946"/>
      <c r="L2" s="1946"/>
      <c r="M2" s="1946"/>
      <c r="N2" s="1946"/>
      <c r="O2" s="1945" t="s">
        <v>2763</v>
      </c>
    </row>
    <row r="3" spans="1:15" s="1919" customFormat="1" ht="24" customHeight="1">
      <c r="A3" s="2707" t="s">
        <v>2762</v>
      </c>
      <c r="B3" s="2708"/>
      <c r="C3" s="2709"/>
      <c r="D3" s="2698" t="s">
        <v>2761</v>
      </c>
      <c r="E3" s="2698" t="s">
        <v>2760</v>
      </c>
      <c r="F3" s="2698" t="s">
        <v>2759</v>
      </c>
      <c r="G3" s="2698" t="s">
        <v>2758</v>
      </c>
      <c r="H3" s="2698" t="s">
        <v>2757</v>
      </c>
      <c r="I3" s="2698" t="s">
        <v>2756</v>
      </c>
      <c r="J3" s="2698" t="s">
        <v>2755</v>
      </c>
      <c r="K3" s="2698" t="s">
        <v>2754</v>
      </c>
      <c r="L3" s="2698" t="s">
        <v>2753</v>
      </c>
      <c r="M3" s="2698" t="s">
        <v>2752</v>
      </c>
      <c r="N3" s="2698" t="s">
        <v>2751</v>
      </c>
      <c r="O3" s="2698" t="s">
        <v>2750</v>
      </c>
    </row>
    <row r="4" spans="1:15" s="1919" customFormat="1" ht="24" customHeight="1">
      <c r="A4" s="2704" t="s">
        <v>2749</v>
      </c>
      <c r="B4" s="2705"/>
      <c r="C4" s="2706"/>
      <c r="D4" s="2699"/>
      <c r="E4" s="2699"/>
      <c r="F4" s="2699"/>
      <c r="G4" s="2699"/>
      <c r="H4" s="2714"/>
      <c r="I4" s="2699"/>
      <c r="J4" s="2699"/>
      <c r="K4" s="2699"/>
      <c r="L4" s="2699"/>
      <c r="M4" s="2699"/>
      <c r="N4" s="2699"/>
      <c r="O4" s="2699"/>
    </row>
    <row r="5" spans="1:15" s="1919" customFormat="1" ht="45" customHeight="1">
      <c r="A5" s="2692" t="s">
        <v>2748</v>
      </c>
      <c r="B5" s="2712"/>
      <c r="C5" s="2713"/>
      <c r="D5" s="1934">
        <v>32339949</v>
      </c>
      <c r="E5" s="1934">
        <v>32738495</v>
      </c>
      <c r="F5" s="1934">
        <v>31280943</v>
      </c>
      <c r="G5" s="1934">
        <v>30344095</v>
      </c>
      <c r="H5" s="1934">
        <v>30712232</v>
      </c>
      <c r="I5" s="1934">
        <v>31698967</v>
      </c>
      <c r="J5" s="1932">
        <v>31845976</v>
      </c>
      <c r="K5" s="1932">
        <v>32382567</v>
      </c>
      <c r="L5" s="1932">
        <v>34076683</v>
      </c>
      <c r="M5" s="1932">
        <v>35400009</v>
      </c>
      <c r="N5" s="1932">
        <v>36892306</v>
      </c>
      <c r="O5" s="1932">
        <v>37070683</v>
      </c>
    </row>
    <row r="6" spans="1:15" s="1919" customFormat="1" ht="45" customHeight="1">
      <c r="A6" s="2692" t="s">
        <v>2747</v>
      </c>
      <c r="B6" s="2712"/>
      <c r="C6" s="2713"/>
      <c r="D6" s="1934">
        <v>28767749</v>
      </c>
      <c r="E6" s="1934">
        <v>29429368</v>
      </c>
      <c r="F6" s="1934">
        <v>29415446</v>
      </c>
      <c r="G6" s="1934">
        <v>30863528</v>
      </c>
      <c r="H6" s="1934">
        <v>31454794</v>
      </c>
      <c r="I6" s="1934">
        <v>32110386</v>
      </c>
      <c r="J6" s="1932">
        <v>32441545</v>
      </c>
      <c r="K6" s="1932">
        <v>32729525</v>
      </c>
      <c r="L6" s="1932">
        <v>34213691</v>
      </c>
      <c r="M6" s="1932">
        <v>34932099</v>
      </c>
      <c r="N6" s="1932">
        <v>35262392</v>
      </c>
      <c r="O6" s="1932">
        <v>35657681</v>
      </c>
    </row>
    <row r="7" spans="1:15" s="1919" customFormat="1" ht="45" customHeight="1">
      <c r="A7" s="2692" t="s">
        <v>2746</v>
      </c>
      <c r="B7" s="2710"/>
      <c r="C7" s="2711"/>
      <c r="D7" s="1934">
        <v>42439643</v>
      </c>
      <c r="E7" s="1934">
        <v>42896261</v>
      </c>
      <c r="F7" s="1934">
        <v>40943073</v>
      </c>
      <c r="G7" s="1934">
        <v>39687744</v>
      </c>
      <c r="H7" s="1934">
        <v>40157407</v>
      </c>
      <c r="I7" s="1934">
        <v>41547173</v>
      </c>
      <c r="J7" s="1932">
        <v>41737590</v>
      </c>
      <c r="K7" s="1932">
        <v>42370975</v>
      </c>
      <c r="L7" s="1932">
        <v>44266285</v>
      </c>
      <c r="M7" s="1932">
        <v>46116330</v>
      </c>
      <c r="N7" s="1932">
        <v>47969532</v>
      </c>
      <c r="O7" s="1932">
        <v>48158968</v>
      </c>
    </row>
    <row r="8" spans="1:15" s="1919" customFormat="1" ht="45" customHeight="1">
      <c r="A8" s="2692" t="s">
        <v>2745</v>
      </c>
      <c r="B8" s="2710"/>
      <c r="C8" s="2711"/>
      <c r="D8" s="1934">
        <v>43750122</v>
      </c>
      <c r="E8" s="1934">
        <v>44206938</v>
      </c>
      <c r="F8" s="1934">
        <v>42335566</v>
      </c>
      <c r="G8" s="1934">
        <v>43819327</v>
      </c>
      <c r="H8" s="1934">
        <v>43926048</v>
      </c>
      <c r="I8" s="1934">
        <v>44327613</v>
      </c>
      <c r="J8" s="1932">
        <v>44722917</v>
      </c>
      <c r="K8" s="1932">
        <v>44402959</v>
      </c>
      <c r="L8" s="1932">
        <v>45580638</v>
      </c>
      <c r="M8" s="1932">
        <v>46704446</v>
      </c>
      <c r="N8" s="1932">
        <v>48086649</v>
      </c>
      <c r="O8" s="1932">
        <v>48158968</v>
      </c>
    </row>
    <row r="9" spans="1:15" s="1919" customFormat="1" ht="45" customHeight="1">
      <c r="A9" s="2692" t="s">
        <v>2744</v>
      </c>
      <c r="B9" s="2693"/>
      <c r="C9" s="2694"/>
      <c r="D9" s="1944">
        <v>1.1100000000000001</v>
      </c>
      <c r="E9" s="1944">
        <v>1.121</v>
      </c>
      <c r="F9" s="1944">
        <v>1.1000000000000001</v>
      </c>
      <c r="G9" s="1944">
        <v>1.05</v>
      </c>
      <c r="H9" s="1944">
        <v>1.01</v>
      </c>
      <c r="I9" s="1944">
        <v>0.98</v>
      </c>
      <c r="J9" s="1943">
        <v>0.98</v>
      </c>
      <c r="K9" s="1943">
        <v>0.99</v>
      </c>
      <c r="L9" s="1943">
        <v>0.99</v>
      </c>
      <c r="M9" s="1943">
        <v>1</v>
      </c>
      <c r="N9" s="1943">
        <v>1.02</v>
      </c>
      <c r="O9" s="1943">
        <v>1.03</v>
      </c>
    </row>
    <row r="10" spans="1:15" s="1919" customFormat="1" ht="45" customHeight="1">
      <c r="A10" s="2692" t="s">
        <v>2743</v>
      </c>
      <c r="B10" s="2710"/>
      <c r="C10" s="2711"/>
      <c r="D10" s="1942">
        <v>6.2E-2</v>
      </c>
      <c r="E10" s="1942">
        <v>0.04</v>
      </c>
      <c r="F10" s="1942">
        <v>0.06</v>
      </c>
      <c r="G10" s="1942">
        <v>4.2000000000000003E-2</v>
      </c>
      <c r="H10" s="1942">
        <v>0.105</v>
      </c>
      <c r="I10" s="1942">
        <v>7.4999999999999997E-2</v>
      </c>
      <c r="J10" s="1941">
        <v>5.1999999999999998E-2</v>
      </c>
      <c r="K10" s="1941">
        <v>4.3999999999999997E-2</v>
      </c>
      <c r="L10" s="1941">
        <v>6.7000000000000004E-2</v>
      </c>
      <c r="M10" s="1941">
        <v>3.2000000000000001E-2</v>
      </c>
      <c r="N10" s="1941">
        <v>6.9000000000000006E-2</v>
      </c>
      <c r="O10" s="1941">
        <v>4.4999999999999998E-2</v>
      </c>
    </row>
    <row r="11" spans="1:15" s="1919" customFormat="1" ht="45" customHeight="1">
      <c r="A11" s="2692" t="s">
        <v>2742</v>
      </c>
      <c r="B11" s="2710"/>
      <c r="C11" s="2711"/>
      <c r="D11" s="1942">
        <v>0.96099999999999997</v>
      </c>
      <c r="E11" s="1942">
        <v>0.94</v>
      </c>
      <c r="F11" s="1942">
        <v>0.94499999999999995</v>
      </c>
      <c r="G11" s="1942">
        <v>0.94699999999999995</v>
      </c>
      <c r="H11" s="1942">
        <v>1.0069999999999999</v>
      </c>
      <c r="I11" s="1942">
        <v>0.98799999999999999</v>
      </c>
      <c r="J11" s="1941">
        <v>0.98399999999999999</v>
      </c>
      <c r="K11" s="1941">
        <v>1.0309999999999999</v>
      </c>
      <c r="L11" s="1941">
        <v>1.042</v>
      </c>
      <c r="M11" s="1941">
        <v>1.0249999999999999</v>
      </c>
      <c r="N11" s="1941">
        <v>1.0169999999999999</v>
      </c>
      <c r="O11" s="1941">
        <v>1.04</v>
      </c>
    </row>
    <row r="12" spans="1:15" s="1919" customFormat="1" ht="45" customHeight="1">
      <c r="A12" s="2692" t="s">
        <v>2741</v>
      </c>
      <c r="B12" s="2710"/>
      <c r="C12" s="2711"/>
      <c r="D12" s="1942">
        <v>0.14699999999999999</v>
      </c>
      <c r="E12" s="1942">
        <v>0.15</v>
      </c>
      <c r="F12" s="1942">
        <v>0.13900000000000001</v>
      </c>
      <c r="G12" s="1942">
        <v>0.13300000000000001</v>
      </c>
      <c r="H12" s="1942">
        <v>0.125</v>
      </c>
      <c r="I12" s="1942">
        <v>0.11799999999999999</v>
      </c>
      <c r="J12" s="1941">
        <v>0.12</v>
      </c>
      <c r="K12" s="1941">
        <v>0.11600000000000001</v>
      </c>
      <c r="L12" s="1941">
        <v>0.11</v>
      </c>
      <c r="M12" s="1941">
        <v>0.10299999999999999</v>
      </c>
      <c r="N12" s="1941">
        <v>0.106</v>
      </c>
      <c r="O12" s="1941">
        <v>0.10100000000000001</v>
      </c>
    </row>
    <row r="13" spans="1:15" s="1919" customFormat="1" ht="45" customHeight="1">
      <c r="A13" s="2692" t="s">
        <v>2740</v>
      </c>
      <c r="B13" s="2710"/>
      <c r="C13" s="2711"/>
      <c r="D13" s="1942">
        <v>0.126</v>
      </c>
      <c r="E13" s="1942">
        <v>0.11799999999999999</v>
      </c>
      <c r="F13" s="1942">
        <v>0.11</v>
      </c>
      <c r="G13" s="1942" t="s">
        <v>1907</v>
      </c>
      <c r="H13" s="1942" t="s">
        <v>1907</v>
      </c>
      <c r="I13" s="1942" t="s">
        <v>1907</v>
      </c>
      <c r="J13" s="1942" t="s">
        <v>1907</v>
      </c>
      <c r="K13" s="1942" t="s">
        <v>1907</v>
      </c>
      <c r="L13" s="1942" t="s">
        <v>1907</v>
      </c>
      <c r="M13" s="1942" t="s">
        <v>1907</v>
      </c>
      <c r="N13" s="1942" t="s">
        <v>1907</v>
      </c>
      <c r="O13" s="1942" t="s">
        <v>1907</v>
      </c>
    </row>
    <row r="14" spans="1:15" s="1919" customFormat="1" ht="45" customHeight="1">
      <c r="A14" s="2692" t="s">
        <v>2739</v>
      </c>
      <c r="B14" s="2710"/>
      <c r="C14" s="2711"/>
      <c r="D14" s="1942">
        <v>0.10199999999999999</v>
      </c>
      <c r="E14" s="1942">
        <v>9.6000000000000002E-2</v>
      </c>
      <c r="F14" s="1942">
        <v>0.09</v>
      </c>
      <c r="G14" s="1942" t="s">
        <v>1907</v>
      </c>
      <c r="H14" s="1942" t="s">
        <v>1907</v>
      </c>
      <c r="I14" s="1942" t="s">
        <v>1907</v>
      </c>
      <c r="J14" s="1942" t="s">
        <v>1907</v>
      </c>
      <c r="K14" s="1942" t="s">
        <v>1907</v>
      </c>
      <c r="L14" s="1942" t="s">
        <v>1907</v>
      </c>
      <c r="M14" s="1942" t="s">
        <v>1907</v>
      </c>
      <c r="N14" s="1942" t="s">
        <v>1907</v>
      </c>
      <c r="O14" s="1942" t="s">
        <v>1907</v>
      </c>
    </row>
    <row r="15" spans="1:15" s="1919" customFormat="1" ht="45" customHeight="1">
      <c r="A15" s="2692" t="s">
        <v>2738</v>
      </c>
      <c r="B15" s="2712"/>
      <c r="C15" s="2713"/>
      <c r="D15" s="1942">
        <v>0.15</v>
      </c>
      <c r="E15" s="1942" t="s">
        <v>2737</v>
      </c>
      <c r="F15" s="1942">
        <v>0.121</v>
      </c>
      <c r="G15" s="1942">
        <v>0.115</v>
      </c>
      <c r="H15" s="1942">
        <v>0.104</v>
      </c>
      <c r="I15" s="1942">
        <v>0.09</v>
      </c>
      <c r="J15" s="1941">
        <v>7.8E-2</v>
      </c>
      <c r="K15" s="1941">
        <v>7.0999999999999994E-2</v>
      </c>
      <c r="L15" s="1941">
        <v>6.7000000000000004E-2</v>
      </c>
      <c r="M15" s="1941">
        <v>6.5000000000000002E-2</v>
      </c>
      <c r="N15" s="1941">
        <v>6.5000000000000002E-2</v>
      </c>
      <c r="O15" s="1941">
        <v>6.3E-2</v>
      </c>
    </row>
    <row r="16" spans="1:15" s="1919" customFormat="1" ht="45" customHeight="1">
      <c r="A16" s="2692" t="s">
        <v>2736</v>
      </c>
      <c r="B16" s="2712"/>
      <c r="C16" s="2713"/>
      <c r="D16" s="1942">
        <v>1.056</v>
      </c>
      <c r="E16" s="1942">
        <v>1.004</v>
      </c>
      <c r="F16" s="1942">
        <v>0.92500000000000004</v>
      </c>
      <c r="G16" s="1942">
        <v>0.81299999999999994</v>
      </c>
      <c r="H16" s="1942">
        <v>0.63900000000000001</v>
      </c>
      <c r="I16" s="1942">
        <v>0.55300000000000005</v>
      </c>
      <c r="J16" s="1941">
        <v>0.59799999999999998</v>
      </c>
      <c r="K16" s="1941">
        <v>0.58299999999999996</v>
      </c>
      <c r="L16" s="1941">
        <v>0.495</v>
      </c>
      <c r="M16" s="1941">
        <v>0.46300000000000002</v>
      </c>
      <c r="N16" s="1941">
        <v>0.505</v>
      </c>
      <c r="O16" s="1941">
        <v>0.58199999999999996</v>
      </c>
    </row>
    <row r="17" spans="1:18" s="1919" customFormat="1" ht="45" customHeight="1">
      <c r="A17" s="2695" t="s">
        <v>2735</v>
      </c>
      <c r="B17" s="2696"/>
      <c r="C17" s="2697"/>
      <c r="D17" s="1940">
        <v>8559945</v>
      </c>
      <c r="E17" s="1940">
        <f>SUM(E18:E20)</f>
        <v>9836839</v>
      </c>
      <c r="F17" s="1940">
        <f>SUM(F18:F20)</f>
        <v>8616248</v>
      </c>
      <c r="G17" s="1940">
        <f>SUM(G18:G20)</f>
        <v>9496320</v>
      </c>
      <c r="H17" s="1940">
        <v>9428192</v>
      </c>
      <c r="I17" s="1940">
        <v>10001505</v>
      </c>
      <c r="J17" s="1939">
        <v>10858545</v>
      </c>
      <c r="K17" s="1939">
        <f>SUM(K18:K20)</f>
        <v>10970888</v>
      </c>
      <c r="L17" s="1939">
        <f>SUM(L18:L20)</f>
        <v>11267440</v>
      </c>
      <c r="M17" s="1939">
        <f>SUM(M18:M20)</f>
        <v>12024647</v>
      </c>
      <c r="N17" s="1939">
        <v>11012026</v>
      </c>
      <c r="O17" s="1939">
        <f>O18+O19+O20</f>
        <v>11851589</v>
      </c>
    </row>
    <row r="18" spans="1:18" s="1919" customFormat="1" ht="45" customHeight="1">
      <c r="A18" s="1928"/>
      <c r="B18" s="1931" t="s">
        <v>2728</v>
      </c>
      <c r="C18" s="1938" t="s">
        <v>2734</v>
      </c>
      <c r="D18" s="1930">
        <v>3351371</v>
      </c>
      <c r="E18" s="1930">
        <v>4088156</v>
      </c>
      <c r="F18" s="1930">
        <v>4011683</v>
      </c>
      <c r="G18" s="1930">
        <v>3881450</v>
      </c>
      <c r="H18" s="1930">
        <v>3934553</v>
      </c>
      <c r="I18" s="1930">
        <v>3750620</v>
      </c>
      <c r="J18" s="1929">
        <v>3717774</v>
      </c>
      <c r="K18" s="1929">
        <v>3309371</v>
      </c>
      <c r="L18" s="1929">
        <v>3311469</v>
      </c>
      <c r="M18" s="1929">
        <v>3912853</v>
      </c>
      <c r="N18" s="1929">
        <v>3378999</v>
      </c>
      <c r="O18" s="1929">
        <v>4871680</v>
      </c>
    </row>
    <row r="19" spans="1:18" s="1919" customFormat="1" ht="45" customHeight="1">
      <c r="A19" s="1928"/>
      <c r="B19" s="1927"/>
      <c r="C19" s="1926" t="s">
        <v>2733</v>
      </c>
      <c r="D19" s="1925">
        <v>1064932</v>
      </c>
      <c r="E19" s="1925">
        <v>856456</v>
      </c>
      <c r="F19" s="1925">
        <v>858226</v>
      </c>
      <c r="G19" s="1925">
        <v>731756</v>
      </c>
      <c r="H19" s="1925">
        <v>732035</v>
      </c>
      <c r="I19" s="1925">
        <v>717152</v>
      </c>
      <c r="J19" s="1924">
        <v>1191838</v>
      </c>
      <c r="K19" s="1924">
        <v>1192337</v>
      </c>
      <c r="L19" s="1924">
        <v>1777334</v>
      </c>
      <c r="M19" s="1924">
        <v>3340340</v>
      </c>
      <c r="N19" s="1924">
        <v>2761807</v>
      </c>
      <c r="O19" s="1924">
        <v>2165077</v>
      </c>
    </row>
    <row r="20" spans="1:18" s="1919" customFormat="1" ht="45" customHeight="1">
      <c r="A20" s="1922"/>
      <c r="B20" s="1923" t="s">
        <v>2725</v>
      </c>
      <c r="C20" s="1937" t="s">
        <v>2732</v>
      </c>
      <c r="D20" s="1936">
        <v>4143642</v>
      </c>
      <c r="E20" s="1936">
        <v>4892227</v>
      </c>
      <c r="F20" s="1936">
        <v>3746339</v>
      </c>
      <c r="G20" s="1936">
        <v>4883114</v>
      </c>
      <c r="H20" s="1936">
        <v>4761604</v>
      </c>
      <c r="I20" s="1936">
        <v>5533733</v>
      </c>
      <c r="J20" s="1935">
        <v>5948933</v>
      </c>
      <c r="K20" s="1935">
        <v>6469180</v>
      </c>
      <c r="L20" s="1935">
        <v>6178637</v>
      </c>
      <c r="M20" s="1935">
        <v>4771454</v>
      </c>
      <c r="N20" s="1935">
        <v>4871220</v>
      </c>
      <c r="O20" s="1935">
        <v>4814832</v>
      </c>
      <c r="R20" s="1919" t="s">
        <v>2731</v>
      </c>
    </row>
    <row r="21" spans="1:18" s="1919" customFormat="1" ht="45" customHeight="1">
      <c r="A21" s="2692" t="s">
        <v>2730</v>
      </c>
      <c r="B21" s="2693"/>
      <c r="C21" s="2694"/>
      <c r="D21" s="1934">
        <v>58131955</v>
      </c>
      <c r="E21" s="1934">
        <v>56537222</v>
      </c>
      <c r="F21" s="1934">
        <v>60141469</v>
      </c>
      <c r="G21" s="1934">
        <v>59217157</v>
      </c>
      <c r="H21" s="1934">
        <v>56991172</v>
      </c>
      <c r="I21" s="1934">
        <v>54197101</v>
      </c>
      <c r="J21" s="1932">
        <v>52723421</v>
      </c>
      <c r="K21" s="1932">
        <v>54424105</v>
      </c>
      <c r="L21" s="1932">
        <v>52266311</v>
      </c>
      <c r="M21" s="1932">
        <v>52560547</v>
      </c>
      <c r="N21" s="1932">
        <v>54528977</v>
      </c>
      <c r="O21" s="1932">
        <v>53912029</v>
      </c>
    </row>
    <row r="22" spans="1:18" s="1919" customFormat="1" ht="45" customHeight="1">
      <c r="A22" s="2692" t="s">
        <v>2729</v>
      </c>
      <c r="B22" s="2693"/>
      <c r="C22" s="2694"/>
      <c r="D22" s="1933">
        <v>27568704</v>
      </c>
      <c r="E22" s="1933">
        <v>26328291</v>
      </c>
      <c r="F22" s="1933">
        <f>SUM(F23:F25)</f>
        <v>31025081</v>
      </c>
      <c r="G22" s="1933">
        <f>SUM(G23:G25)</f>
        <v>30068855</v>
      </c>
      <c r="H22" s="1933">
        <v>29904031</v>
      </c>
      <c r="I22" s="1933">
        <v>29152813</v>
      </c>
      <c r="J22" s="1932">
        <v>34350983</v>
      </c>
      <c r="K22" s="1932">
        <f>SUM(K23:K25)</f>
        <v>29629461</v>
      </c>
      <c r="L22" s="1932">
        <f>SUM(L23:L25)</f>
        <v>29835694</v>
      </c>
      <c r="M22" s="1932">
        <f>SUM(M23:M25)</f>
        <v>26647496</v>
      </c>
      <c r="N22" s="1932">
        <v>31454102</v>
      </c>
      <c r="O22" s="1932">
        <f>O23+O24+O25</f>
        <v>35329836</v>
      </c>
    </row>
    <row r="23" spans="1:18" s="1919" customFormat="1" ht="45" customHeight="1">
      <c r="A23" s="1928"/>
      <c r="B23" s="1931" t="s">
        <v>2728</v>
      </c>
      <c r="C23" s="1928" t="s">
        <v>2727</v>
      </c>
      <c r="D23" s="1930">
        <v>11953223</v>
      </c>
      <c r="E23" s="1930">
        <v>11592706</v>
      </c>
      <c r="F23" s="1930">
        <v>15196112</v>
      </c>
      <c r="G23" s="1930">
        <v>13977273</v>
      </c>
      <c r="H23" s="1930">
        <v>12275740</v>
      </c>
      <c r="I23" s="1930">
        <v>11524102</v>
      </c>
      <c r="J23" s="1929">
        <v>17151390</v>
      </c>
      <c r="K23" s="1929">
        <v>16064736</v>
      </c>
      <c r="L23" s="1929">
        <v>14249131</v>
      </c>
      <c r="M23" s="1929">
        <v>13022542</v>
      </c>
      <c r="N23" s="1929">
        <v>12822022</v>
      </c>
      <c r="O23" s="1929">
        <v>13628387</v>
      </c>
    </row>
    <row r="24" spans="1:18" s="1919" customFormat="1" ht="45" customHeight="1">
      <c r="A24" s="1928"/>
      <c r="B24" s="1927"/>
      <c r="C24" s="1926" t="s">
        <v>2726</v>
      </c>
      <c r="D24" s="1925"/>
      <c r="E24" s="1925"/>
      <c r="F24" s="1925"/>
      <c r="G24" s="1925"/>
      <c r="H24" s="1925"/>
      <c r="I24" s="1925"/>
      <c r="J24" s="1924"/>
      <c r="K24" s="1924"/>
      <c r="L24" s="1924"/>
      <c r="M24" s="1924"/>
      <c r="N24" s="1924"/>
      <c r="O24" s="1924"/>
    </row>
    <row r="25" spans="1:18" s="1919" customFormat="1" ht="45" customHeight="1">
      <c r="A25" s="1922"/>
      <c r="B25" s="1923" t="s">
        <v>2725</v>
      </c>
      <c r="C25" s="1922" t="s">
        <v>2724</v>
      </c>
      <c r="D25" s="1921">
        <v>15615481</v>
      </c>
      <c r="E25" s="1921">
        <v>14735585</v>
      </c>
      <c r="F25" s="1921">
        <v>15828969</v>
      </c>
      <c r="G25" s="1921">
        <v>16091582</v>
      </c>
      <c r="H25" s="1921">
        <v>17628291</v>
      </c>
      <c r="I25" s="1921">
        <v>17628711</v>
      </c>
      <c r="J25" s="1920">
        <v>17199593</v>
      </c>
      <c r="K25" s="1920">
        <v>13564725</v>
      </c>
      <c r="L25" s="1920">
        <v>15586563</v>
      </c>
      <c r="M25" s="1920">
        <v>13624954</v>
      </c>
      <c r="N25" s="1920">
        <v>18632080</v>
      </c>
      <c r="O25" s="1920">
        <v>21701449</v>
      </c>
    </row>
    <row r="26" spans="1:18" s="1916" customFormat="1" ht="24" customHeight="1">
      <c r="A26" s="1917"/>
      <c r="B26" s="1918"/>
      <c r="C26" s="1917"/>
      <c r="D26" s="2702" t="s">
        <v>2723</v>
      </c>
      <c r="E26" s="2702"/>
      <c r="F26" s="2702"/>
      <c r="G26" s="2702"/>
      <c r="H26" s="2702"/>
      <c r="I26" s="2702"/>
      <c r="J26" s="2702"/>
      <c r="K26" s="2702"/>
      <c r="L26" s="2702"/>
      <c r="M26" s="2702"/>
      <c r="N26" s="2702"/>
      <c r="O26" s="2702"/>
    </row>
    <row r="27" spans="1:18" ht="70.5" customHeight="1">
      <c r="A27" s="2703" t="s">
        <v>2722</v>
      </c>
      <c r="B27" s="2703"/>
      <c r="C27" s="2703"/>
      <c r="D27" s="2703"/>
      <c r="E27" s="2703"/>
      <c r="F27" s="2703"/>
      <c r="G27" s="2703"/>
      <c r="H27" s="2703"/>
      <c r="I27" s="2703"/>
    </row>
  </sheetData>
  <mergeCells count="32">
    <mergeCell ref="M3:M4"/>
    <mergeCell ref="D3:D4"/>
    <mergeCell ref="A15:C15"/>
    <mergeCell ref="A16:C16"/>
    <mergeCell ref="A13:C13"/>
    <mergeCell ref="A14:C14"/>
    <mergeCell ref="A12:C12"/>
    <mergeCell ref="L3:L4"/>
    <mergeCell ref="A7:C7"/>
    <mergeCell ref="H3:H4"/>
    <mergeCell ref="K3:K4"/>
    <mergeCell ref="N3:N4"/>
    <mergeCell ref="A1:G2"/>
    <mergeCell ref="O3:O4"/>
    <mergeCell ref="D26:O26"/>
    <mergeCell ref="A27:I27"/>
    <mergeCell ref="I3:I4"/>
    <mergeCell ref="A4:C4"/>
    <mergeCell ref="A3:C3"/>
    <mergeCell ref="E3:E4"/>
    <mergeCell ref="G3:G4"/>
    <mergeCell ref="A8:C8"/>
    <mergeCell ref="A10:C10"/>
    <mergeCell ref="A11:C11"/>
    <mergeCell ref="A9:C9"/>
    <mergeCell ref="A5:C5"/>
    <mergeCell ref="A6:C6"/>
    <mergeCell ref="A21:C21"/>
    <mergeCell ref="A17:C17"/>
    <mergeCell ref="A22:C22"/>
    <mergeCell ref="F3:F4"/>
    <mergeCell ref="J3:J4"/>
  </mergeCells>
  <phoneticPr fontId="3"/>
  <pageMargins left="0.78740157480314965" right="0.43307086614173229" top="0.78740157480314965" bottom="0.59055118110236227" header="0.51181102362204722" footer="0.51181102362204722"/>
  <pageSetup paperSize="9" scale="45" orientation="landscape" verticalDpi="72"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F54"/>
  <sheetViews>
    <sheetView topLeftCell="A17" zoomScale="80" zoomScaleNormal="80" zoomScaleSheetLayoutView="100" workbookViewId="0"/>
  </sheetViews>
  <sheetFormatPr defaultColWidth="9" defaultRowHeight="13"/>
  <cols>
    <col min="1" max="1" width="16.6328125" style="1949" customWidth="1"/>
    <col min="2" max="6" width="16.08984375" style="1949" customWidth="1"/>
    <col min="7" max="16384" width="9" style="1949"/>
  </cols>
  <sheetData>
    <row r="1" spans="1:5" ht="25.5">
      <c r="A1" s="1967" t="s">
        <v>2790</v>
      </c>
    </row>
    <row r="2" spans="1:5" ht="13.5" thickBot="1">
      <c r="E2" s="1966" t="s">
        <v>2789</v>
      </c>
    </row>
    <row r="3" spans="1:5" ht="16.5" customHeight="1">
      <c r="A3" s="2721" t="s">
        <v>2783</v>
      </c>
      <c r="B3" s="2723" t="s">
        <v>554</v>
      </c>
      <c r="C3" s="2725" t="s">
        <v>2788</v>
      </c>
      <c r="D3" s="2726"/>
      <c r="E3" s="2717" t="s">
        <v>2787</v>
      </c>
    </row>
    <row r="4" spans="1:5" ht="16.5" customHeight="1" thickBot="1">
      <c r="A4" s="2722"/>
      <c r="B4" s="2724"/>
      <c r="C4" s="1965" t="s">
        <v>2786</v>
      </c>
      <c r="D4" s="1964" t="s">
        <v>2785</v>
      </c>
      <c r="E4" s="2718"/>
    </row>
    <row r="5" spans="1:5" ht="24" customHeight="1">
      <c r="A5" s="1954" t="s">
        <v>2010</v>
      </c>
      <c r="B5" s="1958">
        <f t="shared" ref="B5:B15" si="0">SUM(C5:E5,B31:E31)</f>
        <v>30575549</v>
      </c>
      <c r="C5" s="1958">
        <v>10230303</v>
      </c>
      <c r="D5" s="1958">
        <v>3904352</v>
      </c>
      <c r="E5" s="1958">
        <v>15087888</v>
      </c>
    </row>
    <row r="6" spans="1:5" ht="24" customHeight="1">
      <c r="A6" s="1954" t="s">
        <v>2009</v>
      </c>
      <c r="B6" s="1958">
        <f t="shared" si="0"/>
        <v>32642210</v>
      </c>
      <c r="C6" s="1958">
        <v>11516036</v>
      </c>
      <c r="D6" s="1958">
        <v>4545816</v>
      </c>
      <c r="E6" s="1958">
        <v>15108758</v>
      </c>
    </row>
    <row r="7" spans="1:5" ht="24" customHeight="1">
      <c r="A7" s="1954" t="s">
        <v>1983</v>
      </c>
      <c r="B7" s="1958">
        <f t="shared" si="0"/>
        <v>32322732</v>
      </c>
      <c r="C7" s="1958">
        <v>10569322</v>
      </c>
      <c r="D7" s="1958">
        <v>4349713</v>
      </c>
      <c r="E7" s="1958">
        <v>15964495</v>
      </c>
    </row>
    <row r="8" spans="1:5" ht="24" customHeight="1">
      <c r="A8" s="1954" t="s">
        <v>2784</v>
      </c>
      <c r="B8" s="1958">
        <f t="shared" si="0"/>
        <v>32137972</v>
      </c>
      <c r="C8" s="1958">
        <v>10503365</v>
      </c>
      <c r="D8" s="1958">
        <v>4007514</v>
      </c>
      <c r="E8" s="1958">
        <v>16135742</v>
      </c>
    </row>
    <row r="9" spans="1:5" ht="24" customHeight="1">
      <c r="A9" s="1954" t="s">
        <v>1981</v>
      </c>
      <c r="B9" s="1958">
        <f t="shared" si="0"/>
        <v>31409611</v>
      </c>
      <c r="C9" s="1958">
        <v>10267065</v>
      </c>
      <c r="D9" s="1958">
        <v>3929242</v>
      </c>
      <c r="E9" s="1958">
        <v>15735793</v>
      </c>
    </row>
    <row r="10" spans="1:5" ht="24" customHeight="1">
      <c r="A10" s="1954" t="s">
        <v>1980</v>
      </c>
      <c r="B10" s="1958">
        <f t="shared" si="0"/>
        <v>32695319</v>
      </c>
      <c r="C10" s="1958">
        <v>10446264</v>
      </c>
      <c r="D10" s="1958">
        <v>4664821</v>
      </c>
      <c r="E10" s="1958">
        <v>16105269</v>
      </c>
    </row>
    <row r="11" spans="1:5" ht="24" customHeight="1">
      <c r="A11" s="1954" t="s">
        <v>1979</v>
      </c>
      <c r="B11" s="1958">
        <f t="shared" si="0"/>
        <v>31515108</v>
      </c>
      <c r="C11" s="1958">
        <v>10360168</v>
      </c>
      <c r="D11" s="1958">
        <v>3488194</v>
      </c>
      <c r="E11" s="1958">
        <v>16208661</v>
      </c>
    </row>
    <row r="12" spans="1:5" ht="24" customHeight="1">
      <c r="A12" s="1954" t="s">
        <v>1978</v>
      </c>
      <c r="B12" s="1958">
        <f t="shared" si="0"/>
        <v>32832226</v>
      </c>
      <c r="C12" s="1958">
        <v>10336959</v>
      </c>
      <c r="D12" s="1958">
        <v>5182737</v>
      </c>
      <c r="E12" s="1958">
        <v>15856563</v>
      </c>
    </row>
    <row r="13" spans="1:5" ht="24" customHeight="1">
      <c r="A13" s="1954" t="s">
        <v>2697</v>
      </c>
      <c r="B13" s="1958">
        <f t="shared" si="0"/>
        <v>32694191</v>
      </c>
      <c r="C13" s="1958">
        <v>10150232</v>
      </c>
      <c r="D13" s="1958">
        <v>5000304</v>
      </c>
      <c r="E13" s="1958">
        <v>16076045</v>
      </c>
    </row>
    <row r="14" spans="1:5" ht="24" customHeight="1">
      <c r="A14" s="1954" t="s">
        <v>1976</v>
      </c>
      <c r="B14" s="1963">
        <f t="shared" si="0"/>
        <v>33822415</v>
      </c>
      <c r="C14" s="1955">
        <v>10623772</v>
      </c>
      <c r="D14" s="1955">
        <v>5568957</v>
      </c>
      <c r="E14" s="1955">
        <v>16174828</v>
      </c>
    </row>
    <row r="15" spans="1:5" ht="24" customHeight="1">
      <c r="A15" s="1954" t="s">
        <v>1975</v>
      </c>
      <c r="B15" s="1963">
        <f t="shared" si="0"/>
        <v>36193121</v>
      </c>
      <c r="C15" s="1955">
        <v>11709992</v>
      </c>
      <c r="D15" s="1955">
        <v>6591505</v>
      </c>
      <c r="E15" s="1955">
        <v>16373637</v>
      </c>
    </row>
    <row r="16" spans="1:5" ht="24" customHeight="1">
      <c r="A16" s="1954" t="s">
        <v>1750</v>
      </c>
      <c r="B16" s="1963">
        <v>38839446</v>
      </c>
      <c r="C16" s="1955">
        <v>13436241</v>
      </c>
      <c r="D16" s="1955">
        <v>6578059</v>
      </c>
      <c r="E16" s="1955">
        <v>16067557</v>
      </c>
    </row>
    <row r="17" spans="1:6" ht="24" customHeight="1">
      <c r="A17" s="1954" t="s">
        <v>1749</v>
      </c>
      <c r="B17" s="1963">
        <f t="shared" ref="B17:B27" si="1">SUM(C17:E17,B43:F43)</f>
        <v>38608370</v>
      </c>
      <c r="C17" s="1952">
        <v>13976688</v>
      </c>
      <c r="D17" s="1952">
        <v>5491212</v>
      </c>
      <c r="E17" s="1952">
        <v>16261889</v>
      </c>
    </row>
    <row r="18" spans="1:6" ht="24" customHeight="1">
      <c r="A18" s="1954" t="s">
        <v>1748</v>
      </c>
      <c r="B18" s="1963">
        <f t="shared" si="1"/>
        <v>37980275</v>
      </c>
      <c r="C18" s="1952">
        <v>14144045</v>
      </c>
      <c r="D18" s="1952">
        <v>4417997</v>
      </c>
      <c r="E18" s="1952">
        <v>16537473</v>
      </c>
    </row>
    <row r="19" spans="1:6" ht="24" customHeight="1">
      <c r="A19" s="1954" t="s">
        <v>1747</v>
      </c>
      <c r="B19" s="1963">
        <f t="shared" si="1"/>
        <v>37842150</v>
      </c>
      <c r="C19" s="1952">
        <v>13632893</v>
      </c>
      <c r="D19" s="1952">
        <v>4075922</v>
      </c>
      <c r="E19" s="1952">
        <v>17127897</v>
      </c>
    </row>
    <row r="20" spans="1:6" ht="24" customHeight="1">
      <c r="A20" s="1954" t="s">
        <v>1974</v>
      </c>
      <c r="B20" s="1963">
        <f t="shared" si="1"/>
        <v>39669660</v>
      </c>
      <c r="C20" s="1952">
        <v>13849090</v>
      </c>
      <c r="D20" s="1952">
        <v>4726031</v>
      </c>
      <c r="E20" s="1952">
        <v>17804529</v>
      </c>
    </row>
    <row r="21" spans="1:6" ht="24" customHeight="1">
      <c r="A21" s="1954" t="s">
        <v>1973</v>
      </c>
      <c r="B21" s="1963">
        <f t="shared" si="1"/>
        <v>39681328</v>
      </c>
      <c r="C21" s="1952">
        <v>14473673</v>
      </c>
      <c r="D21" s="1952">
        <v>4494648</v>
      </c>
      <c r="E21" s="1952">
        <v>17487716</v>
      </c>
    </row>
    <row r="22" spans="1:6" ht="24" customHeight="1">
      <c r="A22" s="1953" t="s">
        <v>1972</v>
      </c>
      <c r="B22" s="1963">
        <f t="shared" si="1"/>
        <v>39702065</v>
      </c>
      <c r="C22" s="1952">
        <v>14788813</v>
      </c>
      <c r="D22" s="1952">
        <v>3754256</v>
      </c>
      <c r="E22" s="1952">
        <v>17725669</v>
      </c>
    </row>
    <row r="23" spans="1:6" ht="24" customHeight="1">
      <c r="A23" s="1953" t="s">
        <v>1971</v>
      </c>
      <c r="B23" s="1963">
        <f t="shared" si="1"/>
        <v>41507814</v>
      </c>
      <c r="C23" s="1952">
        <v>15220950</v>
      </c>
      <c r="D23" s="1952">
        <v>4151446</v>
      </c>
      <c r="E23" s="1952">
        <v>18643606</v>
      </c>
    </row>
    <row r="24" spans="1:6" ht="24" customHeight="1">
      <c r="A24" s="1953" t="s">
        <v>2007</v>
      </c>
      <c r="B24" s="1963">
        <f t="shared" si="1"/>
        <v>42111750</v>
      </c>
      <c r="C24" s="1952">
        <v>15664200</v>
      </c>
      <c r="D24" s="1952">
        <v>3908999</v>
      </c>
      <c r="E24" s="1952">
        <v>18978853</v>
      </c>
    </row>
    <row r="25" spans="1:6" ht="24" customHeight="1">
      <c r="A25" s="1953" t="s">
        <v>2006</v>
      </c>
      <c r="B25" s="1963">
        <f t="shared" si="1"/>
        <v>43532772</v>
      </c>
      <c r="C25" s="1952">
        <v>16291337</v>
      </c>
      <c r="D25" s="1952">
        <v>3955779</v>
      </c>
      <c r="E25" s="1952">
        <v>19640272</v>
      </c>
    </row>
    <row r="26" spans="1:6" ht="24" customHeight="1">
      <c r="A26" s="1953" t="s">
        <v>2005</v>
      </c>
      <c r="B26" s="1963">
        <f t="shared" si="1"/>
        <v>44353313</v>
      </c>
      <c r="C26" s="1952">
        <v>16706677</v>
      </c>
      <c r="D26" s="1952">
        <v>3718919</v>
      </c>
      <c r="E26" s="1952">
        <v>20258650</v>
      </c>
    </row>
    <row r="27" spans="1:6" ht="24" customHeight="1" thickBot="1">
      <c r="A27" s="1951" t="s">
        <v>2004</v>
      </c>
      <c r="B27" s="1962">
        <f t="shared" si="1"/>
        <v>45309444</v>
      </c>
      <c r="C27" s="1950">
        <v>17128736</v>
      </c>
      <c r="D27" s="1950">
        <v>4199866</v>
      </c>
      <c r="E27" s="1950">
        <v>20321113</v>
      </c>
    </row>
    <row r="28" spans="1:6" ht="15" customHeight="1" thickBot="1">
      <c r="F28" s="1961"/>
    </row>
    <row r="29" spans="1:6" ht="15" customHeight="1">
      <c r="A29" s="2721" t="s">
        <v>2783</v>
      </c>
      <c r="B29" s="2727" t="s">
        <v>2782</v>
      </c>
      <c r="C29" s="2727" t="s">
        <v>2781</v>
      </c>
      <c r="D29" s="2715" t="s">
        <v>2780</v>
      </c>
      <c r="E29" s="2717" t="s">
        <v>2779</v>
      </c>
      <c r="F29" s="2717" t="s">
        <v>2778</v>
      </c>
    </row>
    <row r="30" spans="1:6" ht="15" customHeight="1" thickBot="1">
      <c r="A30" s="2722"/>
      <c r="B30" s="2728"/>
      <c r="C30" s="2728"/>
      <c r="D30" s="2716"/>
      <c r="E30" s="2718"/>
      <c r="F30" s="2718"/>
    </row>
    <row r="31" spans="1:6" ht="24" customHeight="1">
      <c r="A31" s="1954" t="s">
        <v>2777</v>
      </c>
      <c r="B31" s="1958">
        <v>146191</v>
      </c>
      <c r="C31" s="1958">
        <v>940957</v>
      </c>
      <c r="D31" s="1958">
        <v>265262</v>
      </c>
      <c r="E31" s="1960">
        <v>596</v>
      </c>
      <c r="F31" s="1956" t="s">
        <v>2776</v>
      </c>
    </row>
    <row r="32" spans="1:6" ht="24" customHeight="1">
      <c r="A32" s="1954" t="s">
        <v>2775</v>
      </c>
      <c r="B32" s="1958">
        <v>151380</v>
      </c>
      <c r="C32" s="1958">
        <v>1107864</v>
      </c>
      <c r="D32" s="1958">
        <v>211861</v>
      </c>
      <c r="E32" s="1960">
        <v>495</v>
      </c>
      <c r="F32" s="1956" t="s">
        <v>2772</v>
      </c>
    </row>
    <row r="33" spans="1:6" ht="24" customHeight="1">
      <c r="A33" s="1954" t="s">
        <v>2774</v>
      </c>
      <c r="B33" s="1958">
        <v>157385</v>
      </c>
      <c r="C33" s="1958">
        <v>1118772</v>
      </c>
      <c r="D33" s="1958">
        <v>162568</v>
      </c>
      <c r="E33" s="1960">
        <v>477</v>
      </c>
      <c r="F33" s="1956" t="s">
        <v>2772</v>
      </c>
    </row>
    <row r="34" spans="1:6" ht="24" customHeight="1">
      <c r="A34" s="1954" t="s">
        <v>2773</v>
      </c>
      <c r="B34" s="1958">
        <v>161022</v>
      </c>
      <c r="C34" s="1958">
        <v>1203805</v>
      </c>
      <c r="D34" s="1958">
        <v>126110</v>
      </c>
      <c r="E34" s="1960">
        <v>414</v>
      </c>
      <c r="F34" s="1956" t="s">
        <v>2770</v>
      </c>
    </row>
    <row r="35" spans="1:6" ht="24" customHeight="1">
      <c r="A35" s="1954" t="s">
        <v>1981</v>
      </c>
      <c r="B35" s="1958">
        <v>166974</v>
      </c>
      <c r="C35" s="1958">
        <v>1211091</v>
      </c>
      <c r="D35" s="1958">
        <v>99074</v>
      </c>
      <c r="E35" s="1960">
        <v>372</v>
      </c>
      <c r="F35" s="1956" t="s">
        <v>2772</v>
      </c>
    </row>
    <row r="36" spans="1:6" ht="24" customHeight="1">
      <c r="A36" s="1954" t="s">
        <v>1980</v>
      </c>
      <c r="B36" s="1958">
        <v>176192</v>
      </c>
      <c r="C36" s="1958">
        <v>1194945</v>
      </c>
      <c r="D36" s="1958">
        <v>105925</v>
      </c>
      <c r="E36" s="1959">
        <v>1903</v>
      </c>
      <c r="F36" s="1956" t="s">
        <v>2771</v>
      </c>
    </row>
    <row r="37" spans="1:6" ht="24" customHeight="1">
      <c r="A37" s="1954" t="s">
        <v>1979</v>
      </c>
      <c r="B37" s="1958">
        <v>183121</v>
      </c>
      <c r="C37" s="1958">
        <v>1218558</v>
      </c>
      <c r="D37" s="1958">
        <v>51798</v>
      </c>
      <c r="E37" s="1959">
        <v>4608</v>
      </c>
      <c r="F37" s="1956" t="s">
        <v>2770</v>
      </c>
    </row>
    <row r="38" spans="1:6" ht="24" customHeight="1">
      <c r="A38" s="1954" t="s">
        <v>1978</v>
      </c>
      <c r="B38" s="1958">
        <v>189528</v>
      </c>
      <c r="C38" s="1958">
        <v>1259442</v>
      </c>
      <c r="D38" s="1958">
        <v>2400</v>
      </c>
      <c r="E38" s="1957">
        <v>4597</v>
      </c>
      <c r="F38" s="1956" t="s">
        <v>2767</v>
      </c>
    </row>
    <row r="39" spans="1:6" ht="24" customHeight="1">
      <c r="A39" s="1954" t="s">
        <v>2697</v>
      </c>
      <c r="B39" s="1958">
        <v>198963</v>
      </c>
      <c r="C39" s="1958">
        <v>1262428</v>
      </c>
      <c r="D39" s="1958">
        <v>2400</v>
      </c>
      <c r="E39" s="1957">
        <v>3819</v>
      </c>
      <c r="F39" s="1956" t="s">
        <v>2769</v>
      </c>
    </row>
    <row r="40" spans="1:6" ht="24" customHeight="1">
      <c r="A40" s="1954" t="s">
        <v>1976</v>
      </c>
      <c r="B40" s="1955">
        <v>206841</v>
      </c>
      <c r="C40" s="1955">
        <v>1243412</v>
      </c>
      <c r="D40" s="1955">
        <v>0</v>
      </c>
      <c r="E40" s="1955">
        <v>4605</v>
      </c>
      <c r="F40" s="1956" t="s">
        <v>2768</v>
      </c>
    </row>
    <row r="41" spans="1:6" ht="24" customHeight="1">
      <c r="A41" s="1954" t="s">
        <v>1975</v>
      </c>
      <c r="B41" s="1955">
        <v>216860</v>
      </c>
      <c r="C41" s="1955">
        <v>1295774</v>
      </c>
      <c r="D41" s="1955">
        <v>0</v>
      </c>
      <c r="E41" s="1955">
        <v>5353</v>
      </c>
      <c r="F41" s="1956" t="s">
        <v>2767</v>
      </c>
    </row>
    <row r="42" spans="1:6" ht="24" customHeight="1">
      <c r="A42" s="1954" t="s">
        <v>1750</v>
      </c>
      <c r="B42" s="1955">
        <v>230267</v>
      </c>
      <c r="C42" s="1955">
        <v>1289640</v>
      </c>
      <c r="D42" s="1955">
        <v>3935</v>
      </c>
      <c r="E42" s="1955">
        <v>7212</v>
      </c>
      <c r="F42" s="1952">
        <v>1226535</v>
      </c>
    </row>
    <row r="43" spans="1:6" ht="24" customHeight="1">
      <c r="A43" s="1954" t="s">
        <v>1749</v>
      </c>
      <c r="B43" s="1952">
        <v>242480</v>
      </c>
      <c r="C43" s="1952">
        <v>1257259</v>
      </c>
      <c r="D43" s="1952">
        <v>16</v>
      </c>
      <c r="E43" s="1952">
        <v>8246</v>
      </c>
      <c r="F43" s="1952">
        <v>1370580</v>
      </c>
    </row>
    <row r="44" spans="1:6" ht="24" customHeight="1">
      <c r="A44" s="1954" t="s">
        <v>1748</v>
      </c>
      <c r="B44" s="1952">
        <v>257554</v>
      </c>
      <c r="C44" s="1952">
        <v>1223254</v>
      </c>
      <c r="D44" s="1952">
        <v>975</v>
      </c>
      <c r="E44" s="1952">
        <v>7829</v>
      </c>
      <c r="F44" s="1952">
        <v>1391148</v>
      </c>
    </row>
    <row r="45" spans="1:6" ht="24" customHeight="1">
      <c r="A45" s="1954" t="s">
        <v>1747</v>
      </c>
      <c r="B45" s="1952">
        <v>266440</v>
      </c>
      <c r="C45" s="1952">
        <v>1260103</v>
      </c>
      <c r="D45" s="1952">
        <v>150</v>
      </c>
      <c r="E45" s="1952">
        <v>7746</v>
      </c>
      <c r="F45" s="1952">
        <v>1470999</v>
      </c>
    </row>
    <row r="46" spans="1:6" ht="24" customHeight="1">
      <c r="A46" s="1954" t="s">
        <v>1974</v>
      </c>
      <c r="B46" s="1952">
        <v>281572</v>
      </c>
      <c r="C46" s="1952">
        <v>1463283</v>
      </c>
      <c r="D46" s="1952">
        <v>0</v>
      </c>
      <c r="E46" s="1952">
        <v>7465</v>
      </c>
      <c r="F46" s="1952">
        <v>1537690</v>
      </c>
    </row>
    <row r="47" spans="1:6" ht="24" customHeight="1">
      <c r="A47" s="1954" t="s">
        <v>1973</v>
      </c>
      <c r="B47" s="1952">
        <v>288900</v>
      </c>
      <c r="C47" s="1952">
        <v>1443294</v>
      </c>
      <c r="D47" s="1952">
        <v>256</v>
      </c>
      <c r="E47" s="1952">
        <v>10701</v>
      </c>
      <c r="F47" s="1952">
        <v>1482140</v>
      </c>
    </row>
    <row r="48" spans="1:6" ht="24" customHeight="1">
      <c r="A48" s="1953" t="s">
        <v>1972</v>
      </c>
      <c r="B48" s="1952">
        <v>307286</v>
      </c>
      <c r="C48" s="1952">
        <v>1610438</v>
      </c>
      <c r="D48" s="1952">
        <v>0</v>
      </c>
      <c r="E48" s="1952">
        <v>10336</v>
      </c>
      <c r="F48" s="1952">
        <v>1505267</v>
      </c>
    </row>
    <row r="49" spans="1:6" ht="24" customHeight="1">
      <c r="A49" s="1953" t="s">
        <v>1971</v>
      </c>
      <c r="B49" s="1952">
        <v>321134</v>
      </c>
      <c r="C49" s="1952">
        <v>1560879</v>
      </c>
      <c r="D49" s="1952">
        <v>0</v>
      </c>
      <c r="E49" s="1952">
        <v>10555</v>
      </c>
      <c r="F49" s="1952">
        <v>1599244</v>
      </c>
    </row>
    <row r="50" spans="1:6" ht="24" customHeight="1">
      <c r="A50" s="1953" t="s">
        <v>2007</v>
      </c>
      <c r="B50" s="1952">
        <v>334907</v>
      </c>
      <c r="C50" s="1952">
        <v>1568932</v>
      </c>
      <c r="D50" s="1952">
        <v>0</v>
      </c>
      <c r="E50" s="1952">
        <v>10699</v>
      </c>
      <c r="F50" s="1952">
        <v>1645160</v>
      </c>
    </row>
    <row r="51" spans="1:6" ht="24" customHeight="1">
      <c r="A51" s="1953" t="s">
        <v>2006</v>
      </c>
      <c r="B51" s="1952">
        <v>410775</v>
      </c>
      <c r="C51" s="1952">
        <v>1524739</v>
      </c>
      <c r="D51" s="1952">
        <v>0</v>
      </c>
      <c r="E51" s="1952">
        <v>8264</v>
      </c>
      <c r="F51" s="1952">
        <v>1701606</v>
      </c>
    </row>
    <row r="52" spans="1:6" ht="24" customHeight="1">
      <c r="A52" s="1953" t="s">
        <v>2005</v>
      </c>
      <c r="B52" s="1952">
        <v>427617</v>
      </c>
      <c r="C52" s="1952">
        <v>1450282</v>
      </c>
      <c r="D52" s="1952">
        <v>0</v>
      </c>
      <c r="E52" s="1952">
        <v>12757</v>
      </c>
      <c r="F52" s="1952">
        <v>1778411</v>
      </c>
    </row>
    <row r="53" spans="1:6" ht="24" customHeight="1" thickBot="1">
      <c r="A53" s="1951" t="s">
        <v>2004</v>
      </c>
      <c r="B53" s="1950">
        <v>453862</v>
      </c>
      <c r="C53" s="1950">
        <v>1425195</v>
      </c>
      <c r="D53" s="1950">
        <v>0</v>
      </c>
      <c r="E53" s="1950">
        <v>9877</v>
      </c>
      <c r="F53" s="1950">
        <v>1770795</v>
      </c>
    </row>
    <row r="54" spans="1:6" ht="17.25" customHeight="1">
      <c r="D54" s="2719" t="s">
        <v>2766</v>
      </c>
      <c r="E54" s="2720"/>
      <c r="F54" s="2720"/>
    </row>
  </sheetData>
  <mergeCells count="11">
    <mergeCell ref="D29:D30"/>
    <mergeCell ref="E29:E30"/>
    <mergeCell ref="F29:F30"/>
    <mergeCell ref="D54:F54"/>
    <mergeCell ref="A3:A4"/>
    <mergeCell ref="B3:B4"/>
    <mergeCell ref="C3:D3"/>
    <mergeCell ref="E3:E4"/>
    <mergeCell ref="A29:A30"/>
    <mergeCell ref="B29:B30"/>
    <mergeCell ref="C29:C30"/>
  </mergeCells>
  <phoneticPr fontId="3"/>
  <printOptions horizontalCentered="1"/>
  <pageMargins left="0.98425196850393704" right="0.98425196850393704" top="0.78740157480314965" bottom="0.98425196850393704" header="0.51181102362204722" footer="0.51181102362204722"/>
  <pageSetup paperSize="9" scale="6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O36"/>
  <sheetViews>
    <sheetView tabSelected="1" view="pageBreakPreview" zoomScale="87" zoomScaleNormal="100" zoomScaleSheetLayoutView="87" workbookViewId="0">
      <pane ySplit="5" topLeftCell="A6" activePane="bottomLeft" state="frozen"/>
      <selection pane="bottomLeft" activeCell="P1" sqref="P1"/>
    </sheetView>
  </sheetViews>
  <sheetFormatPr defaultRowHeight="13"/>
  <cols>
    <col min="1" max="1" width="11" customWidth="1"/>
    <col min="2" max="13" width="9.453125" customWidth="1"/>
    <col min="14" max="14" width="10.453125" customWidth="1"/>
  </cols>
  <sheetData>
    <row r="1" spans="1:15" ht="23.5">
      <c r="A1" s="1985" t="s">
        <v>2816</v>
      </c>
      <c r="B1" s="215"/>
      <c r="C1" s="215"/>
    </row>
    <row r="2" spans="1:15" ht="30" customHeight="1" thickBot="1">
      <c r="I2" s="153"/>
      <c r="J2" s="927"/>
      <c r="K2" s="927"/>
      <c r="L2" s="187"/>
      <c r="M2" s="187" t="s">
        <v>2815</v>
      </c>
    </row>
    <row r="3" spans="1:15" ht="18" customHeight="1">
      <c r="A3" s="1687" t="s">
        <v>2814</v>
      </c>
      <c r="B3" s="1984"/>
      <c r="C3" s="1983" t="s">
        <v>2813</v>
      </c>
      <c r="D3" s="1983"/>
      <c r="E3" s="1983" t="s">
        <v>2812</v>
      </c>
      <c r="F3" s="1983" t="s">
        <v>2811</v>
      </c>
      <c r="G3" s="1983" t="s">
        <v>2810</v>
      </c>
      <c r="H3" s="1983"/>
      <c r="I3" s="1983"/>
      <c r="J3" s="1983" t="s">
        <v>2809</v>
      </c>
      <c r="K3" s="1982"/>
      <c r="L3" s="1982"/>
      <c r="M3" s="1982" t="s">
        <v>2808</v>
      </c>
    </row>
    <row r="4" spans="1:15" ht="20.149999999999999" customHeight="1">
      <c r="A4" s="1681"/>
      <c r="B4" s="1981" t="s">
        <v>2637</v>
      </c>
      <c r="C4" s="1980"/>
      <c r="D4" s="1980" t="s">
        <v>2807</v>
      </c>
      <c r="E4" s="1980"/>
      <c r="F4" s="1980" t="s">
        <v>2806</v>
      </c>
      <c r="G4" s="1980"/>
      <c r="H4" s="1980" t="s">
        <v>2805</v>
      </c>
      <c r="I4" s="1980" t="s">
        <v>2804</v>
      </c>
      <c r="J4" s="1980"/>
      <c r="K4" s="1979" t="s">
        <v>2803</v>
      </c>
      <c r="L4" s="1979" t="s">
        <v>2802</v>
      </c>
      <c r="M4" s="1979" t="s">
        <v>2801</v>
      </c>
    </row>
    <row r="5" spans="1:15" ht="20.149999999999999" customHeight="1" thickBot="1">
      <c r="A5" s="826" t="s">
        <v>2800</v>
      </c>
      <c r="B5" s="1978"/>
      <c r="C5" s="1977" t="s">
        <v>2799</v>
      </c>
      <c r="D5" s="1977"/>
      <c r="E5" s="1977" t="s">
        <v>2798</v>
      </c>
      <c r="F5" s="1977" t="s">
        <v>2797</v>
      </c>
      <c r="G5" s="1977" t="s">
        <v>2796</v>
      </c>
      <c r="H5" s="1977"/>
      <c r="I5" s="1977"/>
      <c r="J5" s="1977" t="s">
        <v>2795</v>
      </c>
      <c r="K5" s="1976"/>
      <c r="L5" s="1976"/>
      <c r="M5" s="1976" t="s">
        <v>2794</v>
      </c>
    </row>
    <row r="6" spans="1:15" ht="24" customHeight="1">
      <c r="A6" s="874" t="s">
        <v>2902</v>
      </c>
      <c r="B6" s="1971">
        <f t="shared" ref="B6:B22" si="0">SUM(C6:M6)</f>
        <v>2150</v>
      </c>
      <c r="C6" s="1694">
        <v>1280</v>
      </c>
      <c r="D6" s="1694">
        <v>92</v>
      </c>
      <c r="E6" s="1376">
        <v>6</v>
      </c>
      <c r="F6" s="1376">
        <v>19</v>
      </c>
      <c r="G6" s="1376">
        <v>63</v>
      </c>
      <c r="H6" s="1971" t="s">
        <v>2792</v>
      </c>
      <c r="I6" s="1376">
        <v>79</v>
      </c>
      <c r="J6" s="1376">
        <v>213</v>
      </c>
      <c r="K6" s="1376">
        <v>116</v>
      </c>
      <c r="L6" s="1376">
        <v>282</v>
      </c>
      <c r="M6" s="1971" t="s">
        <v>2792</v>
      </c>
    </row>
    <row r="7" spans="1:15" ht="24" customHeight="1">
      <c r="A7" s="874" t="s">
        <v>2903</v>
      </c>
      <c r="B7" s="1971">
        <f t="shared" si="0"/>
        <v>2137</v>
      </c>
      <c r="C7" s="1694">
        <v>1276</v>
      </c>
      <c r="D7" s="1694">
        <v>91</v>
      </c>
      <c r="E7" s="1376">
        <v>6</v>
      </c>
      <c r="F7" s="1376">
        <v>20</v>
      </c>
      <c r="G7" s="1376">
        <v>66</v>
      </c>
      <c r="H7" s="1971" t="s">
        <v>2792</v>
      </c>
      <c r="I7" s="1376">
        <v>80</v>
      </c>
      <c r="J7" s="1376">
        <v>205</v>
      </c>
      <c r="K7" s="1376">
        <v>112</v>
      </c>
      <c r="L7" s="1376">
        <v>281</v>
      </c>
      <c r="M7" s="1971" t="s">
        <v>2792</v>
      </c>
    </row>
    <row r="8" spans="1:15" ht="24" customHeight="1">
      <c r="A8" s="874" t="s">
        <v>1448</v>
      </c>
      <c r="B8" s="1971">
        <f t="shared" si="0"/>
        <v>2096</v>
      </c>
      <c r="C8" s="1694">
        <v>1263</v>
      </c>
      <c r="D8" s="1694">
        <v>95</v>
      </c>
      <c r="E8" s="1376">
        <v>6</v>
      </c>
      <c r="F8" s="1376">
        <v>20</v>
      </c>
      <c r="G8" s="1376">
        <v>66</v>
      </c>
      <c r="H8" s="1971" t="s">
        <v>2792</v>
      </c>
      <c r="I8" s="1376">
        <v>63</v>
      </c>
      <c r="J8" s="1376">
        <v>194</v>
      </c>
      <c r="K8" s="1376">
        <v>110</v>
      </c>
      <c r="L8" s="1376">
        <v>279</v>
      </c>
      <c r="M8" s="1971" t="s">
        <v>2792</v>
      </c>
    </row>
    <row r="9" spans="1:15" ht="24" customHeight="1">
      <c r="A9" s="874" t="s">
        <v>1447</v>
      </c>
      <c r="B9" s="1971">
        <f t="shared" si="0"/>
        <v>2076</v>
      </c>
      <c r="C9" s="1694">
        <v>1251</v>
      </c>
      <c r="D9" s="1694">
        <v>97</v>
      </c>
      <c r="E9" s="1376">
        <v>6</v>
      </c>
      <c r="F9" s="1376">
        <v>20</v>
      </c>
      <c r="G9" s="1376">
        <v>63</v>
      </c>
      <c r="H9" s="1971" t="s">
        <v>2792</v>
      </c>
      <c r="I9" s="1376">
        <v>62</v>
      </c>
      <c r="J9" s="1376">
        <v>189</v>
      </c>
      <c r="K9" s="1376">
        <v>110</v>
      </c>
      <c r="L9" s="1376">
        <v>278</v>
      </c>
      <c r="M9" s="1971" t="s">
        <v>2792</v>
      </c>
    </row>
    <row r="10" spans="1:15" ht="24" customHeight="1">
      <c r="A10" s="874" t="s">
        <v>1957</v>
      </c>
      <c r="B10" s="1971">
        <f t="shared" si="0"/>
        <v>2064</v>
      </c>
      <c r="C10" s="1694">
        <v>1018</v>
      </c>
      <c r="D10" s="1694">
        <v>96</v>
      </c>
      <c r="E10" s="1376">
        <v>6</v>
      </c>
      <c r="F10" s="1376">
        <v>21</v>
      </c>
      <c r="G10" s="1376">
        <v>67</v>
      </c>
      <c r="H10" s="1376">
        <v>224</v>
      </c>
      <c r="I10" s="1376">
        <v>65</v>
      </c>
      <c r="J10" s="1376">
        <v>181</v>
      </c>
      <c r="K10" s="1376">
        <v>108</v>
      </c>
      <c r="L10" s="1376">
        <v>278</v>
      </c>
      <c r="M10" s="1971" t="s">
        <v>2792</v>
      </c>
    </row>
    <row r="11" spans="1:15" ht="24" customHeight="1">
      <c r="A11" s="874" t="s">
        <v>2122</v>
      </c>
      <c r="B11" s="1971">
        <f t="shared" si="0"/>
        <v>2045</v>
      </c>
      <c r="C11" s="1694">
        <v>998</v>
      </c>
      <c r="D11" s="1694">
        <v>97</v>
      </c>
      <c r="E11" s="1376">
        <v>6</v>
      </c>
      <c r="F11" s="1376">
        <v>22</v>
      </c>
      <c r="G11" s="1376">
        <v>68</v>
      </c>
      <c r="H11" s="1376">
        <v>225</v>
      </c>
      <c r="I11" s="1376">
        <v>74</v>
      </c>
      <c r="J11" s="1376">
        <v>168</v>
      </c>
      <c r="K11" s="1376">
        <v>109</v>
      </c>
      <c r="L11" s="1376">
        <v>278</v>
      </c>
      <c r="M11" s="1971" t="s">
        <v>2792</v>
      </c>
      <c r="O11" s="400"/>
    </row>
    <row r="12" spans="1:15" ht="24" customHeight="1">
      <c r="A12" s="874" t="s">
        <v>1445</v>
      </c>
      <c r="B12" s="1971">
        <f t="shared" si="0"/>
        <v>2028</v>
      </c>
      <c r="C12" s="1694">
        <v>988</v>
      </c>
      <c r="D12" s="1694">
        <v>95</v>
      </c>
      <c r="E12" s="1376">
        <v>5</v>
      </c>
      <c r="F12" s="1376">
        <v>22</v>
      </c>
      <c r="G12" s="1376">
        <v>69</v>
      </c>
      <c r="H12" s="1376">
        <v>229</v>
      </c>
      <c r="I12" s="1376">
        <v>74</v>
      </c>
      <c r="J12" s="1376">
        <v>160</v>
      </c>
      <c r="K12" s="1376">
        <v>110</v>
      </c>
      <c r="L12" s="1376">
        <v>276</v>
      </c>
      <c r="M12" s="1971" t="s">
        <v>2792</v>
      </c>
      <c r="O12" s="400"/>
    </row>
    <row r="13" spans="1:15" ht="24" customHeight="1">
      <c r="A13" s="874" t="s">
        <v>1444</v>
      </c>
      <c r="B13" s="1971">
        <f t="shared" si="0"/>
        <v>1998</v>
      </c>
      <c r="C13" s="1694">
        <v>973</v>
      </c>
      <c r="D13" s="1694">
        <v>87</v>
      </c>
      <c r="E13" s="1376">
        <v>5</v>
      </c>
      <c r="F13" s="1376">
        <v>22</v>
      </c>
      <c r="G13" s="1376">
        <v>71</v>
      </c>
      <c r="H13" s="1376">
        <v>231</v>
      </c>
      <c r="I13" s="1376">
        <v>69</v>
      </c>
      <c r="J13" s="1376">
        <v>155</v>
      </c>
      <c r="K13" s="1376">
        <v>110</v>
      </c>
      <c r="L13" s="1376">
        <v>275</v>
      </c>
      <c r="M13" s="1971" t="s">
        <v>2792</v>
      </c>
      <c r="O13" s="400"/>
    </row>
    <row r="14" spans="1:15" ht="24" customHeight="1">
      <c r="A14" s="874" t="s">
        <v>2793</v>
      </c>
      <c r="B14" s="1971">
        <f t="shared" si="0"/>
        <v>1968</v>
      </c>
      <c r="C14" s="1692">
        <v>956</v>
      </c>
      <c r="D14" s="1692">
        <v>83</v>
      </c>
      <c r="E14" s="1376">
        <v>4</v>
      </c>
      <c r="F14" s="1376">
        <v>25</v>
      </c>
      <c r="G14" s="1376">
        <v>69</v>
      </c>
      <c r="H14" s="1376">
        <v>241</v>
      </c>
      <c r="I14" s="1376">
        <v>65</v>
      </c>
      <c r="J14" s="1376">
        <v>145</v>
      </c>
      <c r="K14" s="1376">
        <v>103</v>
      </c>
      <c r="L14" s="1376">
        <v>277</v>
      </c>
      <c r="M14" s="1971" t="s">
        <v>2792</v>
      </c>
      <c r="O14" s="400"/>
    </row>
    <row r="15" spans="1:15" ht="24" customHeight="1">
      <c r="A15" s="874" t="s">
        <v>2107</v>
      </c>
      <c r="B15" s="1971">
        <f t="shared" si="0"/>
        <v>1936</v>
      </c>
      <c r="C15" s="1692">
        <v>945</v>
      </c>
      <c r="D15" s="1692">
        <v>84</v>
      </c>
      <c r="E15" s="1376">
        <v>4</v>
      </c>
      <c r="F15" s="1376">
        <v>25</v>
      </c>
      <c r="G15" s="1376">
        <v>63</v>
      </c>
      <c r="H15" s="1376">
        <v>243</v>
      </c>
      <c r="I15" s="1376">
        <v>54</v>
      </c>
      <c r="J15" s="1376">
        <v>139</v>
      </c>
      <c r="K15" s="1376">
        <v>100</v>
      </c>
      <c r="L15" s="1376">
        <v>279</v>
      </c>
      <c r="M15" s="1971" t="s">
        <v>2792</v>
      </c>
      <c r="O15" s="400"/>
    </row>
    <row r="16" spans="1:15" s="220" customFormat="1" ht="24" customHeight="1">
      <c r="A16" s="1972" t="s">
        <v>406</v>
      </c>
      <c r="B16" s="1973">
        <f t="shared" si="0"/>
        <v>1913</v>
      </c>
      <c r="C16" s="1971">
        <v>933</v>
      </c>
      <c r="D16" s="1971">
        <v>80</v>
      </c>
      <c r="E16" s="1971">
        <v>2</v>
      </c>
      <c r="F16" s="1971">
        <v>23</v>
      </c>
      <c r="G16" s="1971">
        <v>65</v>
      </c>
      <c r="H16" s="1971">
        <v>240</v>
      </c>
      <c r="I16" s="1971">
        <v>48</v>
      </c>
      <c r="J16" s="1971">
        <v>132</v>
      </c>
      <c r="K16" s="1971">
        <v>98</v>
      </c>
      <c r="L16" s="1971">
        <v>292</v>
      </c>
      <c r="M16" s="1971" t="s">
        <v>2792</v>
      </c>
      <c r="O16" s="1968"/>
    </row>
    <row r="17" spans="1:15" s="220" customFormat="1" ht="24" customHeight="1">
      <c r="A17" s="1972" t="s">
        <v>405</v>
      </c>
      <c r="B17" s="1973">
        <f t="shared" si="0"/>
        <v>1878</v>
      </c>
      <c r="C17" s="1971">
        <v>910</v>
      </c>
      <c r="D17" s="1971">
        <v>84</v>
      </c>
      <c r="E17" s="1971">
        <v>2</v>
      </c>
      <c r="F17" s="1971">
        <v>23</v>
      </c>
      <c r="G17" s="1971">
        <v>62</v>
      </c>
      <c r="H17" s="1971">
        <v>234</v>
      </c>
      <c r="I17" s="1971">
        <v>46</v>
      </c>
      <c r="J17" s="1971">
        <v>118</v>
      </c>
      <c r="K17" s="1971">
        <v>95</v>
      </c>
      <c r="L17" s="1971">
        <v>304</v>
      </c>
      <c r="M17" s="1971" t="s">
        <v>2792</v>
      </c>
      <c r="O17" s="1968"/>
    </row>
    <row r="18" spans="1:15" s="220" customFormat="1" ht="24" customHeight="1">
      <c r="A18" s="1972" t="s">
        <v>404</v>
      </c>
      <c r="B18" s="1973">
        <f t="shared" si="0"/>
        <v>1842</v>
      </c>
      <c r="C18" s="1971">
        <v>890</v>
      </c>
      <c r="D18" s="1971">
        <v>92</v>
      </c>
      <c r="E18" s="1971">
        <v>2</v>
      </c>
      <c r="F18" s="1971">
        <v>22</v>
      </c>
      <c r="G18" s="1971">
        <v>61</v>
      </c>
      <c r="H18" s="1971">
        <v>228</v>
      </c>
      <c r="I18" s="1971">
        <v>46</v>
      </c>
      <c r="J18" s="1971">
        <v>107</v>
      </c>
      <c r="K18" s="1971">
        <v>91</v>
      </c>
      <c r="L18" s="1971">
        <v>303</v>
      </c>
      <c r="M18" s="1971" t="s">
        <v>2792</v>
      </c>
      <c r="O18" s="1968"/>
    </row>
    <row r="19" spans="1:15" s="220" customFormat="1" ht="24" customHeight="1">
      <c r="A19" s="1972" t="s">
        <v>403</v>
      </c>
      <c r="B19" s="1973">
        <f t="shared" si="0"/>
        <v>1819</v>
      </c>
      <c r="C19" s="1971">
        <v>871</v>
      </c>
      <c r="D19" s="1971">
        <v>95</v>
      </c>
      <c r="E19" s="1971">
        <v>3</v>
      </c>
      <c r="F19" s="1971">
        <v>22</v>
      </c>
      <c r="G19" s="1971">
        <v>60</v>
      </c>
      <c r="H19" s="1971">
        <v>227</v>
      </c>
      <c r="I19" s="1971">
        <v>45</v>
      </c>
      <c r="J19" s="1971">
        <v>101</v>
      </c>
      <c r="K19" s="1971">
        <v>91</v>
      </c>
      <c r="L19" s="1971">
        <v>304</v>
      </c>
      <c r="M19" s="1971" t="s">
        <v>2792</v>
      </c>
      <c r="O19" s="1968"/>
    </row>
    <row r="20" spans="1:15" s="220" customFormat="1" ht="24" customHeight="1">
      <c r="A20" s="1972" t="s">
        <v>402</v>
      </c>
      <c r="B20" s="1973">
        <f t="shared" si="0"/>
        <v>1782</v>
      </c>
      <c r="C20" s="1971">
        <v>858</v>
      </c>
      <c r="D20" s="1971">
        <v>93</v>
      </c>
      <c r="E20" s="1971">
        <v>3</v>
      </c>
      <c r="F20" s="1971">
        <v>20</v>
      </c>
      <c r="G20" s="1971">
        <v>60</v>
      </c>
      <c r="H20" s="1971">
        <v>220</v>
      </c>
      <c r="I20" s="1971">
        <v>41</v>
      </c>
      <c r="J20" s="1971">
        <v>94</v>
      </c>
      <c r="K20" s="1971">
        <v>88</v>
      </c>
      <c r="L20" s="1971">
        <v>305</v>
      </c>
      <c r="M20" s="1971" t="s">
        <v>2792</v>
      </c>
      <c r="O20" s="1968"/>
    </row>
    <row r="21" spans="1:15" s="220" customFormat="1" ht="24" customHeight="1">
      <c r="A21" s="1972" t="s">
        <v>401</v>
      </c>
      <c r="B21" s="1973">
        <f t="shared" si="0"/>
        <v>1761</v>
      </c>
      <c r="C21" s="1971">
        <v>856</v>
      </c>
      <c r="D21" s="1971">
        <v>92</v>
      </c>
      <c r="E21" s="1971">
        <v>0</v>
      </c>
      <c r="F21" s="1971">
        <v>18</v>
      </c>
      <c r="G21" s="1971">
        <v>59</v>
      </c>
      <c r="H21" s="1971">
        <v>219</v>
      </c>
      <c r="I21" s="1971">
        <v>41</v>
      </c>
      <c r="J21" s="1971">
        <v>87</v>
      </c>
      <c r="K21" s="1971">
        <v>86</v>
      </c>
      <c r="L21" s="1971">
        <v>303</v>
      </c>
      <c r="M21" s="1971" t="s">
        <v>2792</v>
      </c>
      <c r="O21" s="1968"/>
    </row>
    <row r="22" spans="1:15" s="220" customFormat="1" ht="24" customHeight="1">
      <c r="A22" s="1972" t="s">
        <v>400</v>
      </c>
      <c r="B22" s="1975">
        <f t="shared" si="0"/>
        <v>1748</v>
      </c>
      <c r="C22" s="1974">
        <v>854</v>
      </c>
      <c r="D22" s="1974">
        <v>92</v>
      </c>
      <c r="E22" s="1974">
        <v>0</v>
      </c>
      <c r="F22" s="1974">
        <v>20</v>
      </c>
      <c r="G22" s="1974">
        <v>58</v>
      </c>
      <c r="H22" s="1974">
        <v>216</v>
      </c>
      <c r="I22" s="1974">
        <v>41</v>
      </c>
      <c r="J22" s="1974">
        <v>80</v>
      </c>
      <c r="K22" s="1974">
        <v>83</v>
      </c>
      <c r="L22" s="1974">
        <v>304</v>
      </c>
      <c r="M22" s="1974" t="s">
        <v>2792</v>
      </c>
      <c r="O22" s="1968"/>
    </row>
    <row r="23" spans="1:15" s="220" customFormat="1" ht="24" customHeight="1">
      <c r="A23" s="1972" t="s">
        <v>399</v>
      </c>
      <c r="B23" s="1973">
        <v>1742</v>
      </c>
      <c r="C23" s="1971">
        <v>859</v>
      </c>
      <c r="D23" s="1971">
        <v>89</v>
      </c>
      <c r="E23" s="1971">
        <v>0</v>
      </c>
      <c r="F23" s="1971">
        <v>22</v>
      </c>
      <c r="G23" s="1971">
        <v>58</v>
      </c>
      <c r="H23" s="1971">
        <v>213</v>
      </c>
      <c r="I23" s="1971">
        <v>38</v>
      </c>
      <c r="J23" s="1971">
        <v>74</v>
      </c>
      <c r="K23" s="1971">
        <v>83</v>
      </c>
      <c r="L23" s="1971">
        <v>306</v>
      </c>
      <c r="M23" s="1971" t="s">
        <v>2792</v>
      </c>
      <c r="O23" s="1968"/>
    </row>
    <row r="24" spans="1:15" s="220" customFormat="1" ht="24" customHeight="1">
      <c r="A24" s="1972" t="s">
        <v>398</v>
      </c>
      <c r="B24" s="1971">
        <v>1737</v>
      </c>
      <c r="C24" s="1971">
        <v>849</v>
      </c>
      <c r="D24" s="1971">
        <v>89</v>
      </c>
      <c r="E24" s="1971">
        <v>0</v>
      </c>
      <c r="F24" s="1971">
        <v>26</v>
      </c>
      <c r="G24" s="1971">
        <v>59</v>
      </c>
      <c r="H24" s="1971">
        <v>222</v>
      </c>
      <c r="I24" s="1971">
        <v>37</v>
      </c>
      <c r="J24" s="1971">
        <v>68</v>
      </c>
      <c r="K24" s="1971">
        <v>82</v>
      </c>
      <c r="L24" s="1971">
        <v>305</v>
      </c>
      <c r="M24" s="1971" t="s">
        <v>2792</v>
      </c>
      <c r="O24" s="1968"/>
    </row>
    <row r="25" spans="1:15" s="220" customFormat="1" ht="24" customHeight="1">
      <c r="A25" s="1972" t="s">
        <v>397</v>
      </c>
      <c r="B25" s="1971">
        <v>1734</v>
      </c>
      <c r="C25" s="1971">
        <v>848</v>
      </c>
      <c r="D25" s="1971">
        <v>88</v>
      </c>
      <c r="E25" s="1971">
        <v>0</v>
      </c>
      <c r="F25" s="1971">
        <v>26</v>
      </c>
      <c r="G25" s="1971">
        <v>61</v>
      </c>
      <c r="H25" s="1971">
        <v>225</v>
      </c>
      <c r="I25" s="1971">
        <v>35</v>
      </c>
      <c r="J25" s="1971">
        <v>63</v>
      </c>
      <c r="K25" s="1971">
        <v>82</v>
      </c>
      <c r="L25" s="1971">
        <v>306</v>
      </c>
      <c r="M25" s="1971" t="s">
        <v>2792</v>
      </c>
      <c r="O25" s="1968"/>
    </row>
    <row r="26" spans="1:15" s="220" customFormat="1" ht="24" customHeight="1">
      <c r="A26" s="1972" t="s">
        <v>396</v>
      </c>
      <c r="B26" s="1971">
        <v>1731</v>
      </c>
      <c r="C26" s="1971">
        <v>853</v>
      </c>
      <c r="D26" s="1971">
        <v>88</v>
      </c>
      <c r="E26" s="1971">
        <v>0</v>
      </c>
      <c r="F26" s="1971">
        <v>27</v>
      </c>
      <c r="G26" s="1971">
        <v>59</v>
      </c>
      <c r="H26" s="1971">
        <v>226</v>
      </c>
      <c r="I26" s="1971">
        <v>33</v>
      </c>
      <c r="J26" s="1971">
        <v>59</v>
      </c>
      <c r="K26" s="1971">
        <v>80</v>
      </c>
      <c r="L26" s="1971">
        <v>306</v>
      </c>
      <c r="M26" s="1971" t="s">
        <v>2792</v>
      </c>
      <c r="O26" s="1968"/>
    </row>
    <row r="27" spans="1:15" s="220" customFormat="1" ht="24" customHeight="1">
      <c r="A27" s="1972" t="s">
        <v>395</v>
      </c>
      <c r="B27" s="1971">
        <v>1755</v>
      </c>
      <c r="C27" s="1971">
        <v>871</v>
      </c>
      <c r="D27" s="1971">
        <v>84</v>
      </c>
      <c r="E27" s="1971">
        <v>0</v>
      </c>
      <c r="F27" s="1971">
        <v>29</v>
      </c>
      <c r="G27" s="1971">
        <v>63</v>
      </c>
      <c r="H27" s="1971">
        <v>235</v>
      </c>
      <c r="I27" s="1971">
        <v>31</v>
      </c>
      <c r="J27" s="1971">
        <v>54</v>
      </c>
      <c r="K27" s="1971">
        <v>82</v>
      </c>
      <c r="L27" s="1971">
        <v>305</v>
      </c>
      <c r="M27" s="1971">
        <v>1</v>
      </c>
      <c r="O27" s="1968"/>
    </row>
    <row r="28" spans="1:15" s="220" customFormat="1" ht="24" customHeight="1">
      <c r="A28" s="1972" t="s">
        <v>394</v>
      </c>
      <c r="B28" s="1971">
        <v>1861</v>
      </c>
      <c r="C28" s="1971">
        <v>945</v>
      </c>
      <c r="D28" s="1971">
        <v>85</v>
      </c>
      <c r="E28" s="1971">
        <v>0</v>
      </c>
      <c r="F28" s="1971">
        <v>36</v>
      </c>
      <c r="G28" s="1971">
        <v>67</v>
      </c>
      <c r="H28" s="1971">
        <v>243</v>
      </c>
      <c r="I28" s="1971">
        <v>31</v>
      </c>
      <c r="J28" s="1971">
        <v>50</v>
      </c>
      <c r="K28" s="1971">
        <v>80</v>
      </c>
      <c r="L28" s="1971">
        <v>323</v>
      </c>
      <c r="M28" s="1971">
        <v>1</v>
      </c>
      <c r="O28" s="1968"/>
    </row>
    <row r="29" spans="1:15" s="220" customFormat="1" ht="24" customHeight="1" thickBot="1">
      <c r="A29" s="1970" t="s">
        <v>839</v>
      </c>
      <c r="B29" s="1969">
        <v>1926</v>
      </c>
      <c r="C29" s="1969">
        <v>990</v>
      </c>
      <c r="D29" s="1969">
        <v>88</v>
      </c>
      <c r="E29" s="1969">
        <v>0</v>
      </c>
      <c r="F29" s="1969">
        <v>37</v>
      </c>
      <c r="G29" s="1969">
        <v>70</v>
      </c>
      <c r="H29" s="1969">
        <v>260</v>
      </c>
      <c r="I29" s="1969">
        <v>32</v>
      </c>
      <c r="J29" s="1969">
        <v>49</v>
      </c>
      <c r="K29" s="1969">
        <v>79</v>
      </c>
      <c r="L29" s="1969">
        <v>320</v>
      </c>
      <c r="M29" s="1969">
        <v>1</v>
      </c>
      <c r="O29" s="1968"/>
    </row>
    <row r="30" spans="1:15" ht="22.5" customHeight="1">
      <c r="A30" s="219"/>
      <c r="B30" s="219"/>
      <c r="C30" s="219"/>
      <c r="D30" s="219"/>
      <c r="E30" s="219"/>
      <c r="F30" s="219"/>
      <c r="H30" s="219"/>
      <c r="I30" s="219"/>
      <c r="M30" s="220" t="s">
        <v>2791</v>
      </c>
    </row>
    <row r="31" spans="1:15" ht="18" customHeight="1">
      <c r="A31" s="219"/>
      <c r="C31" s="219"/>
      <c r="D31" s="219"/>
      <c r="E31" s="219"/>
      <c r="F31" s="219"/>
      <c r="G31" s="219"/>
      <c r="H31" s="219"/>
      <c r="I31" s="219"/>
      <c r="K31" s="219"/>
    </row>
    <row r="32" spans="1:15" ht="18" customHeight="1">
      <c r="A32" s="219"/>
      <c r="B32" s="219"/>
      <c r="C32" s="219"/>
      <c r="D32" s="219"/>
      <c r="E32" s="219"/>
      <c r="F32" s="219"/>
      <c r="G32" s="219"/>
      <c r="H32" s="219"/>
      <c r="I32" s="219"/>
      <c r="J32" s="219"/>
      <c r="K32" s="219"/>
    </row>
    <row r="33" ht="18" customHeight="1"/>
    <row r="34" ht="18" customHeight="1"/>
    <row r="35" ht="18" customHeight="1"/>
    <row r="36" ht="18" customHeight="1"/>
  </sheetData>
  <phoneticPr fontId="3"/>
  <printOptions horizontalCentered="1"/>
  <pageMargins left="0.98425196850393704" right="0.98425196850393704" top="1.1811023622047245" bottom="1.1811023622047245" header="0.51181102362204722" footer="0.51181102362204722"/>
  <pageSetup paperSize="9" scale="5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6"/>
  <sheetViews>
    <sheetView workbookViewId="0">
      <selection activeCell="M2" sqref="M2"/>
    </sheetView>
  </sheetViews>
  <sheetFormatPr defaultRowHeight="13"/>
  <sheetData>
    <row r="1" spans="1:13">
      <c r="B1" t="s">
        <v>847</v>
      </c>
      <c r="C1" t="s">
        <v>846</v>
      </c>
      <c r="D1" t="s">
        <v>845</v>
      </c>
      <c r="E1" t="s">
        <v>844</v>
      </c>
      <c r="F1" t="s">
        <v>843</v>
      </c>
      <c r="G1" t="s">
        <v>842</v>
      </c>
      <c r="H1" t="s">
        <v>841</v>
      </c>
      <c r="I1" t="s">
        <v>228</v>
      </c>
      <c r="J1" t="s">
        <v>121</v>
      </c>
      <c r="K1" t="s">
        <v>129</v>
      </c>
      <c r="L1" t="s">
        <v>840</v>
      </c>
      <c r="M1" s="427" t="s">
        <v>839</v>
      </c>
    </row>
    <row r="2" spans="1:13">
      <c r="A2" t="s">
        <v>838</v>
      </c>
      <c r="B2">
        <v>198619</v>
      </c>
      <c r="C2">
        <v>201120</v>
      </c>
      <c r="D2">
        <v>203923</v>
      </c>
      <c r="E2">
        <v>206720</v>
      </c>
      <c r="F2">
        <v>208006</v>
      </c>
      <c r="G2">
        <v>217002</v>
      </c>
      <c r="H2">
        <v>218906</v>
      </c>
      <c r="I2">
        <v>220764</v>
      </c>
      <c r="J2">
        <v>223953</v>
      </c>
      <c r="K2">
        <v>227334</v>
      </c>
      <c r="L2">
        <v>230489</v>
      </c>
      <c r="M2" s="9">
        <v>234069</v>
      </c>
    </row>
    <row r="3" spans="1:13">
      <c r="A3" t="s">
        <v>837</v>
      </c>
      <c r="B3">
        <v>198810</v>
      </c>
      <c r="C3">
        <v>201187</v>
      </c>
      <c r="D3">
        <v>203930</v>
      </c>
      <c r="E3">
        <v>206795</v>
      </c>
      <c r="F3">
        <v>207998</v>
      </c>
      <c r="G3">
        <v>217057</v>
      </c>
      <c r="H3">
        <v>218921</v>
      </c>
      <c r="I3">
        <v>220718</v>
      </c>
      <c r="J3">
        <v>224035</v>
      </c>
      <c r="K3">
        <v>227314</v>
      </c>
      <c r="L3">
        <v>230575</v>
      </c>
      <c r="M3" s="9">
        <v>234171</v>
      </c>
    </row>
    <row r="4" spans="1:13">
      <c r="A4" t="s">
        <v>836</v>
      </c>
      <c r="B4">
        <v>197837</v>
      </c>
      <c r="C4">
        <v>200555</v>
      </c>
      <c r="D4">
        <v>203116</v>
      </c>
      <c r="E4">
        <v>205993</v>
      </c>
      <c r="F4">
        <v>207147</v>
      </c>
      <c r="G4">
        <v>216064</v>
      </c>
      <c r="H4">
        <v>218109</v>
      </c>
      <c r="I4">
        <v>220166</v>
      </c>
      <c r="J4">
        <v>223771</v>
      </c>
      <c r="K4">
        <v>226781</v>
      </c>
      <c r="L4">
        <v>230310</v>
      </c>
      <c r="M4" s="9">
        <v>233868</v>
      </c>
    </row>
    <row r="5" spans="1:13">
      <c r="A5" t="s">
        <v>835</v>
      </c>
      <c r="B5">
        <v>199538</v>
      </c>
      <c r="C5">
        <v>202260</v>
      </c>
      <c r="D5">
        <v>204772</v>
      </c>
      <c r="E5">
        <v>207108</v>
      </c>
      <c r="F5">
        <v>208402</v>
      </c>
      <c r="G5">
        <v>217337</v>
      </c>
      <c r="H5">
        <v>219109</v>
      </c>
      <c r="I5">
        <v>221432</v>
      </c>
      <c r="J5">
        <v>224939</v>
      </c>
      <c r="K5">
        <v>227940</v>
      </c>
      <c r="L5">
        <v>231564</v>
      </c>
      <c r="M5" s="9">
        <v>235252</v>
      </c>
    </row>
    <row r="6" spans="1:13">
      <c r="A6" t="s">
        <v>834</v>
      </c>
      <c r="B6">
        <v>199796</v>
      </c>
      <c r="C6">
        <v>202364</v>
      </c>
      <c r="D6">
        <v>204986</v>
      </c>
      <c r="E6">
        <v>207242</v>
      </c>
      <c r="F6">
        <v>208628</v>
      </c>
      <c r="G6">
        <v>217661</v>
      </c>
      <c r="H6">
        <v>219331</v>
      </c>
      <c r="I6">
        <v>221604</v>
      </c>
      <c r="J6">
        <v>225240</v>
      </c>
      <c r="K6">
        <v>228288</v>
      </c>
      <c r="L6">
        <v>231997</v>
      </c>
      <c r="M6" s="9">
        <v>235602</v>
      </c>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083e2e-98a8-4b23-94e9-0be83a41c3fc" xsi:nil="true"/>
    <lcf76f155ced4ddcb4097134ff3c332f xmlns="aec7a5a4-3acc-481b-96da-e8c57b3f331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8C7B45FEC016241A741A39097E67E7B" ma:contentTypeVersion="12" ma:contentTypeDescription="新しいドキュメントを作成します。" ma:contentTypeScope="" ma:versionID="4a3fe5b473ba11bdc750d27c61db7e1f">
  <xsd:schema xmlns:xsd="http://www.w3.org/2001/XMLSchema" xmlns:xs="http://www.w3.org/2001/XMLSchema" xmlns:p="http://schemas.microsoft.com/office/2006/metadata/properties" xmlns:ns2="aec7a5a4-3acc-481b-96da-e8c57b3f331f" xmlns:ns3="27083e2e-98a8-4b23-94e9-0be83a41c3fc" targetNamespace="http://schemas.microsoft.com/office/2006/metadata/properties" ma:root="true" ma:fieldsID="c12bda4c9f3309dadafb2f4c5111025a" ns2:_="" ns3:_="">
    <xsd:import namespace="aec7a5a4-3acc-481b-96da-e8c57b3f331f"/>
    <xsd:import namespace="27083e2e-98a8-4b23-94e9-0be83a41c3f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c7a5a4-3acc-481b-96da-e8c57b3f33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2d2c588-4098-4adb-b795-29d38f8b489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083e2e-98a8-4b23-94e9-0be83a41c3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c504a0-51ee-4fad-b67c-9f629cc52110}" ma:internalName="TaxCatchAll" ma:showField="CatchAllData" ma:web="27083e2e-98a8-4b23-94e9-0be83a41c3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58441E-3714-4F8E-ADE4-92881139C184}">
  <ds:schemaRefs>
    <ds:schemaRef ds:uri="http://schemas.microsoft.com/office/2006/metadata/properties"/>
    <ds:schemaRef ds:uri="http://schemas.microsoft.com/office/infopath/2007/PartnerControls"/>
    <ds:schemaRef ds:uri="27083e2e-98a8-4b23-94e9-0be83a41c3fc"/>
    <ds:schemaRef ds:uri="aec7a5a4-3acc-481b-96da-e8c57b3f331f"/>
  </ds:schemaRefs>
</ds:datastoreItem>
</file>

<file path=customXml/itemProps2.xml><?xml version="1.0" encoding="utf-8"?>
<ds:datastoreItem xmlns:ds="http://schemas.openxmlformats.org/officeDocument/2006/customXml" ds:itemID="{D0561BE4-320E-49EB-88FD-E02A16E788EF}">
  <ds:schemaRefs>
    <ds:schemaRef ds:uri="http://schemas.microsoft.com/sharepoint/v3/contenttype/forms"/>
  </ds:schemaRefs>
</ds:datastoreItem>
</file>

<file path=customXml/itemProps3.xml><?xml version="1.0" encoding="utf-8"?>
<ds:datastoreItem xmlns:ds="http://schemas.openxmlformats.org/officeDocument/2006/customXml" ds:itemID="{ED6CCF41-777A-4836-9943-77C796FCC3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c7a5a4-3acc-481b-96da-e8c57b3f331f"/>
    <ds:schemaRef ds:uri="27083e2e-98a8-4b23-94e9-0be83a41c3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61</vt:i4>
      </vt:variant>
    </vt:vector>
  </HeadingPairs>
  <TitlesOfParts>
    <vt:vector size="143" baseType="lpstr">
      <vt:lpstr>概況_ﾐﾆｲﾝﾌｫﾒｰｼｮﾝ</vt:lpstr>
      <vt:lpstr>気象概況</vt:lpstr>
      <vt:lpstr>早見表</vt:lpstr>
      <vt:lpstr>計算式</vt:lpstr>
      <vt:lpstr>人口_表1</vt:lpstr>
      <vt:lpstr>表2</vt:lpstr>
      <vt:lpstr>表3</vt:lpstr>
      <vt:lpstr>表3-1</vt:lpstr>
      <vt:lpstr>表3-1グラフ用データ</vt:lpstr>
      <vt:lpstr>表4</vt:lpstr>
      <vt:lpstr>表5</vt:lpstr>
      <vt:lpstr>表6,7</vt:lpstr>
      <vt:lpstr>表8</vt:lpstr>
      <vt:lpstr>表8グラフ</vt:lpstr>
      <vt:lpstr>表9</vt:lpstr>
      <vt:lpstr>表10,11</vt:lpstr>
      <vt:lpstr>産業_表12</vt:lpstr>
      <vt:lpstr>表13</vt:lpstr>
      <vt:lpstr>表13データ</vt:lpstr>
      <vt:lpstr>表14</vt:lpstr>
      <vt:lpstr>表15</vt:lpstr>
      <vt:lpstr>表16</vt:lpstr>
      <vt:lpstr>表17</vt:lpstr>
      <vt:lpstr>表17グラフ</vt:lpstr>
      <vt:lpstr>表18</vt:lpstr>
      <vt:lpstr>表19</vt:lpstr>
      <vt:lpstr>表20</vt:lpstr>
      <vt:lpstr>表21</vt:lpstr>
      <vt:lpstr>表22</vt:lpstr>
      <vt:lpstr>表22　世帯員数</vt:lpstr>
      <vt:lpstr>農家数</vt:lpstr>
      <vt:lpstr>耕地面積</vt:lpstr>
      <vt:lpstr>表23</vt:lpstr>
      <vt:lpstr>表24</vt:lpstr>
      <vt:lpstr>表25</vt:lpstr>
      <vt:lpstr>表26</vt:lpstr>
      <vt:lpstr>表26グラフ</vt:lpstr>
      <vt:lpstr>表27</vt:lpstr>
      <vt:lpstr>土地_表28</vt:lpstr>
      <vt:lpstr>表29</vt:lpstr>
      <vt:lpstr>表30</vt:lpstr>
      <vt:lpstr>住宅_表31</vt:lpstr>
      <vt:lpstr>表32</vt:lpstr>
      <vt:lpstr>公園_表33</vt:lpstr>
      <vt:lpstr>表34</vt:lpstr>
      <vt:lpstr>上下水道_表35</vt:lpstr>
      <vt:lpstr>表36</vt:lpstr>
      <vt:lpstr>治安_表37</vt:lpstr>
      <vt:lpstr>表38</vt:lpstr>
      <vt:lpstr>表38グラフ</vt:lpstr>
      <vt:lpstr>表39</vt:lpstr>
      <vt:lpstr>運輸_表40</vt:lpstr>
      <vt:lpstr>表41</vt:lpstr>
      <vt:lpstr>表42</vt:lpstr>
      <vt:lpstr>環境衛生_表43</vt:lpstr>
      <vt:lpstr>表43グラフ</vt:lpstr>
      <vt:lpstr>表44</vt:lpstr>
      <vt:lpstr>福祉_表45</vt:lpstr>
      <vt:lpstr>表46</vt:lpstr>
      <vt:lpstr>表47</vt:lpstr>
      <vt:lpstr>表48</vt:lpstr>
      <vt:lpstr>表49</vt:lpstr>
      <vt:lpstr>表49グラフ</vt:lpstr>
      <vt:lpstr>教育_表50</vt:lpstr>
      <vt:lpstr>表51</vt:lpstr>
      <vt:lpstr>表52</vt:lpstr>
      <vt:lpstr>表53</vt:lpstr>
      <vt:lpstr>表54</vt:lpstr>
      <vt:lpstr>表55</vt:lpstr>
      <vt:lpstr>表56</vt:lpstr>
      <vt:lpstr>表57</vt:lpstr>
      <vt:lpstr>表58</vt:lpstr>
      <vt:lpstr>表59</vt:lpstr>
      <vt:lpstr>表60</vt:lpstr>
      <vt:lpstr>表61</vt:lpstr>
      <vt:lpstr>選挙_表62</vt:lpstr>
      <vt:lpstr>表63</vt:lpstr>
      <vt:lpstr>財政_表64</vt:lpstr>
      <vt:lpstr>表65</vt:lpstr>
      <vt:lpstr>表66</vt:lpstr>
      <vt:lpstr>表67</vt:lpstr>
      <vt:lpstr>職員_表68</vt:lpstr>
      <vt:lpstr>運輸_表40!Print_Area</vt:lpstr>
      <vt:lpstr>概況_ﾐﾆｲﾝﾌｫﾒｰｼｮﾝ!Print_Area</vt:lpstr>
      <vt:lpstr>環境衛生_表43!Print_Area</vt:lpstr>
      <vt:lpstr>気象概況!Print_Area</vt:lpstr>
      <vt:lpstr>計算式!Print_Area</vt:lpstr>
      <vt:lpstr>公園_表33!Print_Area</vt:lpstr>
      <vt:lpstr>財政_表64!Print_Area</vt:lpstr>
      <vt:lpstr>治安_表37!Print_Area</vt:lpstr>
      <vt:lpstr>住宅_表31!Print_Area</vt:lpstr>
      <vt:lpstr>上下水道_表35!Print_Area</vt:lpstr>
      <vt:lpstr>職員_表68!Print_Area</vt:lpstr>
      <vt:lpstr>人口_表1!Print_Area</vt:lpstr>
      <vt:lpstr>土地_表28!Print_Area</vt:lpstr>
      <vt:lpstr>'表10,11'!Print_Area</vt:lpstr>
      <vt:lpstr>表13!Print_Area</vt:lpstr>
      <vt:lpstr>表14!Print_Area</vt:lpstr>
      <vt:lpstr>表15!Print_Area</vt:lpstr>
      <vt:lpstr>表16!Print_Area</vt:lpstr>
      <vt:lpstr>表17!Print_Area</vt:lpstr>
      <vt:lpstr>表18!Print_Area</vt:lpstr>
      <vt:lpstr>表19!Print_Area</vt:lpstr>
      <vt:lpstr>表2!Print_Area</vt:lpstr>
      <vt:lpstr>表20!Print_Area</vt:lpstr>
      <vt:lpstr>表22!Print_Area</vt:lpstr>
      <vt:lpstr>表23!Print_Area</vt:lpstr>
      <vt:lpstr>表24!Print_Area</vt:lpstr>
      <vt:lpstr>表25!Print_Area</vt:lpstr>
      <vt:lpstr>表26!Print_Area</vt:lpstr>
      <vt:lpstr>表27!Print_Area</vt:lpstr>
      <vt:lpstr>表29!Print_Area</vt:lpstr>
      <vt:lpstr>'表3-1'!Print_Area</vt:lpstr>
      <vt:lpstr>表34!Print_Area</vt:lpstr>
      <vt:lpstr>表36!Print_Area</vt:lpstr>
      <vt:lpstr>表38!Print_Area</vt:lpstr>
      <vt:lpstr>表39!Print_Area</vt:lpstr>
      <vt:lpstr>表4!Print_Area</vt:lpstr>
      <vt:lpstr>表41!Print_Area</vt:lpstr>
      <vt:lpstr>表42!Print_Area</vt:lpstr>
      <vt:lpstr>表43グラフ!Print_Area</vt:lpstr>
      <vt:lpstr>表46!Print_Area</vt:lpstr>
      <vt:lpstr>表47!Print_Area</vt:lpstr>
      <vt:lpstr>表48!Print_Area</vt:lpstr>
      <vt:lpstr>表49!Print_Area</vt:lpstr>
      <vt:lpstr>表5!Print_Area</vt:lpstr>
      <vt:lpstr>表51!Print_Area</vt:lpstr>
      <vt:lpstr>表52!Print_Area</vt:lpstr>
      <vt:lpstr>表53!Print_Area</vt:lpstr>
      <vt:lpstr>表54!Print_Area</vt:lpstr>
      <vt:lpstr>表55!Print_Area</vt:lpstr>
      <vt:lpstr>表56!Print_Area</vt:lpstr>
      <vt:lpstr>表57!Print_Area</vt:lpstr>
      <vt:lpstr>表58!Print_Area</vt:lpstr>
      <vt:lpstr>表59!Print_Area</vt:lpstr>
      <vt:lpstr>表60!Print_Area</vt:lpstr>
      <vt:lpstr>表61!Print_Area</vt:lpstr>
      <vt:lpstr>表65!Print_Area</vt:lpstr>
      <vt:lpstr>表66!Print_Area</vt:lpstr>
      <vt:lpstr>表67!Print_Area</vt:lpstr>
      <vt:lpstr>表9!Print_Area</vt:lpstr>
      <vt:lpstr>福祉_表45!Print_Area</vt:lpstr>
      <vt:lpstr>早見表!Print_Titles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杉山  一彦</dc:creator>
  <cp:lastModifiedBy>人見 恵利</cp:lastModifiedBy>
  <cp:lastPrinted>2020-05-25T07:21:53Z</cp:lastPrinted>
  <dcterms:created xsi:type="dcterms:W3CDTF">1999-01-13T00:08:00Z</dcterms:created>
  <dcterms:modified xsi:type="dcterms:W3CDTF">2025-03-14T03:45:48Z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0x01010098C7B45FEC016241A741A39097E67E7B</vt:lpwstr>
  </property>
  <property fmtid="{D5CDD505-2E9C-101B-9397-08002B2CF9AE}" pid="3" name="MediaServiceImageTags">
    <vt:lpwstr/>
  </property>
</Properties>
</file>