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2　図書館概要\オープンデータ用\"/>
    </mc:Choice>
  </mc:AlternateContent>
  <bookViews>
    <workbookView xWindow="4155" yWindow="-75" windowWidth="10050" windowHeight="8550"/>
  </bookViews>
  <sheets>
    <sheet name="p.17" sheetId="2" r:id="rId1"/>
    <sheet name="p.18" sheetId="265" r:id="rId2"/>
    <sheet name="p.19" sheetId="5" r:id="rId3"/>
  </sheets>
  <calcPr calcId="152511"/>
</workbook>
</file>

<file path=xl/calcChain.xml><?xml version="1.0" encoding="utf-8"?>
<calcChain xmlns="http://schemas.openxmlformats.org/spreadsheetml/2006/main">
  <c r="J18" i="265" l="1"/>
  <c r="I18" i="265"/>
  <c r="H18" i="265"/>
  <c r="F18" i="265"/>
  <c r="E18" i="265"/>
  <c r="D18" i="265"/>
  <c r="C18" i="265"/>
  <c r="I34" i="2"/>
  <c r="G49" i="2"/>
  <c r="F49" i="2"/>
  <c r="E49" i="2"/>
  <c r="D49" i="2"/>
  <c r="B49" i="2"/>
  <c r="G47" i="2"/>
  <c r="D47" i="2"/>
  <c r="B47" i="2"/>
  <c r="G45" i="2"/>
  <c r="F45" i="2"/>
  <c r="E45" i="2"/>
  <c r="D45" i="2"/>
  <c r="C45" i="2"/>
  <c r="B45" i="2"/>
  <c r="G43" i="2"/>
  <c r="F43" i="2"/>
  <c r="F50" i="2" s="1"/>
  <c r="E43" i="2"/>
  <c r="E50" i="2" s="1"/>
  <c r="D43" i="2"/>
  <c r="C43" i="2"/>
  <c r="C50" i="2" s="1"/>
  <c r="B43" i="2"/>
  <c r="I36" i="2"/>
  <c r="H33" i="2"/>
  <c r="G33" i="2"/>
  <c r="F33" i="2"/>
  <c r="E33" i="2"/>
  <c r="D33" i="2"/>
  <c r="C33" i="2"/>
  <c r="B33" i="2"/>
  <c r="I32" i="2"/>
  <c r="I31" i="2"/>
  <c r="I30" i="2"/>
  <c r="I29" i="2"/>
  <c r="I28" i="2"/>
  <c r="I27" i="2"/>
  <c r="I26" i="2"/>
  <c r="I25" i="2"/>
  <c r="H24" i="2"/>
  <c r="G24" i="2"/>
  <c r="F24" i="2"/>
  <c r="E24" i="2"/>
  <c r="D24" i="2"/>
  <c r="C24" i="2"/>
  <c r="B24" i="2"/>
  <c r="I23" i="2"/>
  <c r="I22" i="2"/>
  <c r="K14" i="2"/>
  <c r="K5" i="2"/>
  <c r="G15" i="2"/>
  <c r="F15" i="2"/>
  <c r="E15" i="2"/>
  <c r="D15" i="2"/>
  <c r="C15" i="2"/>
  <c r="B15" i="2"/>
  <c r="B35" i="2" l="1"/>
  <c r="D35" i="2"/>
  <c r="D37" i="2" s="1"/>
  <c r="F35" i="2"/>
  <c r="F37" i="2" s="1"/>
  <c r="H35" i="2"/>
  <c r="H37" i="2" s="1"/>
  <c r="G50" i="2"/>
  <c r="K15" i="2"/>
  <c r="C35" i="2"/>
  <c r="C37" i="2" s="1"/>
  <c r="E35" i="2"/>
  <c r="E37" i="2" s="1"/>
  <c r="G35" i="2"/>
  <c r="G37" i="2" s="1"/>
  <c r="I33" i="2"/>
  <c r="B50" i="2"/>
  <c r="D50" i="2"/>
  <c r="I24" i="2"/>
  <c r="B37" i="2"/>
  <c r="G38" i="5"/>
  <c r="I35" i="2" l="1"/>
  <c r="K33" i="2"/>
  <c r="K28" i="2"/>
  <c r="K30" i="2"/>
  <c r="K34" i="2"/>
  <c r="B38" i="2"/>
  <c r="I37" i="2"/>
  <c r="K22" i="2"/>
  <c r="K31" i="2"/>
  <c r="K29" i="2"/>
  <c r="K27" i="2"/>
  <c r="K25" i="2"/>
  <c r="K26" i="2"/>
  <c r="G36" i="5"/>
  <c r="G37" i="5"/>
  <c r="K32" i="2" l="1"/>
  <c r="K23" i="2"/>
  <c r="K24" i="2" s="1"/>
  <c r="F38" i="2"/>
  <c r="C38" i="2"/>
  <c r="E38" i="2"/>
  <c r="D38" i="2"/>
  <c r="G38" i="2"/>
  <c r="G14" i="5"/>
  <c r="D6" i="5"/>
  <c r="D5" i="5"/>
  <c r="D4" i="5"/>
  <c r="D3" i="5"/>
  <c r="J54" i="265"/>
  <c r="E57" i="265"/>
  <c r="I38" i="2" l="1"/>
  <c r="G17" i="2"/>
  <c r="G16" i="2" l="1"/>
  <c r="K22" i="265"/>
  <c r="E17" i="2"/>
  <c r="H43" i="2" l="1"/>
  <c r="C21" i="265" l="1"/>
  <c r="C17" i="2"/>
  <c r="H21" i="265"/>
  <c r="D21" i="265"/>
  <c r="I50" i="265"/>
  <c r="C50" i="265"/>
  <c r="D28" i="265" s="1"/>
  <c r="E21" i="265"/>
  <c r="K17" i="265"/>
  <c r="K3" i="265"/>
  <c r="K4" i="265"/>
  <c r="K5" i="265"/>
  <c r="K6" i="265"/>
  <c r="K7" i="265"/>
  <c r="K8" i="265"/>
  <c r="K9" i="265"/>
  <c r="K10" i="265"/>
  <c r="K11" i="265"/>
  <c r="K12" i="265"/>
  <c r="K13" i="265"/>
  <c r="K14" i="265"/>
  <c r="K15" i="265"/>
  <c r="K16" i="265"/>
  <c r="H54" i="2"/>
  <c r="H44" i="2"/>
  <c r="H45" i="2"/>
  <c r="H46" i="2"/>
  <c r="H47" i="2"/>
  <c r="H48" i="2"/>
  <c r="H49" i="2"/>
  <c r="D17" i="2" l="1"/>
  <c r="D16" i="2"/>
  <c r="J28" i="265"/>
  <c r="J33" i="265"/>
  <c r="J34" i="265"/>
  <c r="J32" i="265"/>
  <c r="B17" i="2"/>
  <c r="H50" i="2"/>
  <c r="C51" i="2" s="1"/>
  <c r="K18" i="265"/>
  <c r="C16" i="2"/>
  <c r="F16" i="2"/>
  <c r="F17" i="2"/>
  <c r="E16" i="2"/>
  <c r="L13" i="2"/>
  <c r="D46" i="265"/>
  <c r="D42" i="265"/>
  <c r="D38" i="265"/>
  <c r="D34" i="265"/>
  <c r="D30" i="265"/>
  <c r="J44" i="265"/>
  <c r="J35" i="265"/>
  <c r="J49" i="265"/>
  <c r="J43" i="265"/>
  <c r="J48" i="265"/>
  <c r="J40" i="265"/>
  <c r="J30" i="265"/>
  <c r="J47" i="265"/>
  <c r="J38" i="265"/>
  <c r="J27" i="265"/>
  <c r="J45" i="265"/>
  <c r="J39" i="265"/>
  <c r="J46" i="265"/>
  <c r="J42" i="265"/>
  <c r="J36" i="265"/>
  <c r="J31" i="265"/>
  <c r="J41" i="265"/>
  <c r="J37" i="265"/>
  <c r="J29" i="265"/>
  <c r="D47" i="265"/>
  <c r="D43" i="265"/>
  <c r="D39" i="265"/>
  <c r="D35" i="265"/>
  <c r="D31" i="265"/>
  <c r="D27" i="265"/>
  <c r="F21" i="265"/>
  <c r="D49" i="265"/>
  <c r="D45" i="265"/>
  <c r="D41" i="265"/>
  <c r="D37" i="265"/>
  <c r="D33" i="265"/>
  <c r="D29" i="265"/>
  <c r="D48" i="265"/>
  <c r="D44" i="265"/>
  <c r="D40" i="265"/>
  <c r="D36" i="265"/>
  <c r="D32" i="265"/>
  <c r="L16" i="265" l="1"/>
  <c r="E19" i="265"/>
  <c r="I19" i="265"/>
  <c r="D19" i="265"/>
  <c r="H19" i="265"/>
  <c r="C19" i="265"/>
  <c r="F19" i="265"/>
  <c r="E51" i="2"/>
  <c r="F51" i="2"/>
  <c r="D51" i="2"/>
  <c r="G51" i="2"/>
  <c r="B51" i="2"/>
  <c r="L4" i="2"/>
  <c r="L7" i="2"/>
  <c r="L3" i="2"/>
  <c r="L11" i="2"/>
  <c r="L6" i="2"/>
  <c r="K17" i="2"/>
  <c r="L7" i="265"/>
  <c r="L5" i="265"/>
  <c r="L6" i="265"/>
  <c r="L8" i="265"/>
  <c r="L3" i="265"/>
  <c r="L17" i="265"/>
  <c r="L12" i="265"/>
  <c r="L10" i="265"/>
  <c r="L14" i="265"/>
  <c r="L4" i="265"/>
  <c r="L15" i="265"/>
  <c r="L13" i="265"/>
  <c r="L11" i="265"/>
  <c r="L9" i="265"/>
  <c r="L5" i="2"/>
  <c r="L12" i="2"/>
  <c r="L10" i="2"/>
  <c r="L9" i="2"/>
  <c r="L8" i="2"/>
  <c r="L14" i="2"/>
  <c r="J50" i="265"/>
  <c r="D50" i="265"/>
  <c r="H51" i="2" l="1"/>
  <c r="L18" i="265"/>
  <c r="K19" i="265"/>
</calcChain>
</file>

<file path=xl/sharedStrings.xml><?xml version="1.0" encoding="utf-8"?>
<sst xmlns="http://schemas.openxmlformats.org/spreadsheetml/2006/main" count="292" uniqueCount="193">
  <si>
    <t>日平均</t>
  </si>
  <si>
    <t>月平均</t>
  </si>
  <si>
    <t>開館日数</t>
  </si>
  <si>
    <t>予約・リクエスト件数</t>
    <rPh sb="8" eb="10">
      <t>ケンスウ</t>
    </rPh>
    <phoneticPr fontId="2"/>
  </si>
  <si>
    <t>入館者数</t>
    <rPh sb="0" eb="3">
      <t>ニュウカンシャ</t>
    </rPh>
    <rPh sb="3" eb="4">
      <t>スウ</t>
    </rPh>
    <phoneticPr fontId="2"/>
  </si>
  <si>
    <t>合計</t>
    <rPh sb="0" eb="2">
      <t>ゴウケイ</t>
    </rPh>
    <phoneticPr fontId="2"/>
  </si>
  <si>
    <t>０～６</t>
  </si>
  <si>
    <t>７～１２</t>
  </si>
  <si>
    <t>１３～１５</t>
  </si>
  <si>
    <t>１６～１８</t>
  </si>
  <si>
    <t>１９～２２</t>
  </si>
  <si>
    <t>３０～３９</t>
  </si>
  <si>
    <t>４０～４９</t>
  </si>
  <si>
    <t>５０～５９</t>
  </si>
  <si>
    <t>６０～</t>
  </si>
  <si>
    <t>個人計</t>
    <rPh sb="0" eb="2">
      <t>コジン</t>
    </rPh>
    <rPh sb="2" eb="3">
      <t>ケイ</t>
    </rPh>
    <phoneticPr fontId="2"/>
  </si>
  <si>
    <t>児童小計</t>
    <rPh sb="0" eb="2">
      <t>ジドウ</t>
    </rPh>
    <rPh sb="2" eb="3">
      <t>ショウ</t>
    </rPh>
    <rPh sb="3" eb="4">
      <t>ケイ</t>
    </rPh>
    <phoneticPr fontId="2"/>
  </si>
  <si>
    <t>一般小計</t>
    <rPh sb="0" eb="2">
      <t>イッパン</t>
    </rPh>
    <rPh sb="2" eb="4">
      <t>ショウケイ</t>
    </rPh>
    <phoneticPr fontId="2"/>
  </si>
  <si>
    <t>団体計</t>
    <rPh sb="2" eb="3">
      <t>ケイ</t>
    </rPh>
    <phoneticPr fontId="2"/>
  </si>
  <si>
    <t>総計</t>
    <rPh sb="0" eb="2">
      <t>ソウケイ</t>
    </rPh>
    <phoneticPr fontId="2"/>
  </si>
  <si>
    <t>資料区分</t>
    <rPh sb="0" eb="2">
      <t>シリョウ</t>
    </rPh>
    <rPh sb="2" eb="4">
      <t>クブン</t>
    </rPh>
    <phoneticPr fontId="2"/>
  </si>
  <si>
    <t>一般図書</t>
    <rPh sb="0" eb="4">
      <t>イッパントショ</t>
    </rPh>
    <phoneticPr fontId="2"/>
  </si>
  <si>
    <t>児童図書</t>
    <rPh sb="0" eb="2">
      <t>ジドウ</t>
    </rPh>
    <rPh sb="2" eb="4">
      <t>トショ</t>
    </rPh>
    <phoneticPr fontId="2"/>
  </si>
  <si>
    <t>雑誌</t>
    <rPh sb="0" eb="2">
      <t>ザッシ</t>
    </rPh>
    <phoneticPr fontId="2"/>
  </si>
  <si>
    <t>全資料合計</t>
    <rPh sb="0" eb="1">
      <t>ゼン</t>
    </rPh>
    <rPh sb="1" eb="3">
      <t>シリョウ</t>
    </rPh>
    <rPh sb="3" eb="5">
      <t>ゴウケイ</t>
    </rPh>
    <phoneticPr fontId="2"/>
  </si>
  <si>
    <t>受入冊数合計</t>
    <rPh sb="0" eb="2">
      <t>ウケイレ</t>
    </rPh>
    <rPh sb="2" eb="4">
      <t>サツスウ</t>
    </rPh>
    <rPh sb="4" eb="6">
      <t>ゴウケイ</t>
    </rPh>
    <phoneticPr fontId="2"/>
  </si>
  <si>
    <t>谷田部</t>
    <rPh sb="0" eb="3">
      <t>ヤタベ</t>
    </rPh>
    <phoneticPr fontId="2"/>
  </si>
  <si>
    <t>小野川</t>
    <rPh sb="0" eb="3">
      <t>オノガワ</t>
    </rPh>
    <phoneticPr fontId="2"/>
  </si>
  <si>
    <t>自動車</t>
    <rPh sb="0" eb="3">
      <t>ジドウシャ</t>
    </rPh>
    <phoneticPr fontId="2"/>
  </si>
  <si>
    <t>計</t>
    <rPh sb="0" eb="1">
      <t>ケイ</t>
    </rPh>
    <phoneticPr fontId="2"/>
  </si>
  <si>
    <t>文庫</t>
    <rPh sb="0" eb="2">
      <t>ブンコ</t>
    </rPh>
    <phoneticPr fontId="2"/>
  </si>
  <si>
    <t>参考図書</t>
    <rPh sb="0" eb="4">
      <t>サンコウトショ</t>
    </rPh>
    <phoneticPr fontId="2"/>
  </si>
  <si>
    <t>絵本</t>
    <rPh sb="0" eb="2">
      <t>エホン</t>
    </rPh>
    <phoneticPr fontId="2"/>
  </si>
  <si>
    <t>紙芝居</t>
    <rPh sb="0" eb="3">
      <t>カミシバイ</t>
    </rPh>
    <phoneticPr fontId="2"/>
  </si>
  <si>
    <t>分類不明</t>
    <rPh sb="0" eb="2">
      <t>ブンルイ</t>
    </rPh>
    <rPh sb="2" eb="4">
      <t>フメイ</t>
    </rPh>
    <phoneticPr fontId="2"/>
  </si>
  <si>
    <t>一日平均</t>
    <rPh sb="0" eb="2">
      <t>イチニチ</t>
    </rPh>
    <rPh sb="2" eb="4">
      <t>ヘイキン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</si>
  <si>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</si>
  <si>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</si>
  <si>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</si>
  <si>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</t>
    <rPh sb="0" eb="2">
      <t>シャカイ</t>
    </rPh>
    <phoneticPr fontId="2"/>
  </si>
  <si>
    <t>自然</t>
    <rPh sb="0" eb="2">
      <t>シゼン</t>
    </rPh>
    <phoneticPr fontId="2"/>
  </si>
  <si>
    <t>産業</t>
    <rPh sb="0" eb="2">
      <t>サンギョウ</t>
    </rPh>
    <phoneticPr fontId="2"/>
  </si>
  <si>
    <t>技術</t>
    <rPh sb="0" eb="2">
      <t>ギジュツ</t>
    </rPh>
    <phoneticPr fontId="2"/>
  </si>
  <si>
    <t>芸術</t>
    <rPh sb="0" eb="2">
      <t>ゲイジュツ</t>
    </rPh>
    <phoneticPr fontId="2"/>
  </si>
  <si>
    <t>文学</t>
    <rPh sb="0" eb="2">
      <t>ブンガク</t>
    </rPh>
    <phoneticPr fontId="2"/>
  </si>
  <si>
    <t>小説</t>
    <rPh sb="0" eb="2">
      <t>ショウセツ</t>
    </rPh>
    <phoneticPr fontId="2"/>
  </si>
  <si>
    <t>大活字本</t>
    <rPh sb="0" eb="1">
      <t>ダイカツ</t>
    </rPh>
    <rPh sb="1" eb="3">
      <t>カツジ</t>
    </rPh>
    <rPh sb="3" eb="4">
      <t>ホン</t>
    </rPh>
    <phoneticPr fontId="2"/>
  </si>
  <si>
    <t>録音資料</t>
    <rPh sb="0" eb="2">
      <t>ロクオン</t>
    </rPh>
    <rPh sb="2" eb="4">
      <t>シリョウ</t>
    </rPh>
    <phoneticPr fontId="2"/>
  </si>
  <si>
    <t>映像資料</t>
    <rPh sb="0" eb="2">
      <t>エイゾウ</t>
    </rPh>
    <rPh sb="2" eb="4">
      <t>シリョウ</t>
    </rPh>
    <phoneticPr fontId="2"/>
  </si>
  <si>
    <t>その他</t>
    <rPh sb="2" eb="3">
      <t>タ</t>
    </rPh>
    <phoneticPr fontId="2"/>
  </si>
  <si>
    <t>市政資料</t>
    <rPh sb="0" eb="2">
      <t>シセイ</t>
    </rPh>
    <rPh sb="2" eb="4">
      <t>シリョウ</t>
    </rPh>
    <phoneticPr fontId="2"/>
  </si>
  <si>
    <t>借受冊数</t>
    <rPh sb="0" eb="2">
      <t>カリウケ</t>
    </rPh>
    <rPh sb="2" eb="4">
      <t>サツスウ</t>
    </rPh>
    <phoneticPr fontId="2"/>
  </si>
  <si>
    <t>貸出冊数</t>
    <rPh sb="0" eb="2">
      <t>カシダシ</t>
    </rPh>
    <rPh sb="2" eb="4">
      <t>サツスウ</t>
    </rPh>
    <phoneticPr fontId="2"/>
  </si>
  <si>
    <t>年    度</t>
    <rPh sb="0" eb="1">
      <t>トシ</t>
    </rPh>
    <rPh sb="5" eb="6">
      <t>タビ</t>
    </rPh>
    <phoneticPr fontId="2"/>
  </si>
  <si>
    <t>２３～２９</t>
    <phoneticPr fontId="2"/>
  </si>
  <si>
    <t>自動車</t>
    <phoneticPr fontId="2"/>
  </si>
  <si>
    <t>谷田部</t>
    <phoneticPr fontId="2"/>
  </si>
  <si>
    <t>小野川</t>
    <phoneticPr fontId="2"/>
  </si>
  <si>
    <t>貸出人数       （団体含む）</t>
    <rPh sb="0" eb="2">
      <t>カシダシ</t>
    </rPh>
    <rPh sb="12" eb="14">
      <t>ダンタイ</t>
    </rPh>
    <rPh sb="14" eb="15">
      <t>フク</t>
    </rPh>
    <phoneticPr fontId="2"/>
  </si>
  <si>
    <t>貸出冊数            （団体含む）</t>
    <rPh sb="0" eb="2">
      <t>カシダシ</t>
    </rPh>
    <rPh sb="17" eb="19">
      <t>ダンタイ</t>
    </rPh>
    <rPh sb="19" eb="20">
      <t>フク</t>
    </rPh>
    <phoneticPr fontId="2"/>
  </si>
  <si>
    <t>比率（％）</t>
    <rPh sb="0" eb="2">
      <t>ヒリツ</t>
    </rPh>
    <phoneticPr fontId="2"/>
  </si>
  <si>
    <t>朗読テープ   郵送本数</t>
    <rPh sb="0" eb="2">
      <t>ロウドク</t>
    </rPh>
    <rPh sb="8" eb="10">
      <t>ユウソウ</t>
    </rPh>
    <rPh sb="10" eb="11">
      <t>ボン</t>
    </rPh>
    <rPh sb="11" eb="12">
      <t>カズ</t>
    </rPh>
    <phoneticPr fontId="2"/>
  </si>
  <si>
    <t>年  齢</t>
    <rPh sb="0" eb="4">
      <t>ネンレイ</t>
    </rPh>
    <phoneticPr fontId="2"/>
  </si>
  <si>
    <t>合  計</t>
    <rPh sb="0" eb="4">
      <t>ゴウケイ</t>
    </rPh>
    <phoneticPr fontId="2"/>
  </si>
  <si>
    <t>登録人数</t>
  </si>
  <si>
    <t>比率（％）</t>
  </si>
  <si>
    <t>郵  送</t>
    <rPh sb="0" eb="1">
      <t>ユウ</t>
    </rPh>
    <rPh sb="3" eb="4">
      <t>ソウ</t>
    </rPh>
    <phoneticPr fontId="2"/>
  </si>
  <si>
    <t>地域資料</t>
    <rPh sb="0" eb="2">
      <t>チイキ</t>
    </rPh>
    <rPh sb="2" eb="4">
      <t>シリョウ</t>
    </rPh>
    <phoneticPr fontId="2"/>
  </si>
  <si>
    <t>教科書</t>
    <rPh sb="0" eb="3">
      <t>キョウカショ</t>
    </rPh>
    <phoneticPr fontId="2"/>
  </si>
  <si>
    <t>郵 送</t>
    <rPh sb="0" eb="3">
      <t>ユウソウ</t>
    </rPh>
    <phoneticPr fontId="2"/>
  </si>
  <si>
    <t>貸出</t>
    <rPh sb="0" eb="2">
      <t>カシダシ</t>
    </rPh>
    <phoneticPr fontId="2"/>
  </si>
  <si>
    <t>言語</t>
    <rPh sb="0" eb="2">
      <t>ゲンゴ</t>
    </rPh>
    <phoneticPr fontId="2"/>
  </si>
  <si>
    <t>進路情報</t>
    <rPh sb="0" eb="2">
      <t>シンロ</t>
    </rPh>
    <rPh sb="2" eb="4">
      <t>ジョウホウ</t>
    </rPh>
    <phoneticPr fontId="2"/>
  </si>
  <si>
    <t xml:space="preserve">中  央  </t>
    <phoneticPr fontId="2"/>
  </si>
  <si>
    <t>筑  波</t>
    <phoneticPr fontId="2"/>
  </si>
  <si>
    <t>茎  崎</t>
    <phoneticPr fontId="2"/>
  </si>
  <si>
    <t>筑  波</t>
    <rPh sb="0" eb="4">
      <t>ツクバ</t>
    </rPh>
    <phoneticPr fontId="2"/>
  </si>
  <si>
    <t>茎  崎</t>
    <rPh sb="0" eb="4">
      <t>クキザキ</t>
    </rPh>
    <phoneticPr fontId="2"/>
  </si>
  <si>
    <t>ヤング</t>
    <phoneticPr fontId="2"/>
  </si>
  <si>
    <t>冊  数</t>
    <rPh sb="0" eb="4">
      <t>サツスウ</t>
    </rPh>
    <phoneticPr fontId="2"/>
  </si>
  <si>
    <t>Ｎ</t>
    <phoneticPr fontId="2"/>
  </si>
  <si>
    <t>Ｎ</t>
    <phoneticPr fontId="2"/>
  </si>
  <si>
    <t>Ｗ</t>
    <phoneticPr fontId="2"/>
  </si>
  <si>
    <t>Ｗ</t>
    <phoneticPr fontId="2"/>
  </si>
  <si>
    <t>Ｔ</t>
    <phoneticPr fontId="2"/>
  </si>
  <si>
    <t>市政資料</t>
    <phoneticPr fontId="2"/>
  </si>
  <si>
    <t>TB</t>
    <phoneticPr fontId="2"/>
  </si>
  <si>
    <t>TB</t>
    <phoneticPr fontId="2"/>
  </si>
  <si>
    <t>Ｅ</t>
    <phoneticPr fontId="2"/>
  </si>
  <si>
    <t>Ｅ</t>
    <phoneticPr fontId="2"/>
  </si>
  <si>
    <t>Ｃ</t>
    <phoneticPr fontId="2"/>
  </si>
  <si>
    <t>Ｃ</t>
    <phoneticPr fontId="2"/>
  </si>
  <si>
    <t>Ｍ</t>
    <phoneticPr fontId="2"/>
  </si>
  <si>
    <t>コミック</t>
    <phoneticPr fontId="2"/>
  </si>
  <si>
    <t>Ｓ</t>
    <phoneticPr fontId="2"/>
  </si>
  <si>
    <t>Ｓ</t>
    <phoneticPr fontId="2"/>
  </si>
  <si>
    <t>Ｚ</t>
    <phoneticPr fontId="2"/>
  </si>
  <si>
    <t>雑誌</t>
    <phoneticPr fontId="2"/>
  </si>
  <si>
    <t>Ａ</t>
    <phoneticPr fontId="2"/>
  </si>
  <si>
    <t>Ａ</t>
    <phoneticPr fontId="2"/>
  </si>
  <si>
    <t>Ｖ</t>
    <phoneticPr fontId="2"/>
  </si>
  <si>
    <t>Ｖ</t>
    <phoneticPr fontId="2"/>
  </si>
  <si>
    <t>Ｘ</t>
    <phoneticPr fontId="2"/>
  </si>
  <si>
    <t>Ｘ</t>
    <phoneticPr fontId="2"/>
  </si>
  <si>
    <t>中  央</t>
    <rPh sb="0" eb="4">
      <t>チュウオウ</t>
    </rPh>
    <phoneticPr fontId="2"/>
  </si>
  <si>
    <t>Ｂ／Ａ         ×１００</t>
    <phoneticPr fontId="2"/>
  </si>
  <si>
    <t>Ｃ／Ｂ             ×１００</t>
    <phoneticPr fontId="2"/>
  </si>
  <si>
    <t>複     写                受付件数</t>
    <rPh sb="0" eb="1">
      <t>フク</t>
    </rPh>
    <rPh sb="6" eb="7">
      <t>シャ</t>
    </rPh>
    <rPh sb="23" eb="25">
      <t>ウケツケ</t>
    </rPh>
    <rPh sb="25" eb="27">
      <t>ケンスウ</t>
    </rPh>
    <phoneticPr fontId="2"/>
  </si>
  <si>
    <t>調査相談     件    数</t>
    <rPh sb="0" eb="2">
      <t>チョウサ</t>
    </rPh>
    <rPh sb="2" eb="4">
      <t>ソウダン</t>
    </rPh>
    <rPh sb="9" eb="10">
      <t>ケン</t>
    </rPh>
    <rPh sb="14" eb="15">
      <t>カズ</t>
    </rPh>
    <phoneticPr fontId="2"/>
  </si>
  <si>
    <t>⑥ 貸出冊数（全館 ）</t>
    <rPh sb="2" eb="4">
      <t>カシダシ</t>
    </rPh>
    <rPh sb="4" eb="6">
      <t>サツスウ</t>
    </rPh>
    <rPh sb="7" eb="9">
      <t>ゼンカン</t>
    </rPh>
    <phoneticPr fontId="2"/>
  </si>
  <si>
    <t>⑤ 資料区分別貸出冊数（館別）</t>
    <rPh sb="2" eb="4">
      <t>シリョウ</t>
    </rPh>
    <rPh sb="4" eb="6">
      <t>クブン</t>
    </rPh>
    <rPh sb="6" eb="7">
      <t>ベツ</t>
    </rPh>
    <rPh sb="7" eb="9">
      <t>カシダシ</t>
    </rPh>
    <rPh sb="9" eb="11">
      <t>サツスウ</t>
    </rPh>
    <rPh sb="12" eb="13">
      <t>カン</t>
    </rPh>
    <rPh sb="13" eb="14">
      <t>ベツ</t>
    </rPh>
    <phoneticPr fontId="2"/>
  </si>
  <si>
    <t>⑦ 蔵書冊数（全館）</t>
    <rPh sb="2" eb="4">
      <t>ゾウショ</t>
    </rPh>
    <rPh sb="4" eb="6">
      <t>サツスウ</t>
    </rPh>
    <rPh sb="7" eb="9">
      <t>ゼンカン</t>
    </rPh>
    <phoneticPr fontId="2"/>
  </si>
  <si>
    <t>⑧ 予約リクエスト受付件数</t>
    <rPh sb="2" eb="4">
      <t>ヨヤク</t>
    </rPh>
    <rPh sb="9" eb="11">
      <t>ウケツケ</t>
    </rPh>
    <rPh sb="11" eb="13">
      <t>ケンスウ</t>
    </rPh>
    <phoneticPr fontId="2"/>
  </si>
  <si>
    <t>⑩（続き）</t>
    <rPh sb="2" eb="3">
      <t>ツヅ</t>
    </rPh>
    <phoneticPr fontId="2"/>
  </si>
  <si>
    <t>⑪ 経費（中央館のみ）</t>
    <rPh sb="2" eb="4">
      <t>ケイヒ</t>
    </rPh>
    <rPh sb="5" eb="7">
      <t>チュウオウ</t>
    </rPh>
    <rPh sb="7" eb="8">
      <t>カン</t>
    </rPh>
    <phoneticPr fontId="2"/>
  </si>
  <si>
    <t>０～６</t>
    <phoneticPr fontId="2"/>
  </si>
  <si>
    <t>年　　齢</t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</si>
  <si>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</si>
  <si>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</si>
  <si>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</si>
  <si>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 xml:space="preserve">  ４月</t>
    <rPh sb="3" eb="4">
      <t>ガツ</t>
    </rPh>
    <phoneticPr fontId="2"/>
  </si>
  <si>
    <t xml:space="preserve">  ５月</t>
    <rPh sb="3" eb="4">
      <t>ガツ</t>
    </rPh>
    <phoneticPr fontId="2"/>
  </si>
  <si>
    <t xml:space="preserve">  ６月</t>
    <rPh sb="3" eb="4">
      <t>ガツ</t>
    </rPh>
    <phoneticPr fontId="2"/>
  </si>
  <si>
    <t xml:space="preserve">  ７月</t>
    <rPh sb="3" eb="4">
      <t>ガツ</t>
    </rPh>
    <phoneticPr fontId="2"/>
  </si>
  <si>
    <t xml:space="preserve">  ８月</t>
    <rPh sb="3" eb="4">
      <t>ガツ</t>
    </rPh>
    <phoneticPr fontId="2"/>
  </si>
  <si>
    <t xml:space="preserve">  ９月</t>
    <rPh sb="3" eb="4">
      <t>ガツ</t>
    </rPh>
    <phoneticPr fontId="2"/>
  </si>
  <si>
    <t xml:space="preserve">  １月</t>
    <rPh sb="3" eb="4">
      <t>ガツ</t>
    </rPh>
    <phoneticPr fontId="2"/>
  </si>
  <si>
    <t xml:space="preserve">  ２月</t>
    <rPh sb="3" eb="4">
      <t>ガツ</t>
    </rPh>
    <phoneticPr fontId="2"/>
  </si>
  <si>
    <t xml:space="preserve">  ３月</t>
    <rPh sb="3" eb="4">
      <t>ガツ</t>
    </rPh>
    <phoneticPr fontId="2"/>
  </si>
  <si>
    <t>⑨ 相互貸借</t>
    <rPh sb="2" eb="4">
      <t>ソウゴ</t>
    </rPh>
    <rPh sb="4" eb="6">
      <t>タイシャク</t>
    </rPh>
    <phoneticPr fontId="2"/>
  </si>
  <si>
    <t>図書館の   総予算（Ｂ）</t>
    <rPh sb="0" eb="3">
      <t>トショカン</t>
    </rPh>
    <rPh sb="7" eb="10">
      <t>ソウヨサン</t>
    </rPh>
    <phoneticPr fontId="2"/>
  </si>
  <si>
    <t>総  計</t>
    <rPh sb="0" eb="1">
      <t>フサ</t>
    </rPh>
    <rPh sb="3" eb="4">
      <t>ケイ</t>
    </rPh>
    <phoneticPr fontId="2"/>
  </si>
  <si>
    <t>開館日数</t>
    <rPh sb="0" eb="2">
      <t>カイカン</t>
    </rPh>
    <rPh sb="2" eb="4">
      <t>ニッスウ</t>
    </rPh>
    <phoneticPr fontId="2"/>
  </si>
  <si>
    <t>比率(％)</t>
    <rPh sb="0" eb="2">
      <t>ヒリツ</t>
    </rPh>
    <phoneticPr fontId="2"/>
  </si>
  <si>
    <t>視聴覚資料</t>
    <rPh sb="0" eb="3">
      <t>シチョウカク</t>
    </rPh>
    <rPh sb="3" eb="5">
      <t>シリョウ</t>
    </rPh>
    <phoneticPr fontId="2"/>
  </si>
  <si>
    <t>視聴覚機器           利用人数</t>
    <rPh sb="0" eb="3">
      <t>シチョウカク</t>
    </rPh>
    <rPh sb="3" eb="5">
      <t>キキ</t>
    </rPh>
    <rPh sb="16" eb="18">
      <t>リヨウ</t>
    </rPh>
    <rPh sb="18" eb="20">
      <t>ニンズウ</t>
    </rPh>
    <phoneticPr fontId="2"/>
  </si>
  <si>
    <t>視聴覚  機器利用　　人数</t>
    <rPh sb="0" eb="3">
      <t>シチョウカク</t>
    </rPh>
    <rPh sb="5" eb="7">
      <t>キキ</t>
    </rPh>
    <rPh sb="7" eb="9">
      <t>リヨウ</t>
    </rPh>
    <rPh sb="11" eb="13">
      <t>ニンズウ</t>
    </rPh>
    <phoneticPr fontId="2"/>
  </si>
  <si>
    <t>① 月別統計（中央のみ）</t>
    <rPh sb="2" eb="4">
      <t>ツキベツ</t>
    </rPh>
    <rPh sb="4" eb="6">
      <t>トウケイ</t>
    </rPh>
    <rPh sb="7" eb="9">
      <t>チュウオウ</t>
    </rPh>
    <phoneticPr fontId="2"/>
  </si>
  <si>
    <t>③ 貸出人数</t>
    <rPh sb="2" eb="4">
      <t>カシダシ</t>
    </rPh>
    <rPh sb="4" eb="6">
      <t>ニンズウ</t>
    </rPh>
    <phoneticPr fontId="2"/>
  </si>
  <si>
    <t>④ 蔵書冊数と受入冊数</t>
    <rPh sb="2" eb="4">
      <t>ゾウショ</t>
    </rPh>
    <rPh sb="4" eb="6">
      <t>サツスウ</t>
    </rPh>
    <rPh sb="7" eb="8">
      <t>ウ</t>
    </rPh>
    <rPh sb="8" eb="9">
      <t>イ</t>
    </rPh>
    <rPh sb="9" eb="11">
      <t>サツスウ</t>
    </rPh>
    <phoneticPr fontId="2"/>
  </si>
  <si>
    <t>⑩ その他利用</t>
    <rPh sb="4" eb="5">
      <t>タ</t>
    </rPh>
    <rPh sb="5" eb="7">
      <t>リヨウ</t>
    </rPh>
    <phoneticPr fontId="2"/>
  </si>
  <si>
    <t>うち団体貸出</t>
    <rPh sb="2" eb="4">
      <t>ダンタイ</t>
    </rPh>
    <rPh sb="4" eb="6">
      <t>カシダシ</t>
    </rPh>
    <phoneticPr fontId="2"/>
  </si>
  <si>
    <t>合    計</t>
    <rPh sb="0" eb="1">
      <t>ゴウ</t>
    </rPh>
    <rPh sb="5" eb="6">
      <t>ケイ</t>
    </rPh>
    <phoneticPr fontId="2"/>
  </si>
  <si>
    <t xml:space="preserve"> 分  類</t>
    <rPh sb="1" eb="2">
      <t>ブン</t>
    </rPh>
    <rPh sb="4" eb="5">
      <t>タグイ</t>
    </rPh>
    <phoneticPr fontId="2"/>
  </si>
  <si>
    <t>合   計</t>
    <rPh sb="0" eb="1">
      <t>ゴウ</t>
    </rPh>
    <rPh sb="4" eb="5">
      <t>ケイ</t>
    </rPh>
    <phoneticPr fontId="2"/>
  </si>
  <si>
    <t>比 率（％）</t>
    <rPh sb="0" eb="1">
      <t>ヒ</t>
    </rPh>
    <rPh sb="2" eb="3">
      <t>リツ</t>
    </rPh>
    <phoneticPr fontId="2"/>
  </si>
  <si>
    <t>ヤ ン グ</t>
    <phoneticPr fontId="2"/>
  </si>
  <si>
    <t>雑   誌</t>
    <rPh sb="0" eb="1">
      <t>ザツ</t>
    </rPh>
    <rPh sb="4" eb="5">
      <t>シ</t>
    </rPh>
    <phoneticPr fontId="2"/>
  </si>
  <si>
    <t>外国語一般</t>
    <rPh sb="0" eb="3">
      <t>ガイコクゴ</t>
    </rPh>
    <rPh sb="3" eb="5">
      <t>イッパン</t>
    </rPh>
    <phoneticPr fontId="2"/>
  </si>
  <si>
    <t>外国語児童</t>
    <rPh sb="0" eb="3">
      <t>ガイコクゴ</t>
    </rPh>
    <rPh sb="3" eb="5">
      <t>ジドウ</t>
    </rPh>
    <phoneticPr fontId="2"/>
  </si>
  <si>
    <t>新聞情報室          利用件数</t>
    <rPh sb="0" eb="2">
      <t>シンブン</t>
    </rPh>
    <rPh sb="2" eb="4">
      <t>ジョウホウ</t>
    </rPh>
    <rPh sb="4" eb="5">
      <t>シツ</t>
    </rPh>
    <rPh sb="15" eb="17">
      <t>リヨウ</t>
    </rPh>
    <rPh sb="17" eb="19">
      <t>ケンスウ</t>
    </rPh>
    <phoneticPr fontId="2"/>
  </si>
  <si>
    <t>※児童図書＝児童図書＋絵本＋紙芝居の合計</t>
    <rPh sb="1" eb="3">
      <t>ジドウ</t>
    </rPh>
    <rPh sb="3" eb="5">
      <t>トショ</t>
    </rPh>
    <rPh sb="6" eb="8">
      <t>ジドウ</t>
    </rPh>
    <rPh sb="8" eb="10">
      <t>トショ</t>
    </rPh>
    <rPh sb="11" eb="13">
      <t>エホン</t>
    </rPh>
    <rPh sb="14" eb="17">
      <t>カミシバイ</t>
    </rPh>
    <rPh sb="18" eb="20">
      <t>ゴウケイ</t>
    </rPh>
    <phoneticPr fontId="2"/>
  </si>
  <si>
    <t>PC</t>
    <phoneticPr fontId="2"/>
  </si>
  <si>
    <t>コンピュータ</t>
    <phoneticPr fontId="2"/>
  </si>
  <si>
    <t>② 有効登録人数</t>
    <rPh sb="2" eb="4">
      <t>ユウコウ</t>
    </rPh>
    <rPh sb="4" eb="6">
      <t>トウロク</t>
    </rPh>
    <rPh sb="6" eb="8">
      <t>ニンズウ</t>
    </rPh>
    <phoneticPr fontId="2"/>
  </si>
  <si>
    <t>平成２２年度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</si>
  <si>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</si>
  <si>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※一般図書＝一般図書＋文庫＋参考図書＋郷土資料＋市政資料＋教科書の合計</t>
    <rPh sb="1" eb="5">
      <t>イッパントショ</t>
    </rPh>
    <rPh sb="6" eb="10">
      <t>イッパントショ</t>
    </rPh>
    <rPh sb="11" eb="13">
      <t>ブンコ</t>
    </rPh>
    <rPh sb="14" eb="18">
      <t>サンコウトショ</t>
    </rPh>
    <rPh sb="19" eb="21">
      <t>キョウドシ</t>
    </rPh>
    <rPh sb="21" eb="23">
      <t>シリョウ</t>
    </rPh>
    <rPh sb="24" eb="26">
      <t>シセイ</t>
    </rPh>
    <rPh sb="26" eb="28">
      <t>シリョウ</t>
    </rPh>
    <rPh sb="29" eb="32">
      <t>キョウカショ</t>
    </rPh>
    <rPh sb="33" eb="35">
      <t>ゴウケイ</t>
    </rPh>
    <phoneticPr fontId="2"/>
  </si>
  <si>
    <t>平成２４年度</t>
    <rPh sb="0" eb="2">
      <t>ヘイセイ</t>
    </rPh>
    <rPh sb="4" eb="6">
      <t>ネンド</t>
    </rPh>
    <phoneticPr fontId="2"/>
  </si>
  <si>
    <t>窓口</t>
    <rPh sb="0" eb="2">
      <t>マドグチ</t>
    </rPh>
    <phoneticPr fontId="2"/>
  </si>
  <si>
    <t>ネット</t>
    <phoneticPr fontId="2"/>
  </si>
  <si>
    <t>小野川</t>
    <rPh sb="0" eb="3">
      <t>オノガワ</t>
    </rPh>
    <phoneticPr fontId="2"/>
  </si>
  <si>
    <t>平成２５年度</t>
    <rPh sb="0" eb="2">
      <t>ヘイセイ</t>
    </rPh>
    <rPh sb="4" eb="6">
      <t>ネンド</t>
    </rPh>
    <phoneticPr fontId="2"/>
  </si>
  <si>
    <t>大穂</t>
    <rPh sb="0" eb="2">
      <t>オオホ</t>
    </rPh>
    <phoneticPr fontId="2"/>
  </si>
  <si>
    <t>豊里</t>
    <rPh sb="0" eb="2">
      <t>トヨサト</t>
    </rPh>
    <phoneticPr fontId="2"/>
  </si>
  <si>
    <t>並木</t>
    <rPh sb="0" eb="2">
      <t>ナミキ</t>
    </rPh>
    <phoneticPr fontId="2"/>
  </si>
  <si>
    <t>広岡</t>
    <rPh sb="0" eb="2">
      <t>ヒロオカ</t>
    </rPh>
    <phoneticPr fontId="2"/>
  </si>
  <si>
    <t>⑫館外ブックポスト返却冊数</t>
    <rPh sb="1" eb="3">
      <t>カンガイ</t>
    </rPh>
    <rPh sb="9" eb="11">
      <t>ヘンキャク</t>
    </rPh>
    <rPh sb="11" eb="12">
      <t>サツ</t>
    </rPh>
    <rPh sb="12" eb="13">
      <t>スウ</t>
    </rPh>
    <phoneticPr fontId="2"/>
  </si>
  <si>
    <t>合計</t>
    <rPh sb="0" eb="2">
      <t>ゴウケイ</t>
    </rPh>
    <phoneticPr fontId="2"/>
  </si>
  <si>
    <t>市庁舎</t>
    <rPh sb="0" eb="3">
      <t>シチョウシャ</t>
    </rPh>
    <phoneticPr fontId="2"/>
  </si>
  <si>
    <t>　　リクエスト内訳（中央分）</t>
    <rPh sb="7" eb="9">
      <t>ウチワケ</t>
    </rPh>
    <rPh sb="10" eb="12">
      <t>チュウオウ</t>
    </rPh>
    <rPh sb="12" eb="13">
      <t>ブン</t>
    </rPh>
    <phoneticPr fontId="2"/>
  </si>
  <si>
    <t>窓口のうち，図書室から中央へ購入依頼分</t>
    <rPh sb="0" eb="2">
      <t>マドグチ</t>
    </rPh>
    <rPh sb="6" eb="9">
      <t>トショシツ</t>
    </rPh>
    <rPh sb="11" eb="13">
      <t>チュウオウ</t>
    </rPh>
    <rPh sb="14" eb="16">
      <t>コウニュウ</t>
    </rPh>
    <rPh sb="16" eb="18">
      <t>イライ</t>
    </rPh>
    <rPh sb="18" eb="19">
      <t>ブン</t>
    </rPh>
    <phoneticPr fontId="2"/>
  </si>
  <si>
    <t>ホール
利用件数</t>
    <rPh sb="4" eb="6">
      <t>リヨウ</t>
    </rPh>
    <rPh sb="6" eb="8">
      <t>ケンスウ</t>
    </rPh>
    <phoneticPr fontId="2"/>
  </si>
  <si>
    <t>集会室
利用件数</t>
    <rPh sb="0" eb="2">
      <t>シュウカイ</t>
    </rPh>
    <rPh sb="2" eb="3">
      <t>シツ</t>
    </rPh>
    <phoneticPr fontId="2"/>
  </si>
  <si>
    <t>和　室
利用件数</t>
    <rPh sb="0" eb="1">
      <t>ワ</t>
    </rPh>
    <rPh sb="2" eb="3">
      <t>シツ</t>
    </rPh>
    <phoneticPr fontId="2"/>
  </si>
  <si>
    <t>施設利用
合計件数</t>
    <rPh sb="0" eb="2">
      <t>シセツ</t>
    </rPh>
    <rPh sb="2" eb="4">
      <t>リヨウ</t>
    </rPh>
    <rPh sb="5" eb="7">
      <t>ゴウケイ</t>
    </rPh>
    <rPh sb="7" eb="9">
      <t>ケンスウ</t>
    </rPh>
    <phoneticPr fontId="2"/>
  </si>
  <si>
    <t>駐車券
発行数</t>
    <rPh sb="0" eb="2">
      <t>チュウシャ</t>
    </rPh>
    <rPh sb="2" eb="3">
      <t>ケン</t>
    </rPh>
    <rPh sb="4" eb="6">
      <t>ハッコウ</t>
    </rPh>
    <rPh sb="6" eb="7">
      <t>スウ</t>
    </rPh>
    <phoneticPr fontId="2"/>
  </si>
  <si>
    <t>平成２６年度</t>
    <rPh sb="0" eb="2">
      <t>ヘイセイ</t>
    </rPh>
    <rPh sb="4" eb="6">
      <t>ネンド</t>
    </rPh>
    <phoneticPr fontId="2"/>
  </si>
  <si>
    <t>注）平成25年度市庁舎は平成26年３月分のみ</t>
    <rPh sb="2" eb="4">
      <t>ヘイセイ</t>
    </rPh>
    <rPh sb="6" eb="8">
      <t>ネンド</t>
    </rPh>
    <rPh sb="8" eb="11">
      <t>シチョウシャ</t>
    </rPh>
    <rPh sb="12" eb="14">
      <t>ヘイセイ</t>
    </rPh>
    <rPh sb="16" eb="17">
      <t>ネン</t>
    </rPh>
    <rPh sb="18" eb="19">
      <t>ガツ</t>
    </rPh>
    <phoneticPr fontId="2"/>
  </si>
  <si>
    <t>WebOPAC 
 検索件数</t>
    <rPh sb="10" eb="12">
      <t>ケンサク</t>
    </rPh>
    <rPh sb="12" eb="14">
      <t>ケンスウ</t>
    </rPh>
    <phoneticPr fontId="2"/>
  </si>
  <si>
    <t>合 計</t>
    <phoneticPr fontId="2"/>
  </si>
  <si>
    <t xml:space="preserve">中  央  </t>
    <phoneticPr fontId="2"/>
  </si>
  <si>
    <t>自動車</t>
    <phoneticPr fontId="2"/>
  </si>
  <si>
    <t>谷田部</t>
    <phoneticPr fontId="2"/>
  </si>
  <si>
    <t>筑  波</t>
    <phoneticPr fontId="2"/>
  </si>
  <si>
    <t>相互貸借</t>
    <rPh sb="0" eb="2">
      <t>ソウゴ</t>
    </rPh>
    <rPh sb="2" eb="4">
      <t>タイシャク</t>
    </rPh>
    <phoneticPr fontId="2"/>
  </si>
  <si>
    <t>小野川</t>
    <phoneticPr fontId="2"/>
  </si>
  <si>
    <t>茎  崎</t>
    <phoneticPr fontId="2"/>
  </si>
  <si>
    <t>２３～２９</t>
    <phoneticPr fontId="2"/>
  </si>
  <si>
    <t>市の一般会計予算（Ａ）</t>
    <rPh sb="0" eb="1">
      <t>シ</t>
    </rPh>
    <rPh sb="2" eb="4">
      <t>イッパン</t>
    </rPh>
    <rPh sb="4" eb="6">
      <t>カイケイ</t>
    </rPh>
    <rPh sb="6" eb="8">
      <t>ヨサン</t>
    </rPh>
    <phoneticPr fontId="2"/>
  </si>
  <si>
    <t>資料費予算額（Ｃ）</t>
    <rPh sb="0" eb="2">
      <t>シリョウ</t>
    </rPh>
    <rPh sb="2" eb="3">
      <t>ヒ</t>
    </rPh>
    <rPh sb="3" eb="6">
      <t>ヨサンガク</t>
    </rPh>
    <phoneticPr fontId="2"/>
  </si>
  <si>
    <t>図書費予算額</t>
    <rPh sb="0" eb="2">
      <t>トショ</t>
    </rPh>
    <rPh sb="2" eb="3">
      <t>ヒ</t>
    </rPh>
    <rPh sb="3" eb="6">
      <t>ヨサンガク</t>
    </rPh>
    <phoneticPr fontId="2"/>
  </si>
  <si>
    <t>(千円）</t>
    <rPh sb="1" eb="3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</si>
</sst>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.0_);[Red]\(#,##0.0\)"/>
    <numFmt numFmtId="178" formatCode="#,##0_);[Red]\(#,##0\)"/>
    <numFmt numFmtId="179" formatCode="#,##0.0_ "/>
    <numFmt numFmtId="180" formatCode="#,##0_ "/>
    <numFmt numFmtId="181" formatCode="#,##0.0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178" fontId="5" fillId="0" borderId="0" xfId="0" applyNumberFormat="1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178" fontId="6" fillId="0" borderId="0" xfId="0" applyNumberFormat="1" applyFont="1" applyFill="1" applyAlignment="1">
      <alignment horizontal="left" vertical="center"/>
    </xf>
    <xf numFmtId="178" fontId="6" fillId="0" borderId="0" xfId="0" applyNumberFormat="1" applyFont="1" applyFill="1" applyAlignment="1">
      <alignment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shrinkToFit="1"/>
    </xf>
    <xf numFmtId="178" fontId="6" fillId="0" borderId="1" xfId="0" applyNumberFormat="1" applyFont="1" applyFill="1" applyBorder="1" applyAlignment="1">
      <alignment vertical="center" shrinkToFit="1"/>
    </xf>
    <xf numFmtId="178" fontId="6" fillId="0" borderId="0" xfId="0" applyNumberFormat="1" applyFont="1" applyFill="1" applyAlignment="1">
      <alignment vertical="center" shrinkToFit="1"/>
    </xf>
    <xf numFmtId="178" fontId="6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vertical="center" shrinkToFit="1"/>
    </xf>
    <xf numFmtId="180" fontId="8" fillId="0" borderId="0" xfId="0" applyNumberFormat="1" applyFont="1" applyFill="1" applyBorder="1" applyAlignment="1">
      <alignment horizontal="center" shrinkToFit="1"/>
    </xf>
    <xf numFmtId="180" fontId="8" fillId="0" borderId="0" xfId="0" applyNumberFormat="1" applyFont="1" applyFill="1" applyBorder="1"/>
    <xf numFmtId="180" fontId="8" fillId="0" borderId="0" xfId="0" applyNumberFormat="1" applyFont="1" applyFill="1" applyBorder="1" applyAlignment="1">
      <alignment horizontal="right"/>
    </xf>
    <xf numFmtId="180" fontId="8" fillId="0" borderId="1" xfId="0" applyNumberFormat="1" applyFont="1" applyFill="1" applyBorder="1"/>
    <xf numFmtId="176" fontId="8" fillId="0" borderId="0" xfId="0" applyNumberFormat="1" applyFont="1" applyFill="1" applyBorder="1"/>
    <xf numFmtId="180" fontId="8" fillId="0" borderId="0" xfId="0" applyNumberFormat="1" applyFont="1" applyFill="1" applyAlignment="1">
      <alignment shrinkToFit="1"/>
    </xf>
    <xf numFmtId="180" fontId="8" fillId="0" borderId="0" xfId="0" applyNumberFormat="1" applyFont="1" applyFill="1"/>
    <xf numFmtId="178" fontId="6" fillId="0" borderId="0" xfId="0" applyNumberFormat="1" applyFont="1" applyFill="1" applyBorder="1" applyAlignment="1">
      <alignment horizontal="right" vertical="center" shrinkToFit="1"/>
    </xf>
    <xf numFmtId="178" fontId="6" fillId="0" borderId="6" xfId="0" applyNumberFormat="1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distributed" shrinkToFit="1"/>
    </xf>
    <xf numFmtId="0" fontId="8" fillId="0" borderId="0" xfId="0" applyFont="1" applyFill="1" applyBorder="1" applyAlignment="1">
      <alignment horizontal="distributed" shrinkToFit="1"/>
    </xf>
    <xf numFmtId="0" fontId="8" fillId="0" borderId="3" xfId="0" applyFont="1" applyFill="1" applyBorder="1" applyAlignment="1">
      <alignment horizontal="distributed"/>
    </xf>
    <xf numFmtId="180" fontId="8" fillId="0" borderId="3" xfId="0" applyNumberFormat="1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180" fontId="8" fillId="0" borderId="1" xfId="0" applyNumberFormat="1" applyFont="1" applyFill="1" applyBorder="1" applyAlignment="1">
      <alignment horizontal="distributed" shrinkToFit="1"/>
    </xf>
    <xf numFmtId="3" fontId="8" fillId="0" borderId="0" xfId="0" applyNumberFormat="1" applyFont="1" applyFill="1" applyBorder="1"/>
    <xf numFmtId="0" fontId="8" fillId="0" borderId="3" xfId="0" applyFont="1" applyFill="1" applyBorder="1" applyAlignment="1">
      <alignment shrinkToFit="1"/>
    </xf>
    <xf numFmtId="180" fontId="8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vertical="center" shrinkToFit="1"/>
    </xf>
    <xf numFmtId="178" fontId="6" fillId="0" borderId="1" xfId="0" applyNumberFormat="1" applyFont="1" applyFill="1" applyBorder="1" applyAlignment="1">
      <alignment horizontal="right" vertical="center" shrinkToFit="1"/>
    </xf>
    <xf numFmtId="180" fontId="8" fillId="0" borderId="1" xfId="0" applyNumberFormat="1" applyFont="1" applyFill="1" applyBorder="1" applyAlignment="1">
      <alignment vertical="center" shrinkToFit="1"/>
    </xf>
    <xf numFmtId="180" fontId="8" fillId="0" borderId="1" xfId="0" applyNumberFormat="1" applyFont="1" applyFill="1" applyBorder="1" applyAlignment="1">
      <alignment horizontal="center"/>
    </xf>
    <xf numFmtId="180" fontId="8" fillId="0" borderId="1" xfId="0" applyNumberFormat="1" applyFont="1" applyFill="1" applyBorder="1" applyAlignment="1">
      <alignment shrinkToFit="1"/>
    </xf>
    <xf numFmtId="49" fontId="8" fillId="0" borderId="4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/>
    <xf numFmtId="49" fontId="8" fillId="0" borderId="5" xfId="0" applyNumberFormat="1" applyFont="1" applyFill="1" applyBorder="1" applyAlignment="1">
      <alignment horizontal="center" vertical="center" wrapText="1"/>
    </xf>
    <xf numFmtId="179" fontId="8" fillId="0" borderId="10" xfId="0" applyNumberFormat="1" applyFont="1" applyFill="1" applyBorder="1"/>
    <xf numFmtId="180" fontId="8" fillId="0" borderId="6" xfId="0" applyNumberFormat="1" applyFont="1" applyFill="1" applyBorder="1"/>
    <xf numFmtId="180" fontId="8" fillId="0" borderId="9" xfId="0" applyNumberFormat="1" applyFont="1" applyFill="1" applyBorder="1"/>
    <xf numFmtId="49" fontId="8" fillId="0" borderId="7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shrinkToFit="1"/>
    </xf>
    <xf numFmtId="180" fontId="8" fillId="0" borderId="0" xfId="0" applyNumberFormat="1" applyFont="1" applyFill="1" applyAlignment="1">
      <alignment horizontal="center" shrinkToFit="1"/>
    </xf>
    <xf numFmtId="180" fontId="8" fillId="0" borderId="11" xfId="0" applyNumberFormat="1" applyFont="1" applyFill="1" applyBorder="1" applyAlignment="1">
      <alignment horizontal="distributed" shrinkToFit="1"/>
    </xf>
    <xf numFmtId="3" fontId="8" fillId="0" borderId="1" xfId="0" applyNumberFormat="1" applyFont="1" applyFill="1" applyBorder="1"/>
    <xf numFmtId="179" fontId="8" fillId="0" borderId="0" xfId="0" applyNumberFormat="1" applyFont="1" applyFill="1" applyBorder="1"/>
    <xf numFmtId="180" fontId="8" fillId="0" borderId="11" xfId="0" applyNumberFormat="1" applyFont="1" applyFill="1" applyBorder="1" applyAlignment="1">
      <alignment horizontal="distributed"/>
    </xf>
    <xf numFmtId="180" fontId="8" fillId="0" borderId="9" xfId="0" applyNumberFormat="1" applyFont="1" applyFill="1" applyBorder="1" applyAlignment="1">
      <alignment horizontal="center"/>
    </xf>
    <xf numFmtId="180" fontId="8" fillId="0" borderId="0" xfId="0" applyNumberFormat="1" applyFont="1" applyFill="1" applyBorder="1" applyAlignment="1">
      <alignment horizontal="distributed" shrinkToFit="1"/>
    </xf>
    <xf numFmtId="180" fontId="8" fillId="0" borderId="0" xfId="0" applyNumberFormat="1" applyFont="1" applyFill="1" applyBorder="1" applyAlignment="1">
      <alignment horizontal="distributed"/>
    </xf>
    <xf numFmtId="180" fontId="8" fillId="0" borderId="3" xfId="0" applyNumberFormat="1" applyFont="1" applyFill="1" applyBorder="1" applyAlignment="1">
      <alignment horizontal="distributed" shrinkToFit="1"/>
    </xf>
    <xf numFmtId="180" fontId="8" fillId="0" borderId="10" xfId="0" applyNumberFormat="1" applyFont="1" applyFill="1" applyBorder="1" applyAlignment="1">
      <alignment horizontal="center"/>
    </xf>
    <xf numFmtId="180" fontId="8" fillId="0" borderId="8" xfId="0" applyNumberFormat="1" applyFont="1" applyFill="1" applyBorder="1" applyAlignment="1">
      <alignment horizontal="distributed" shrinkToFit="1"/>
    </xf>
    <xf numFmtId="180" fontId="8" fillId="0" borderId="8" xfId="0" applyNumberFormat="1" applyFont="1" applyFill="1" applyBorder="1" applyAlignment="1">
      <alignment horizontal="distributed"/>
    </xf>
    <xf numFmtId="180" fontId="8" fillId="0" borderId="12" xfId="0" applyNumberFormat="1" applyFont="1" applyFill="1" applyBorder="1" applyAlignment="1"/>
    <xf numFmtId="180" fontId="8" fillId="0" borderId="0" xfId="0" applyNumberFormat="1" applyFont="1" applyFill="1" applyBorder="1" applyAlignment="1">
      <alignment shrinkToFit="1"/>
    </xf>
    <xf numFmtId="180" fontId="8" fillId="0" borderId="12" xfId="0" applyNumberFormat="1" applyFont="1" applyFill="1" applyBorder="1" applyAlignment="1">
      <alignment vertical="center" shrinkToFit="1"/>
    </xf>
    <xf numFmtId="180" fontId="8" fillId="0" borderId="8" xfId="0" applyNumberFormat="1" applyFont="1" applyFill="1" applyBorder="1"/>
    <xf numFmtId="180" fontId="8" fillId="0" borderId="8" xfId="0" applyNumberFormat="1" applyFont="1" applyFill="1" applyBorder="1" applyAlignment="1">
      <alignment horizontal="right"/>
    </xf>
    <xf numFmtId="180" fontId="8" fillId="0" borderId="0" xfId="0" applyNumberFormat="1" applyFont="1" applyFill="1" applyAlignment="1">
      <alignment horizontal="center"/>
    </xf>
    <xf numFmtId="180" fontId="7" fillId="0" borderId="1" xfId="0" applyNumberFormat="1" applyFont="1" applyFill="1" applyBorder="1" applyAlignment="1">
      <alignment horizontal="center" vertical="center" shrinkToFit="1"/>
    </xf>
    <xf numFmtId="180" fontId="7" fillId="0" borderId="1" xfId="0" applyNumberFormat="1" applyFont="1" applyFill="1" applyBorder="1" applyAlignment="1">
      <alignment horizontal="center" vertical="center" wrapText="1" shrinkToFit="1"/>
    </xf>
    <xf numFmtId="180" fontId="5" fillId="0" borderId="0" xfId="0" applyNumberFormat="1" applyFont="1" applyFill="1" applyAlignment="1">
      <alignment horizontal="center" vertical="center" wrapText="1" shrinkToFit="1"/>
    </xf>
    <xf numFmtId="180" fontId="3" fillId="0" borderId="0" xfId="0" applyNumberFormat="1" applyFont="1" applyFill="1"/>
    <xf numFmtId="180" fontId="9" fillId="0" borderId="0" xfId="0" applyNumberFormat="1" applyFont="1" applyFill="1"/>
    <xf numFmtId="180" fontId="6" fillId="0" borderId="1" xfId="0" applyNumberFormat="1" applyFont="1" applyFill="1" applyBorder="1" applyAlignment="1">
      <alignment horizontal="center" vertical="center" wrapText="1" shrinkToFit="1"/>
    </xf>
    <xf numFmtId="178" fontId="7" fillId="0" borderId="9" xfId="0" applyNumberFormat="1" applyFont="1" applyFill="1" applyBorder="1" applyAlignment="1">
      <alignment horizontal="center" vertical="center" wrapText="1"/>
    </xf>
    <xf numFmtId="178" fontId="6" fillId="0" borderId="9" xfId="0" applyNumberFormat="1" applyFont="1" applyFill="1" applyBorder="1" applyAlignment="1">
      <alignment vertical="center" shrinkToFit="1"/>
    </xf>
    <xf numFmtId="178" fontId="4" fillId="0" borderId="9" xfId="0" applyNumberFormat="1" applyFont="1" applyFill="1" applyBorder="1" applyAlignment="1">
      <alignment vertical="center" shrinkToFit="1"/>
    </xf>
    <xf numFmtId="180" fontId="8" fillId="0" borderId="0" xfId="0" applyNumberFormat="1" applyFont="1" applyFill="1" applyBorder="1" applyAlignment="1">
      <alignment horizontal="center"/>
    </xf>
    <xf numFmtId="180" fontId="6" fillId="0" borderId="2" xfId="0" applyNumberFormat="1" applyFont="1" applyFill="1" applyBorder="1" applyAlignment="1">
      <alignment horizontal="center"/>
    </xf>
    <xf numFmtId="180" fontId="6" fillId="0" borderId="9" xfId="0" applyNumberFormat="1" applyFont="1" applyFill="1" applyBorder="1" applyAlignment="1">
      <alignment horizontal="center"/>
    </xf>
    <xf numFmtId="180" fontId="8" fillId="0" borderId="0" xfId="0" applyNumberFormat="1" applyFont="1" applyFill="1" applyBorder="1" applyAlignment="1"/>
    <xf numFmtId="180" fontId="0" fillId="0" borderId="0" xfId="0" applyNumberFormat="1" applyFont="1" applyFill="1" applyAlignment="1">
      <alignment horizontal="center"/>
    </xf>
    <xf numFmtId="178" fontId="8" fillId="0" borderId="1" xfId="1" applyNumberFormat="1" applyFont="1" applyFill="1" applyBorder="1" applyAlignment="1"/>
    <xf numFmtId="178" fontId="8" fillId="0" borderId="1" xfId="0" applyNumberFormat="1" applyFont="1" applyFill="1" applyBorder="1" applyAlignment="1"/>
    <xf numFmtId="180" fontId="0" fillId="0" borderId="0" xfId="0" applyNumberFormat="1" applyFont="1" applyFill="1"/>
    <xf numFmtId="179" fontId="0" fillId="0" borderId="0" xfId="0" applyNumberFormat="1" applyFont="1" applyFill="1"/>
    <xf numFmtId="179" fontId="0" fillId="0" borderId="0" xfId="0" applyNumberFormat="1" applyFont="1" applyFill="1" applyAlignment="1">
      <alignment horizontal="center"/>
    </xf>
    <xf numFmtId="181" fontId="0" fillId="0" borderId="0" xfId="0" applyNumberFormat="1" applyFont="1" applyFill="1"/>
    <xf numFmtId="179" fontId="0" fillId="0" borderId="0" xfId="0" applyNumberFormat="1" applyFont="1" applyFill="1" applyAlignment="1">
      <alignment vertical="distributed"/>
    </xf>
    <xf numFmtId="180" fontId="0" fillId="0" borderId="0" xfId="0" applyNumberFormat="1" applyFont="1" applyFill="1" applyAlignment="1">
      <alignment shrinkToFit="1"/>
    </xf>
    <xf numFmtId="180" fontId="0" fillId="0" borderId="0" xfId="0" applyNumberFormat="1" applyFont="1" applyFill="1" applyAlignment="1">
      <alignment horizontal="center" shrinkToFit="1"/>
    </xf>
    <xf numFmtId="179" fontId="0" fillId="0" borderId="0" xfId="0" applyNumberFormat="1" applyFont="1" applyFill="1" applyAlignment="1">
      <alignment horizontal="center" shrinkToFit="1"/>
    </xf>
    <xf numFmtId="180" fontId="0" fillId="0" borderId="9" xfId="0" applyNumberFormat="1" applyFont="1" applyFill="1" applyBorder="1"/>
    <xf numFmtId="180" fontId="8" fillId="0" borderId="1" xfId="0" applyNumberFormat="1" applyFont="1" applyFill="1" applyBorder="1" applyAlignment="1"/>
    <xf numFmtId="180" fontId="0" fillId="0" borderId="0" xfId="0" applyNumberFormat="1" applyFont="1" applyFill="1" applyBorder="1"/>
    <xf numFmtId="180" fontId="8" fillId="0" borderId="1" xfId="0" applyNumberFormat="1" applyFont="1" applyFill="1" applyBorder="1" applyAlignment="1">
      <alignment horizontal="center" wrapText="1" shrinkToFit="1"/>
    </xf>
    <xf numFmtId="180" fontId="6" fillId="0" borderId="1" xfId="0" applyNumberFormat="1" applyFont="1" applyFill="1" applyBorder="1" applyAlignment="1">
      <alignment horizontal="center" wrapText="1" shrinkToFit="1"/>
    </xf>
    <xf numFmtId="180" fontId="6" fillId="0" borderId="1" xfId="0" applyNumberFormat="1" applyFont="1" applyFill="1" applyBorder="1" applyAlignment="1">
      <alignment horizontal="center" vertical="center" shrinkToFit="1"/>
    </xf>
    <xf numFmtId="178" fontId="8" fillId="0" borderId="6" xfId="0" applyNumberFormat="1" applyFont="1" applyFill="1" applyBorder="1" applyAlignment="1"/>
    <xf numFmtId="180" fontId="9" fillId="0" borderId="9" xfId="0" applyNumberFormat="1" applyFont="1" applyFill="1" applyBorder="1" applyAlignment="1">
      <alignment horizontal="center" vertical="center" wrapText="1" shrinkToFit="1"/>
    </xf>
    <xf numFmtId="180" fontId="8" fillId="0" borderId="2" xfId="0" applyNumberFormat="1" applyFont="1" applyFill="1" applyBorder="1" applyAlignment="1">
      <alignment horizontal="center"/>
    </xf>
    <xf numFmtId="180" fontId="8" fillId="0" borderId="3" xfId="0" applyNumberFormat="1" applyFont="1" applyFill="1" applyBorder="1" applyAlignment="1">
      <alignment horizontal="center"/>
    </xf>
    <xf numFmtId="180" fontId="8" fillId="0" borderId="2" xfId="0" applyNumberFormat="1" applyFont="1" applyFill="1" applyBorder="1" applyAlignment="1"/>
    <xf numFmtId="180" fontId="8" fillId="0" borderId="2" xfId="0" applyNumberFormat="1" applyFont="1" applyFill="1" applyBorder="1" applyAlignment="1">
      <alignment horizontal="right"/>
    </xf>
    <xf numFmtId="181" fontId="8" fillId="0" borderId="1" xfId="0" applyNumberFormat="1" applyFont="1" applyFill="1" applyBorder="1" applyAlignment="1"/>
    <xf numFmtId="0" fontId="8" fillId="0" borderId="1" xfId="0" applyFont="1" applyFill="1" applyBorder="1"/>
    <xf numFmtId="180" fontId="8" fillId="0" borderId="1" xfId="0" applyNumberFormat="1" applyFont="1" applyFill="1" applyBorder="1" applyProtection="1">
      <protection locked="0"/>
    </xf>
    <xf numFmtId="180" fontId="8" fillId="0" borderId="1" xfId="0" applyNumberFormat="1" applyFont="1" applyFill="1" applyBorder="1" applyAlignment="1">
      <alignment horizontal="right"/>
    </xf>
    <xf numFmtId="180" fontId="8" fillId="0" borderId="0" xfId="0" applyNumberFormat="1" applyFont="1" applyFill="1" applyAlignment="1">
      <alignment horizontal="right"/>
    </xf>
    <xf numFmtId="178" fontId="6" fillId="0" borderId="2" xfId="0" applyNumberFormat="1" applyFont="1" applyFill="1" applyBorder="1" applyAlignment="1">
      <alignment horizontal="right" vertical="center" shrinkToFit="1"/>
    </xf>
    <xf numFmtId="178" fontId="6" fillId="0" borderId="3" xfId="0" applyNumberFormat="1" applyFont="1" applyFill="1" applyBorder="1" applyAlignment="1">
      <alignment horizontal="right" vertical="center" shrinkToFit="1"/>
    </xf>
    <xf numFmtId="178" fontId="6" fillId="0" borderId="2" xfId="0" applyNumberFormat="1" applyFont="1" applyFill="1" applyBorder="1" applyAlignment="1">
      <alignment horizontal="center" vertical="center" shrinkToFit="1"/>
    </xf>
    <xf numFmtId="178" fontId="6" fillId="0" borderId="3" xfId="0" applyNumberFormat="1" applyFont="1" applyFill="1" applyBorder="1" applyAlignment="1">
      <alignment horizontal="center" vertical="center" shrinkToFit="1"/>
    </xf>
    <xf numFmtId="180" fontId="8" fillId="0" borderId="2" xfId="0" applyNumberFormat="1" applyFont="1" applyFill="1" applyBorder="1" applyAlignment="1">
      <alignment horizontal="right"/>
    </xf>
    <xf numFmtId="180" fontId="8" fillId="0" borderId="3" xfId="0" applyNumberFormat="1" applyFont="1" applyFill="1" applyBorder="1" applyAlignment="1">
      <alignment horizontal="right"/>
    </xf>
    <xf numFmtId="180" fontId="8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180" fontId="8" fillId="0" borderId="3" xfId="0" applyNumberFormat="1" applyFont="1" applyFill="1" applyBorder="1" applyAlignment="1">
      <alignment horizontal="center"/>
    </xf>
    <xf numFmtId="180" fontId="8" fillId="0" borderId="2" xfId="0" applyNumberFormat="1" applyFont="1" applyFill="1" applyBorder="1" applyAlignment="1">
      <alignment horizontal="center" shrinkToFit="1"/>
    </xf>
    <xf numFmtId="180" fontId="8" fillId="0" borderId="11" xfId="0" applyNumberFormat="1" applyFont="1" applyFill="1" applyBorder="1" applyAlignment="1">
      <alignment horizontal="center" shrinkToFit="1"/>
    </xf>
    <xf numFmtId="49" fontId="8" fillId="0" borderId="5" xfId="0" applyNumberFormat="1" applyFont="1" applyFill="1" applyBorder="1" applyAlignment="1">
      <alignment horizontal="center" vertical="distributed" wrapText="1"/>
    </xf>
    <xf numFmtId="180" fontId="8" fillId="0" borderId="3" xfId="0" applyNumberFormat="1" applyFont="1" applyFill="1" applyBorder="1" applyAlignment="1">
      <alignment horizontal="center" shrinkToFit="1"/>
    </xf>
    <xf numFmtId="180" fontId="8" fillId="0" borderId="2" xfId="0" applyNumberFormat="1" applyFont="1" applyFill="1" applyBorder="1" applyAlignment="1"/>
    <xf numFmtId="180" fontId="8" fillId="0" borderId="3" xfId="0" applyNumberFormat="1" applyFont="1" applyFill="1" applyBorder="1" applyAlignment="1"/>
    <xf numFmtId="180" fontId="8" fillId="0" borderId="1" xfId="0" applyNumberFormat="1" applyFont="1" applyFill="1" applyBorder="1" applyAlignment="1">
      <alignment horizontal="right"/>
    </xf>
    <xf numFmtId="180" fontId="0" fillId="0" borderId="3" xfId="0" applyNumberFormat="1" applyFont="1" applyFill="1" applyBorder="1" applyAlignment="1"/>
    <xf numFmtId="179" fontId="8" fillId="0" borderId="2" xfId="0" applyNumberFormat="1" applyFont="1" applyFill="1" applyBorder="1" applyAlignment="1">
      <alignment horizontal="right"/>
    </xf>
    <xf numFmtId="179" fontId="8" fillId="0" borderId="3" xfId="0" applyNumberFormat="1" applyFont="1" applyFill="1" applyBorder="1" applyAlignment="1">
      <alignment horizontal="right"/>
    </xf>
    <xf numFmtId="180" fontId="6" fillId="0" borderId="2" xfId="0" applyNumberFormat="1" applyFont="1" applyFill="1" applyBorder="1" applyAlignment="1">
      <alignment horizontal="center" vertical="center" wrapText="1" shrinkToFit="1"/>
    </xf>
    <xf numFmtId="180" fontId="6" fillId="0" borderId="3" xfId="0" applyNumberFormat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Normal="100" zoomScaleSheetLayoutView="100" workbookViewId="0">
      <selection activeCell="P10" sqref="P10"/>
    </sheetView>
  </sheetViews>
  <sheetFormatPr defaultRowHeight="12"/>
  <cols>
    <col min="1" max="1" width="7.5" style="2" customWidth="1"/>
    <col min="2" max="5" width="7.875" style="2" customWidth="1"/>
    <col min="6" max="6" width="7.5" style="2" customWidth="1"/>
    <col min="7" max="8" width="7.875" style="2" customWidth="1"/>
    <col min="9" max="9" width="1.625" style="2" customWidth="1"/>
    <col min="10" max="10" width="7.375" style="2" customWidth="1"/>
    <col min="11" max="11" width="8.25" style="2" customWidth="1"/>
    <col min="12" max="12" width="7.875" style="2" customWidth="1"/>
    <col min="13" max="13" width="6.375" style="2" customWidth="1"/>
    <col min="14" max="16384" width="9" style="2"/>
  </cols>
  <sheetData>
    <row r="1" spans="1:12" ht="13.5" customHeight="1">
      <c r="A1" s="5" t="s">
        <v>137</v>
      </c>
      <c r="B1" s="6"/>
      <c r="C1" s="6"/>
      <c r="D1" s="6"/>
      <c r="E1" s="6"/>
      <c r="F1" s="6"/>
      <c r="G1" s="6"/>
      <c r="H1" s="6"/>
      <c r="I1" s="6"/>
      <c r="J1" s="6" t="s">
        <v>154</v>
      </c>
      <c r="K1" s="6"/>
    </row>
    <row r="2" spans="1:12" s="1" customFormat="1" ht="33.75">
      <c r="A2" s="7"/>
      <c r="B2" s="7" t="s">
        <v>2</v>
      </c>
      <c r="C2" s="7" t="s">
        <v>4</v>
      </c>
      <c r="D2" s="7" t="s">
        <v>58</v>
      </c>
      <c r="E2" s="7" t="s">
        <v>59</v>
      </c>
      <c r="F2" s="7" t="s">
        <v>3</v>
      </c>
      <c r="G2" s="7" t="s">
        <v>136</v>
      </c>
      <c r="H2" s="69"/>
      <c r="I2" s="8"/>
      <c r="J2" s="7" t="s">
        <v>116</v>
      </c>
      <c r="K2" s="9" t="s">
        <v>64</v>
      </c>
      <c r="L2" s="31" t="s">
        <v>65</v>
      </c>
    </row>
    <row r="3" spans="1:12" s="3" customFormat="1" ht="13.5" customHeight="1">
      <c r="A3" s="9" t="s">
        <v>120</v>
      </c>
      <c r="B3" s="10">
        <v>24</v>
      </c>
      <c r="C3" s="10">
        <v>44662</v>
      </c>
      <c r="D3" s="10">
        <v>18977</v>
      </c>
      <c r="E3" s="10">
        <v>76941</v>
      </c>
      <c r="F3" s="10">
        <v>5952</v>
      </c>
      <c r="G3" s="10">
        <v>289</v>
      </c>
      <c r="H3" s="70"/>
      <c r="I3" s="11"/>
      <c r="J3" s="10" t="s">
        <v>115</v>
      </c>
      <c r="K3" s="10">
        <v>1607</v>
      </c>
      <c r="L3" s="32">
        <f>K3/K15*100</f>
        <v>3.7333890902332496</v>
      </c>
    </row>
    <row r="4" spans="1:12" s="3" customFormat="1" ht="13.5" customHeight="1">
      <c r="A4" s="9" t="s">
        <v>121</v>
      </c>
      <c r="B4" s="10">
        <v>26</v>
      </c>
      <c r="C4" s="10">
        <v>48313</v>
      </c>
      <c r="D4" s="10">
        <v>20007</v>
      </c>
      <c r="E4" s="10">
        <v>81787</v>
      </c>
      <c r="F4" s="10">
        <v>6522</v>
      </c>
      <c r="G4" s="10">
        <v>260</v>
      </c>
      <c r="H4" s="71"/>
      <c r="I4" s="11"/>
      <c r="J4" s="10" t="s">
        <v>7</v>
      </c>
      <c r="K4" s="10">
        <v>7961</v>
      </c>
      <c r="L4" s="32">
        <f>K4/K15*100</f>
        <v>18.495028343090791</v>
      </c>
    </row>
    <row r="5" spans="1:12" s="3" customFormat="1" ht="13.5" customHeight="1">
      <c r="A5" s="9" t="s">
        <v>122</v>
      </c>
      <c r="B5" s="10">
        <v>21</v>
      </c>
      <c r="C5" s="10">
        <v>39986</v>
      </c>
      <c r="D5" s="10">
        <v>17142</v>
      </c>
      <c r="E5" s="10">
        <v>71642</v>
      </c>
      <c r="F5" s="10">
        <v>5684</v>
      </c>
      <c r="G5" s="10">
        <v>195</v>
      </c>
      <c r="H5" s="70"/>
      <c r="I5" s="11"/>
      <c r="J5" s="33" t="s">
        <v>16</v>
      </c>
      <c r="K5" s="10">
        <f>SUM(K3:K4)</f>
        <v>9568</v>
      </c>
      <c r="L5" s="32">
        <f>K5/K15*100</f>
        <v>22.22841743332404</v>
      </c>
    </row>
    <row r="6" spans="1:12" s="3" customFormat="1" ht="13.5" customHeight="1">
      <c r="A6" s="9" t="s">
        <v>123</v>
      </c>
      <c r="B6" s="10">
        <v>26</v>
      </c>
      <c r="C6" s="10">
        <v>53133</v>
      </c>
      <c r="D6" s="10">
        <v>20603</v>
      </c>
      <c r="E6" s="10">
        <v>83915</v>
      </c>
      <c r="F6" s="10">
        <v>6383</v>
      </c>
      <c r="G6" s="10">
        <v>382</v>
      </c>
      <c r="H6" s="70"/>
      <c r="I6" s="11"/>
      <c r="J6" s="10" t="s">
        <v>8</v>
      </c>
      <c r="K6" s="10">
        <v>1929</v>
      </c>
      <c r="L6" s="32">
        <f>K6/K15*100</f>
        <v>4.4814608307778085</v>
      </c>
    </row>
    <row r="7" spans="1:12" s="3" customFormat="1" ht="13.5" customHeight="1">
      <c r="A7" s="9" t="s">
        <v>124</v>
      </c>
      <c r="B7" s="10">
        <v>27</v>
      </c>
      <c r="C7" s="10">
        <v>64719</v>
      </c>
      <c r="D7" s="10">
        <v>21967</v>
      </c>
      <c r="E7" s="10">
        <v>88925</v>
      </c>
      <c r="F7" s="10">
        <v>6891</v>
      </c>
      <c r="G7" s="10">
        <v>511</v>
      </c>
      <c r="H7" s="70"/>
      <c r="I7" s="11"/>
      <c r="J7" s="10" t="s">
        <v>9</v>
      </c>
      <c r="K7" s="10">
        <v>1364</v>
      </c>
      <c r="L7" s="32">
        <f>K7/K15*100</f>
        <v>3.1688504785800578</v>
      </c>
    </row>
    <row r="8" spans="1:12" s="3" customFormat="1" ht="13.5" customHeight="1">
      <c r="A8" s="9" t="s">
        <v>125</v>
      </c>
      <c r="B8" s="10">
        <v>23</v>
      </c>
      <c r="C8" s="10">
        <v>43852</v>
      </c>
      <c r="D8" s="10">
        <v>18590</v>
      </c>
      <c r="E8" s="10">
        <v>77603</v>
      </c>
      <c r="F8" s="10">
        <v>6605</v>
      </c>
      <c r="G8" s="10">
        <v>253</v>
      </c>
      <c r="H8" s="70"/>
      <c r="I8" s="11"/>
      <c r="J8" s="10" t="s">
        <v>10</v>
      </c>
      <c r="K8" s="10">
        <v>2539</v>
      </c>
      <c r="L8" s="32">
        <f>K8/K15*100</f>
        <v>5.8986153703187441</v>
      </c>
    </row>
    <row r="9" spans="1:12" s="3" customFormat="1" ht="13.5" customHeight="1">
      <c r="A9" s="9" t="s">
        <v>117</v>
      </c>
      <c r="B9" s="10">
        <v>25</v>
      </c>
      <c r="C9" s="10">
        <v>44163</v>
      </c>
      <c r="D9" s="10">
        <v>18813</v>
      </c>
      <c r="E9" s="10">
        <v>76367</v>
      </c>
      <c r="F9" s="10">
        <v>6816</v>
      </c>
      <c r="G9" s="10">
        <v>193</v>
      </c>
      <c r="H9" s="70"/>
      <c r="I9" s="11"/>
      <c r="J9" s="10" t="s">
        <v>54</v>
      </c>
      <c r="K9" s="10">
        <v>3389</v>
      </c>
      <c r="L9" s="32">
        <f>K9/K15*100</f>
        <v>7.8733389090233254</v>
      </c>
    </row>
    <row r="10" spans="1:12" s="3" customFormat="1" ht="13.5" customHeight="1">
      <c r="A10" s="9" t="s">
        <v>118</v>
      </c>
      <c r="B10" s="10">
        <v>23</v>
      </c>
      <c r="C10" s="10">
        <v>44389</v>
      </c>
      <c r="D10" s="10">
        <v>19217</v>
      </c>
      <c r="E10" s="10">
        <v>80384</v>
      </c>
      <c r="F10" s="10">
        <v>6299</v>
      </c>
      <c r="G10" s="10">
        <v>253</v>
      </c>
      <c r="H10" s="70"/>
      <c r="I10" s="11"/>
      <c r="J10" s="10" t="s">
        <v>11</v>
      </c>
      <c r="K10" s="10">
        <v>7085</v>
      </c>
      <c r="L10" s="32">
        <f>K10/K15*100</f>
        <v>16.45990149614348</v>
      </c>
    </row>
    <row r="11" spans="1:12" s="3" customFormat="1" ht="13.5" customHeight="1">
      <c r="A11" s="9" t="s">
        <v>119</v>
      </c>
      <c r="B11" s="10">
        <v>22</v>
      </c>
      <c r="C11" s="10">
        <v>37484</v>
      </c>
      <c r="D11" s="10">
        <v>16905</v>
      </c>
      <c r="E11" s="10">
        <v>70112</v>
      </c>
      <c r="F11" s="10">
        <v>5758</v>
      </c>
      <c r="G11" s="10">
        <v>184</v>
      </c>
      <c r="H11" s="70"/>
      <c r="I11" s="11"/>
      <c r="J11" s="10" t="s">
        <v>12</v>
      </c>
      <c r="K11" s="10">
        <v>8088</v>
      </c>
      <c r="L11" s="32">
        <f>K11/K15*100</f>
        <v>18.790075271814889</v>
      </c>
    </row>
    <row r="12" spans="1:12" s="3" customFormat="1" ht="13.5" customHeight="1">
      <c r="A12" s="9" t="s">
        <v>126</v>
      </c>
      <c r="B12" s="10">
        <v>22</v>
      </c>
      <c r="C12" s="10">
        <v>39657</v>
      </c>
      <c r="D12" s="10">
        <v>17734</v>
      </c>
      <c r="E12" s="10">
        <v>74613</v>
      </c>
      <c r="F12" s="10">
        <v>7025</v>
      </c>
      <c r="G12" s="10">
        <v>206</v>
      </c>
      <c r="H12" s="70"/>
      <c r="I12" s="11"/>
      <c r="J12" s="10" t="s">
        <v>13</v>
      </c>
      <c r="K12" s="10">
        <v>3947</v>
      </c>
      <c r="L12" s="32">
        <f>K12/K15*100</f>
        <v>9.1696868320788028</v>
      </c>
    </row>
    <row r="13" spans="1:12" s="3" customFormat="1" ht="13.5" customHeight="1">
      <c r="A13" s="9" t="s">
        <v>127</v>
      </c>
      <c r="B13" s="10">
        <v>19</v>
      </c>
      <c r="C13" s="10">
        <v>38614</v>
      </c>
      <c r="D13" s="10">
        <v>16647</v>
      </c>
      <c r="E13" s="10">
        <v>68457</v>
      </c>
      <c r="F13" s="10">
        <v>6079</v>
      </c>
      <c r="G13" s="10">
        <v>199</v>
      </c>
      <c r="H13" s="70"/>
      <c r="I13" s="11"/>
      <c r="J13" s="10" t="s">
        <v>14</v>
      </c>
      <c r="K13" s="10">
        <v>5135</v>
      </c>
      <c r="L13" s="32">
        <f>K13/K15*100</f>
        <v>11.929653377938854</v>
      </c>
    </row>
    <row r="14" spans="1:12" s="3" customFormat="1" ht="13.5" customHeight="1">
      <c r="A14" s="9" t="s">
        <v>128</v>
      </c>
      <c r="B14" s="10">
        <v>26</v>
      </c>
      <c r="C14" s="10">
        <v>47760</v>
      </c>
      <c r="D14" s="10">
        <v>19563</v>
      </c>
      <c r="E14" s="10">
        <v>80589</v>
      </c>
      <c r="F14" s="10">
        <v>6712</v>
      </c>
      <c r="G14" s="10">
        <v>329</v>
      </c>
      <c r="H14" s="70"/>
      <c r="I14" s="11"/>
      <c r="J14" s="33" t="s">
        <v>17</v>
      </c>
      <c r="K14" s="10">
        <f>SUM(K6:K13)</f>
        <v>33476</v>
      </c>
      <c r="L14" s="32">
        <f>K14/K15*100</f>
        <v>77.77158256667596</v>
      </c>
    </row>
    <row r="15" spans="1:12" s="3" customFormat="1" ht="13.5" customHeight="1">
      <c r="A15" s="9" t="s">
        <v>180</v>
      </c>
      <c r="B15" s="10">
        <f t="shared" ref="B15:G15" si="0">SUM(B3:B14)</f>
        <v>284</v>
      </c>
      <c r="C15" s="10">
        <f t="shared" si="0"/>
        <v>546732</v>
      </c>
      <c r="D15" s="10">
        <f t="shared" si="0"/>
        <v>226165</v>
      </c>
      <c r="E15" s="10">
        <f t="shared" si="0"/>
        <v>931335</v>
      </c>
      <c r="F15" s="10">
        <f t="shared" si="0"/>
        <v>76726</v>
      </c>
      <c r="G15" s="10">
        <f t="shared" si="0"/>
        <v>3254</v>
      </c>
      <c r="H15" s="70"/>
      <c r="I15" s="11"/>
      <c r="J15" s="33" t="s">
        <v>15</v>
      </c>
      <c r="K15" s="10">
        <f>K5+K14</f>
        <v>43044</v>
      </c>
      <c r="L15" s="10">
        <v>100</v>
      </c>
    </row>
    <row r="16" spans="1:12" s="3" customFormat="1" ht="13.5" customHeight="1">
      <c r="A16" s="9" t="s">
        <v>0</v>
      </c>
      <c r="B16" s="22"/>
      <c r="C16" s="10">
        <f>C15/B15</f>
        <v>1925.1126760563379</v>
      </c>
      <c r="D16" s="10">
        <f>D15/B15</f>
        <v>796.3556338028169</v>
      </c>
      <c r="E16" s="10">
        <f>E15/B15</f>
        <v>3279.3485915492956</v>
      </c>
      <c r="F16" s="10">
        <f>F15/B15</f>
        <v>270.16197183098592</v>
      </c>
      <c r="G16" s="10">
        <f>G15/B15</f>
        <v>11.45774647887324</v>
      </c>
      <c r="H16" s="70"/>
      <c r="I16" s="11"/>
      <c r="J16" s="33" t="s">
        <v>18</v>
      </c>
      <c r="K16" s="10">
        <v>145</v>
      </c>
      <c r="L16" s="11"/>
    </row>
    <row r="17" spans="1:12" s="3" customFormat="1" ht="13.5" customHeight="1">
      <c r="A17" s="9" t="s">
        <v>1</v>
      </c>
      <c r="B17" s="10">
        <f t="shared" ref="B17:F17" si="1">B15/12</f>
        <v>23.666666666666668</v>
      </c>
      <c r="C17" s="10">
        <f t="shared" si="1"/>
        <v>45561</v>
      </c>
      <c r="D17" s="10">
        <f t="shared" si="1"/>
        <v>18847.083333333332</v>
      </c>
      <c r="E17" s="10">
        <f>E15/12</f>
        <v>77611.25</v>
      </c>
      <c r="F17" s="10">
        <f t="shared" si="1"/>
        <v>6393.833333333333</v>
      </c>
      <c r="G17" s="10">
        <f>G15/12</f>
        <v>271.16666666666669</v>
      </c>
      <c r="H17" s="70"/>
      <c r="I17" s="11"/>
      <c r="J17" s="33" t="s">
        <v>19</v>
      </c>
      <c r="K17" s="10">
        <f>K15+K16</f>
        <v>43189</v>
      </c>
      <c r="L17" s="11"/>
    </row>
    <row r="18" spans="1:12" ht="13.5" customHeight="1">
      <c r="A18" s="6"/>
      <c r="B18" s="6"/>
      <c r="C18" s="6"/>
      <c r="D18" s="6"/>
      <c r="E18" s="6"/>
      <c r="F18" s="6"/>
      <c r="G18" s="6"/>
      <c r="H18" s="6"/>
      <c r="I18" s="6"/>
    </row>
    <row r="19" spans="1:12" ht="13.5" customHeight="1">
      <c r="A19" s="6"/>
      <c r="B19" s="6"/>
      <c r="C19" s="6"/>
      <c r="D19" s="6"/>
      <c r="E19" s="6"/>
      <c r="F19" s="6"/>
      <c r="G19" s="6"/>
      <c r="H19" s="6"/>
      <c r="I19" s="6"/>
      <c r="J19" s="21"/>
    </row>
    <row r="20" spans="1:12" ht="13.5" customHeight="1">
      <c r="A20" s="12" t="s">
        <v>138</v>
      </c>
      <c r="B20" s="6"/>
      <c r="C20" s="6"/>
      <c r="D20" s="6"/>
      <c r="E20" s="6"/>
      <c r="F20" s="6"/>
      <c r="G20" s="6"/>
      <c r="H20" s="6"/>
      <c r="I20" s="6"/>
      <c r="J20" s="6"/>
    </row>
    <row r="21" spans="1:12" s="3" customFormat="1" ht="13.5">
      <c r="A21" s="9" t="s">
        <v>62</v>
      </c>
      <c r="B21" s="9" t="s">
        <v>181</v>
      </c>
      <c r="C21" s="9" t="s">
        <v>182</v>
      </c>
      <c r="D21" s="9" t="s">
        <v>183</v>
      </c>
      <c r="E21" s="9" t="s">
        <v>184</v>
      </c>
      <c r="F21" s="9" t="s">
        <v>186</v>
      </c>
      <c r="G21" s="9" t="s">
        <v>187</v>
      </c>
      <c r="H21" s="9" t="s">
        <v>66</v>
      </c>
      <c r="I21" s="106" t="s">
        <v>63</v>
      </c>
      <c r="J21" s="107"/>
      <c r="K21" s="34" t="s">
        <v>60</v>
      </c>
    </row>
    <row r="22" spans="1:12" s="3" customFormat="1" ht="13.5" customHeight="1">
      <c r="A22" s="10" t="s">
        <v>6</v>
      </c>
      <c r="B22" s="10">
        <v>10784</v>
      </c>
      <c r="C22" s="10">
        <v>3608</v>
      </c>
      <c r="D22" s="10">
        <v>1247</v>
      </c>
      <c r="E22" s="10">
        <v>805</v>
      </c>
      <c r="F22" s="10">
        <v>1554</v>
      </c>
      <c r="G22" s="10">
        <v>493</v>
      </c>
      <c r="H22" s="10">
        <v>0</v>
      </c>
      <c r="I22" s="104">
        <f>SUM(B22:H22)</f>
        <v>18491</v>
      </c>
      <c r="J22" s="105"/>
      <c r="K22" s="32">
        <f>I22/I35*100</f>
        <v>5.7697288155690005</v>
      </c>
    </row>
    <row r="23" spans="1:12" s="3" customFormat="1" ht="13.5" customHeight="1">
      <c r="A23" s="10" t="s">
        <v>7</v>
      </c>
      <c r="B23" s="10">
        <v>29466</v>
      </c>
      <c r="C23" s="10">
        <v>6849</v>
      </c>
      <c r="D23" s="10">
        <v>3494</v>
      </c>
      <c r="E23" s="10">
        <v>2203</v>
      </c>
      <c r="F23" s="10">
        <v>3830</v>
      </c>
      <c r="G23" s="10">
        <v>1580</v>
      </c>
      <c r="H23" s="10">
        <v>0</v>
      </c>
      <c r="I23" s="104">
        <f>SUM(B23:H23)</f>
        <v>47422</v>
      </c>
      <c r="J23" s="105"/>
      <c r="K23" s="32">
        <f>I23/I35*100</f>
        <v>14.797040716668278</v>
      </c>
    </row>
    <row r="24" spans="1:12" s="3" customFormat="1" ht="13.5" customHeight="1">
      <c r="A24" s="33" t="s">
        <v>16</v>
      </c>
      <c r="B24" s="10">
        <f>B22+B23</f>
        <v>40250</v>
      </c>
      <c r="C24" s="10">
        <f t="shared" ref="C24:K24" si="2">C22+C23</f>
        <v>10457</v>
      </c>
      <c r="D24" s="10">
        <f t="shared" si="2"/>
        <v>4741</v>
      </c>
      <c r="E24" s="10">
        <f t="shared" si="2"/>
        <v>3008</v>
      </c>
      <c r="F24" s="10">
        <f t="shared" si="2"/>
        <v>5384</v>
      </c>
      <c r="G24" s="10">
        <f t="shared" si="2"/>
        <v>2073</v>
      </c>
      <c r="H24" s="10">
        <f t="shared" si="2"/>
        <v>0</v>
      </c>
      <c r="I24" s="104">
        <f>SUM(B24:H24)</f>
        <v>65913</v>
      </c>
      <c r="J24" s="105"/>
      <c r="K24" s="32">
        <f t="shared" si="2"/>
        <v>20.566769532237277</v>
      </c>
    </row>
    <row r="25" spans="1:12" s="3" customFormat="1" ht="13.5" customHeight="1">
      <c r="A25" s="10" t="s">
        <v>8</v>
      </c>
      <c r="B25" s="10">
        <v>5873</v>
      </c>
      <c r="C25" s="10">
        <v>58</v>
      </c>
      <c r="D25" s="10">
        <v>521</v>
      </c>
      <c r="E25" s="10">
        <v>406</v>
      </c>
      <c r="F25" s="10">
        <v>562</v>
      </c>
      <c r="G25" s="10">
        <v>208</v>
      </c>
      <c r="H25" s="10">
        <v>0</v>
      </c>
      <c r="I25" s="104">
        <f t="shared" ref="I25:I32" si="3">SUM(B25:H25)</f>
        <v>7628</v>
      </c>
      <c r="J25" s="105"/>
      <c r="K25" s="32">
        <f>I25/I35*100</f>
        <v>2.380157449849134</v>
      </c>
    </row>
    <row r="26" spans="1:12" s="3" customFormat="1" ht="13.5" customHeight="1">
      <c r="A26" s="10" t="s">
        <v>9</v>
      </c>
      <c r="B26" s="11">
        <v>3814</v>
      </c>
      <c r="C26" s="10">
        <v>28</v>
      </c>
      <c r="D26" s="10">
        <v>276</v>
      </c>
      <c r="E26" s="10">
        <v>314</v>
      </c>
      <c r="F26" s="10">
        <v>353</v>
      </c>
      <c r="G26" s="10">
        <v>122</v>
      </c>
      <c r="H26" s="10">
        <v>0</v>
      </c>
      <c r="I26" s="104">
        <f t="shared" si="3"/>
        <v>4907</v>
      </c>
      <c r="J26" s="105"/>
      <c r="K26" s="32">
        <f>I26/I35*100</f>
        <v>1.5311264560054667</v>
      </c>
    </row>
    <row r="27" spans="1:12" s="3" customFormat="1" ht="13.5" customHeight="1">
      <c r="A27" s="10" t="s">
        <v>10</v>
      </c>
      <c r="B27" s="10">
        <v>8263</v>
      </c>
      <c r="C27" s="10">
        <v>15</v>
      </c>
      <c r="D27" s="10">
        <v>183</v>
      </c>
      <c r="E27" s="10">
        <v>137</v>
      </c>
      <c r="F27" s="10">
        <v>225</v>
      </c>
      <c r="G27" s="10">
        <v>84</v>
      </c>
      <c r="H27" s="10">
        <v>0</v>
      </c>
      <c r="I27" s="104">
        <f t="shared" si="3"/>
        <v>8907</v>
      </c>
      <c r="J27" s="105"/>
      <c r="K27" s="32">
        <f>I27/I35*100</f>
        <v>2.779242580729711</v>
      </c>
    </row>
    <row r="28" spans="1:12" s="3" customFormat="1" ht="13.5" customHeight="1">
      <c r="A28" s="10" t="s">
        <v>188</v>
      </c>
      <c r="B28" s="10">
        <v>11880</v>
      </c>
      <c r="C28" s="10">
        <v>89</v>
      </c>
      <c r="D28" s="10">
        <v>704</v>
      </c>
      <c r="E28" s="10">
        <v>255</v>
      </c>
      <c r="F28" s="10">
        <v>432</v>
      </c>
      <c r="G28" s="10">
        <v>247</v>
      </c>
      <c r="H28" s="10">
        <v>0</v>
      </c>
      <c r="I28" s="104">
        <f t="shared" si="3"/>
        <v>13607</v>
      </c>
      <c r="J28" s="105"/>
      <c r="K28" s="32">
        <f>I28/I35*100</f>
        <v>4.2457790272806983</v>
      </c>
    </row>
    <row r="29" spans="1:12" s="3" customFormat="1" ht="13.5" customHeight="1">
      <c r="A29" s="10" t="s">
        <v>11</v>
      </c>
      <c r="B29" s="10">
        <v>36966</v>
      </c>
      <c r="C29" s="10">
        <v>551</v>
      </c>
      <c r="D29" s="10">
        <v>4806</v>
      </c>
      <c r="E29" s="10">
        <v>2091</v>
      </c>
      <c r="F29" s="10">
        <v>3392</v>
      </c>
      <c r="G29" s="10">
        <v>2153</v>
      </c>
      <c r="H29" s="10">
        <v>0</v>
      </c>
      <c r="I29" s="104">
        <f t="shared" si="3"/>
        <v>49959</v>
      </c>
      <c r="J29" s="105"/>
      <c r="K29" s="32">
        <f>I29/I35*100</f>
        <v>15.588658368774629</v>
      </c>
    </row>
    <row r="30" spans="1:12" s="3" customFormat="1" ht="13.5" customHeight="1">
      <c r="A30" s="10" t="s">
        <v>12</v>
      </c>
      <c r="B30" s="10">
        <v>54821</v>
      </c>
      <c r="C30" s="10">
        <v>394</v>
      </c>
      <c r="D30" s="10">
        <v>4539</v>
      </c>
      <c r="E30" s="10">
        <v>3055</v>
      </c>
      <c r="F30" s="10">
        <v>6390</v>
      </c>
      <c r="G30" s="10">
        <v>2284</v>
      </c>
      <c r="H30" s="10">
        <v>1</v>
      </c>
      <c r="I30" s="104">
        <f t="shared" si="3"/>
        <v>71484</v>
      </c>
      <c r="J30" s="105"/>
      <c r="K30" s="32">
        <f>I30/I35*100</f>
        <v>22.305083264946969</v>
      </c>
    </row>
    <row r="31" spans="1:12" s="3" customFormat="1" ht="13.5" customHeight="1">
      <c r="A31" s="10" t="s">
        <v>13</v>
      </c>
      <c r="B31" s="10">
        <v>30175</v>
      </c>
      <c r="C31" s="10">
        <v>180</v>
      </c>
      <c r="D31" s="10">
        <v>2749</v>
      </c>
      <c r="E31" s="11">
        <v>2033</v>
      </c>
      <c r="F31" s="10">
        <v>3544</v>
      </c>
      <c r="G31" s="10">
        <v>2018</v>
      </c>
      <c r="H31" s="10">
        <v>0</v>
      </c>
      <c r="I31" s="104">
        <f t="shared" si="3"/>
        <v>40699</v>
      </c>
      <c r="J31" s="105"/>
      <c r="K31" s="32">
        <f>I31/I35*100</f>
        <v>12.699269540038005</v>
      </c>
    </row>
    <row r="32" spans="1:12" s="3" customFormat="1" ht="13.5" customHeight="1">
      <c r="A32" s="10" t="s">
        <v>14</v>
      </c>
      <c r="B32" s="10">
        <v>33283</v>
      </c>
      <c r="C32" s="10">
        <v>589</v>
      </c>
      <c r="D32" s="10">
        <v>3914</v>
      </c>
      <c r="E32" s="10">
        <v>2907</v>
      </c>
      <c r="F32" s="10">
        <v>3672</v>
      </c>
      <c r="G32" s="10">
        <v>12356</v>
      </c>
      <c r="H32" s="10">
        <v>0</v>
      </c>
      <c r="I32" s="104">
        <f t="shared" si="3"/>
        <v>56721</v>
      </c>
      <c r="J32" s="105"/>
      <c r="K32" s="32">
        <f>I32/I35*100</f>
        <v>17.698598677620968</v>
      </c>
    </row>
    <row r="33" spans="1:11" s="3" customFormat="1" ht="13.5" customHeight="1">
      <c r="A33" s="33" t="s">
        <v>17</v>
      </c>
      <c r="B33" s="10">
        <f t="shared" ref="B33:G33" si="4">SUM(B25:B32)</f>
        <v>185075</v>
      </c>
      <c r="C33" s="10">
        <f t="shared" si="4"/>
        <v>1904</v>
      </c>
      <c r="D33" s="10">
        <f t="shared" si="4"/>
        <v>17692</v>
      </c>
      <c r="E33" s="10">
        <f t="shared" si="4"/>
        <v>11198</v>
      </c>
      <c r="F33" s="10">
        <f t="shared" si="4"/>
        <v>18570</v>
      </c>
      <c r="G33" s="10">
        <f t="shared" si="4"/>
        <v>19472</v>
      </c>
      <c r="H33" s="10">
        <f>SUM(H25:H32)</f>
        <v>1</v>
      </c>
      <c r="I33" s="104">
        <f t="shared" ref="I33:I38" si="5">SUM(B33:H33)</f>
        <v>253912</v>
      </c>
      <c r="J33" s="105"/>
      <c r="K33" s="32">
        <f>I33/I35*100</f>
        <v>79.227915365245579</v>
      </c>
    </row>
    <row r="34" spans="1:11" s="3" customFormat="1" ht="13.5" customHeight="1">
      <c r="A34" s="33" t="s">
        <v>185</v>
      </c>
      <c r="B34" s="10">
        <v>654</v>
      </c>
      <c r="C34" s="10">
        <v>4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4">
        <f t="shared" si="5"/>
        <v>658</v>
      </c>
      <c r="J34" s="105"/>
      <c r="K34" s="32">
        <f>I34/I35*100</f>
        <v>0.20531510251713819</v>
      </c>
    </row>
    <row r="35" spans="1:11" s="3" customFormat="1" ht="13.5" customHeight="1">
      <c r="A35" s="33" t="s">
        <v>15</v>
      </c>
      <c r="B35" s="10">
        <f>B24+B33+B34</f>
        <v>225979</v>
      </c>
      <c r="C35" s="10">
        <f t="shared" ref="C35:H35" si="6">C24+C33+C34</f>
        <v>12365</v>
      </c>
      <c r="D35" s="10">
        <f t="shared" si="6"/>
        <v>22433</v>
      </c>
      <c r="E35" s="10">
        <f t="shared" si="6"/>
        <v>14206</v>
      </c>
      <c r="F35" s="10">
        <f t="shared" si="6"/>
        <v>23954</v>
      </c>
      <c r="G35" s="10">
        <f t="shared" si="6"/>
        <v>21545</v>
      </c>
      <c r="H35" s="10">
        <f t="shared" si="6"/>
        <v>1</v>
      </c>
      <c r="I35" s="104">
        <f t="shared" si="5"/>
        <v>320483</v>
      </c>
      <c r="J35" s="105"/>
      <c r="K35" s="10">
        <v>100</v>
      </c>
    </row>
    <row r="36" spans="1:11" s="3" customFormat="1" ht="13.5" customHeight="1">
      <c r="A36" s="33" t="s">
        <v>18</v>
      </c>
      <c r="B36" s="10">
        <v>185</v>
      </c>
      <c r="C36" s="10">
        <v>0</v>
      </c>
      <c r="D36" s="10">
        <v>2</v>
      </c>
      <c r="E36" s="10">
        <v>0</v>
      </c>
      <c r="F36" s="10">
        <v>0</v>
      </c>
      <c r="G36" s="10">
        <v>83</v>
      </c>
      <c r="H36" s="10">
        <v>0</v>
      </c>
      <c r="I36" s="104">
        <f t="shared" si="5"/>
        <v>270</v>
      </c>
      <c r="J36" s="105"/>
    </row>
    <row r="37" spans="1:11" s="3" customFormat="1" ht="13.5" customHeight="1">
      <c r="A37" s="33" t="s">
        <v>131</v>
      </c>
      <c r="B37" s="10">
        <f>B35+B36</f>
        <v>226164</v>
      </c>
      <c r="C37" s="10">
        <f t="shared" ref="C37:H37" si="7">C35+C36</f>
        <v>12365</v>
      </c>
      <c r="D37" s="10">
        <f t="shared" si="7"/>
        <v>22435</v>
      </c>
      <c r="E37" s="10">
        <f t="shared" si="7"/>
        <v>14206</v>
      </c>
      <c r="F37" s="10">
        <f t="shared" si="7"/>
        <v>23954</v>
      </c>
      <c r="G37" s="10">
        <f t="shared" si="7"/>
        <v>21628</v>
      </c>
      <c r="H37" s="10">
        <f t="shared" si="7"/>
        <v>1</v>
      </c>
      <c r="I37" s="104">
        <f t="shared" si="5"/>
        <v>320753</v>
      </c>
      <c r="J37" s="105"/>
      <c r="K37" s="13"/>
    </row>
    <row r="38" spans="1:11" s="3" customFormat="1" ht="13.5" customHeight="1">
      <c r="A38" s="9" t="s">
        <v>133</v>
      </c>
      <c r="B38" s="32">
        <f>B37/I37*100</f>
        <v>70.510330378827319</v>
      </c>
      <c r="C38" s="32">
        <f>C37/I37*100</f>
        <v>3.8549912237765507</v>
      </c>
      <c r="D38" s="32">
        <f>D37/I37*100</f>
        <v>6.9944786175031872</v>
      </c>
      <c r="E38" s="32">
        <f>E37/I37*100</f>
        <v>4.4289531196902283</v>
      </c>
      <c r="F38" s="32">
        <f>F37/I37*100</f>
        <v>7.4680517407475531</v>
      </c>
      <c r="G38" s="32">
        <f>G37/I37*100</f>
        <v>6.7428831530804079</v>
      </c>
      <c r="H38" s="32">
        <v>0</v>
      </c>
      <c r="I38" s="104">
        <f t="shared" si="5"/>
        <v>99.999688233625264</v>
      </c>
      <c r="J38" s="105"/>
      <c r="K38" s="13"/>
    </row>
    <row r="39" spans="1:11" s="3" customFormat="1" ht="13.5" customHeight="1">
      <c r="K39" s="13"/>
    </row>
    <row r="40" spans="1:11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1" ht="13.5" customHeight="1">
      <c r="A41" s="5" t="s">
        <v>139</v>
      </c>
      <c r="B41" s="6"/>
      <c r="C41" s="6"/>
      <c r="D41" s="6"/>
      <c r="E41" s="6"/>
      <c r="F41" s="6"/>
      <c r="G41" s="6"/>
      <c r="H41" s="6"/>
      <c r="I41" s="6"/>
      <c r="J41" s="6"/>
    </row>
    <row r="42" spans="1:11" ht="13.5" customHeight="1">
      <c r="A42" s="9" t="s">
        <v>20</v>
      </c>
      <c r="B42" s="9" t="s">
        <v>73</v>
      </c>
      <c r="C42" s="9" t="s">
        <v>55</v>
      </c>
      <c r="D42" s="9" t="s">
        <v>56</v>
      </c>
      <c r="E42" s="9" t="s">
        <v>74</v>
      </c>
      <c r="F42" s="9" t="s">
        <v>57</v>
      </c>
      <c r="G42" s="9" t="s">
        <v>75</v>
      </c>
      <c r="H42" s="9" t="s">
        <v>63</v>
      </c>
    </row>
    <row r="43" spans="1:11" s="4" customFormat="1" ht="13.5" customHeight="1">
      <c r="A43" s="10" t="s">
        <v>21</v>
      </c>
      <c r="B43" s="10">
        <f>140494+13912+5706+4524+1032+346</f>
        <v>166014</v>
      </c>
      <c r="C43" s="10">
        <f>14322+74+12</f>
        <v>14408</v>
      </c>
      <c r="D43" s="10">
        <f>30248+5152+484+993+79</f>
        <v>36956</v>
      </c>
      <c r="E43" s="10">
        <f>13726+1489+226+880+164</f>
        <v>16485</v>
      </c>
      <c r="F43" s="10">
        <f>14412+1847+265+295+86</f>
        <v>16905</v>
      </c>
      <c r="G43" s="10">
        <f>32892+4528+721+635+110+2</f>
        <v>38888</v>
      </c>
      <c r="H43" s="10">
        <f>SUM(B43:G43)</f>
        <v>289656</v>
      </c>
    </row>
    <row r="44" spans="1:11" s="3" customFormat="1" ht="13.5" customHeight="1">
      <c r="A44" s="10" t="s">
        <v>146</v>
      </c>
      <c r="B44" s="10">
        <v>10073</v>
      </c>
      <c r="C44" s="10">
        <v>2</v>
      </c>
      <c r="D44" s="10">
        <v>1</v>
      </c>
      <c r="E44" s="10">
        <v>0</v>
      </c>
      <c r="F44" s="10">
        <v>19</v>
      </c>
      <c r="G44" s="10">
        <v>1</v>
      </c>
      <c r="H44" s="10">
        <f t="shared" ref="H44:H51" si="8">SUM(B44:G44)</f>
        <v>10096</v>
      </c>
    </row>
    <row r="45" spans="1:11" s="3" customFormat="1" ht="13.5" customHeight="1">
      <c r="A45" s="10" t="s">
        <v>22</v>
      </c>
      <c r="B45" s="10">
        <f>38404+1796+22165</f>
        <v>62365</v>
      </c>
      <c r="C45" s="10">
        <f>17792+491+9285</f>
        <v>27568</v>
      </c>
      <c r="D45" s="10">
        <f>7875+318+6373</f>
        <v>14566</v>
      </c>
      <c r="E45" s="10">
        <f>8085+598+5405</f>
        <v>14088</v>
      </c>
      <c r="F45" s="10">
        <f>6238+220+5760</f>
        <v>12218</v>
      </c>
      <c r="G45" s="10">
        <f>8717+243+4632</f>
        <v>13592</v>
      </c>
      <c r="H45" s="10">
        <f t="shared" si="8"/>
        <v>144397</v>
      </c>
    </row>
    <row r="46" spans="1:11" s="3" customFormat="1" ht="13.5" customHeight="1">
      <c r="A46" s="10" t="s">
        <v>148</v>
      </c>
      <c r="B46" s="10">
        <v>7548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8"/>
        <v>7548</v>
      </c>
    </row>
    <row r="47" spans="1:11" s="3" customFormat="1" ht="13.5" customHeight="1">
      <c r="A47" s="10" t="s">
        <v>149</v>
      </c>
      <c r="B47" s="10">
        <f>1007+1562</f>
        <v>2569</v>
      </c>
      <c r="C47" s="10">
        <v>0</v>
      </c>
      <c r="D47" s="10">
        <f>1+111</f>
        <v>112</v>
      </c>
      <c r="E47" s="10">
        <v>1</v>
      </c>
      <c r="F47" s="10">
        <v>40</v>
      </c>
      <c r="G47" s="10">
        <f>2+59</f>
        <v>61</v>
      </c>
      <c r="H47" s="10">
        <f t="shared" si="8"/>
        <v>2783</v>
      </c>
    </row>
    <row r="48" spans="1:11" s="3" customFormat="1" ht="13.5" customHeight="1">
      <c r="A48" s="10" t="s">
        <v>134</v>
      </c>
      <c r="B48" s="10">
        <v>12739</v>
      </c>
      <c r="C48" s="10">
        <v>0</v>
      </c>
      <c r="D48" s="10">
        <v>0</v>
      </c>
      <c r="E48" s="10">
        <v>7</v>
      </c>
      <c r="F48" s="10">
        <v>0</v>
      </c>
      <c r="G48" s="10">
        <v>0</v>
      </c>
      <c r="H48" s="10">
        <f t="shared" si="8"/>
        <v>12746</v>
      </c>
    </row>
    <row r="49" spans="1:10" s="3" customFormat="1" ht="13.5" customHeight="1">
      <c r="A49" s="10" t="s">
        <v>147</v>
      </c>
      <c r="B49" s="10">
        <f>9315+2228</f>
        <v>11543</v>
      </c>
      <c r="C49" s="10">
        <v>0</v>
      </c>
      <c r="D49" s="10">
        <f>370+70</f>
        <v>440</v>
      </c>
      <c r="E49" s="10">
        <f>487+495</f>
        <v>982</v>
      </c>
      <c r="F49" s="10">
        <f>371+82</f>
        <v>453</v>
      </c>
      <c r="G49" s="10">
        <f>605+229</f>
        <v>834</v>
      </c>
      <c r="H49" s="10">
        <f t="shared" si="8"/>
        <v>14252</v>
      </c>
    </row>
    <row r="50" spans="1:10" s="3" customFormat="1" ht="13.5" customHeight="1">
      <c r="A50" s="33" t="s">
        <v>24</v>
      </c>
      <c r="B50" s="10">
        <f>SUM(B43:B49)</f>
        <v>272851</v>
      </c>
      <c r="C50" s="10">
        <f t="shared" ref="C50:G50" si="9">SUM(C43:C49)</f>
        <v>41978</v>
      </c>
      <c r="D50" s="10">
        <f t="shared" si="9"/>
        <v>52075</v>
      </c>
      <c r="E50" s="10">
        <f t="shared" si="9"/>
        <v>31563</v>
      </c>
      <c r="F50" s="10">
        <f t="shared" si="9"/>
        <v>29635</v>
      </c>
      <c r="G50" s="10">
        <f t="shared" si="9"/>
        <v>53376</v>
      </c>
      <c r="H50" s="10">
        <f>SUM(H43:H49)</f>
        <v>481478</v>
      </c>
    </row>
    <row r="51" spans="1:10" s="3" customFormat="1" ht="13.5" customHeight="1">
      <c r="A51" s="10" t="s">
        <v>60</v>
      </c>
      <c r="B51" s="32">
        <f>B50/H50*100</f>
        <v>56.669463609967643</v>
      </c>
      <c r="C51" s="32">
        <f>C50/H50*100</f>
        <v>8.7185707342806928</v>
      </c>
      <c r="D51" s="32">
        <f>D50/H50*100</f>
        <v>10.815655128583238</v>
      </c>
      <c r="E51" s="32">
        <f>E50/H50*100</f>
        <v>6.5554397085640463</v>
      </c>
      <c r="F51" s="32">
        <f>F50/H50*100</f>
        <v>6.1550060438898564</v>
      </c>
      <c r="G51" s="32">
        <f>G50/H50*100</f>
        <v>11.085864774714524</v>
      </c>
      <c r="H51" s="10">
        <f t="shared" si="8"/>
        <v>100</v>
      </c>
    </row>
    <row r="52" spans="1:10" s="3" customFormat="1" ht="13.5" customHeight="1">
      <c r="A52" s="11"/>
      <c r="B52" s="11"/>
      <c r="C52" s="11"/>
      <c r="D52" s="11"/>
      <c r="E52" s="11"/>
      <c r="F52" s="11"/>
      <c r="G52" s="11"/>
      <c r="H52" s="11"/>
    </row>
    <row r="53" spans="1:10" s="4" customFormat="1" ht="13.5" customHeight="1">
      <c r="A53" s="9" t="s">
        <v>20</v>
      </c>
      <c r="B53" s="9" t="s">
        <v>73</v>
      </c>
      <c r="C53" s="9" t="s">
        <v>55</v>
      </c>
      <c r="D53" s="9" t="s">
        <v>56</v>
      </c>
      <c r="E53" s="9" t="s">
        <v>74</v>
      </c>
      <c r="F53" s="9" t="s">
        <v>57</v>
      </c>
      <c r="G53" s="9" t="s">
        <v>75</v>
      </c>
      <c r="H53" s="9" t="s">
        <v>63</v>
      </c>
    </row>
    <row r="54" spans="1:10" s="3" customFormat="1" ht="13.5" customHeight="1">
      <c r="A54" s="10" t="s">
        <v>25</v>
      </c>
      <c r="B54" s="10">
        <v>16525</v>
      </c>
      <c r="C54" s="10">
        <v>2964</v>
      </c>
      <c r="D54" s="10">
        <v>622</v>
      </c>
      <c r="E54" s="10">
        <v>823</v>
      </c>
      <c r="F54" s="10">
        <v>687</v>
      </c>
      <c r="G54" s="10">
        <v>731</v>
      </c>
      <c r="H54" s="10">
        <f>SUM(B54:G54)</f>
        <v>22352</v>
      </c>
    </row>
    <row r="55" spans="1:10" ht="12.75" customHeight="1">
      <c r="A55" s="6" t="s">
        <v>157</v>
      </c>
      <c r="B55" s="6"/>
      <c r="C55" s="6"/>
      <c r="D55" s="6"/>
      <c r="E55" s="6"/>
      <c r="F55" s="6"/>
      <c r="G55" s="6"/>
    </row>
    <row r="56" spans="1:10" ht="13.5" customHeight="1">
      <c r="A56" s="6" t="s">
        <v>151</v>
      </c>
      <c r="B56" s="6"/>
      <c r="C56" s="6"/>
      <c r="D56" s="6"/>
      <c r="E56" s="6"/>
      <c r="F56" s="6"/>
      <c r="G56" s="6"/>
    </row>
    <row r="57" spans="1:10">
      <c r="C57" s="6"/>
      <c r="D57" s="6"/>
      <c r="E57" s="6"/>
      <c r="F57" s="6"/>
      <c r="G57" s="6"/>
      <c r="H57" s="6"/>
    </row>
    <row r="58" spans="1:10">
      <c r="C58" s="6"/>
      <c r="D58" s="6"/>
      <c r="E58" s="6"/>
      <c r="F58" s="6"/>
      <c r="G58" s="6"/>
      <c r="H58" s="6"/>
    </row>
    <row r="59" spans="1:10">
      <c r="C59" s="6"/>
      <c r="D59" s="6"/>
      <c r="E59" s="6"/>
      <c r="F59" s="6"/>
      <c r="G59" s="6"/>
      <c r="H59" s="6"/>
    </row>
    <row r="60" spans="1:10">
      <c r="A60" s="6"/>
      <c r="B60" s="6"/>
      <c r="C60" s="6"/>
      <c r="D60" s="6"/>
      <c r="E60" s="6"/>
      <c r="F60" s="6"/>
      <c r="G60" s="6"/>
      <c r="H60" s="6"/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</sheetData>
  <mergeCells count="18">
    <mergeCell ref="I32:J32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6:J36"/>
    <mergeCell ref="I38:J38"/>
    <mergeCell ref="I33:J33"/>
    <mergeCell ref="I34:J34"/>
    <mergeCell ref="I35:J35"/>
    <mergeCell ref="I37:J37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>
    <oddFooter>&amp;C&amp;"ＭＳ 明朝,標準"&amp;10- １７ -</oddFooter>
  </headerFooter>
  <ignoredErrors>
    <ignoredError sqref="H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Normal="100" workbookViewId="0">
      <selection activeCell="D3" sqref="D3"/>
    </sheetView>
  </sheetViews>
  <sheetFormatPr defaultRowHeight="13.5"/>
  <cols>
    <col min="1" max="1" width="2.75" style="79" customWidth="1"/>
    <col min="2" max="2" width="9.875" style="84" customWidth="1"/>
    <col min="3" max="3" width="10.75" style="79" customWidth="1"/>
    <col min="4" max="4" width="8.75" style="79" customWidth="1"/>
    <col min="5" max="5" width="8.875" style="79" customWidth="1"/>
    <col min="6" max="6" width="5.75" style="79" customWidth="1"/>
    <col min="7" max="7" width="2.625" style="79" customWidth="1"/>
    <col min="8" max="9" width="10.125" style="79" customWidth="1"/>
    <col min="10" max="10" width="7.875" style="79" customWidth="1"/>
    <col min="11" max="11" width="10.75" style="79" customWidth="1"/>
    <col min="12" max="12" width="6.5" style="79" customWidth="1"/>
    <col min="13" max="13" width="14.5" style="79" customWidth="1"/>
    <col min="14" max="14" width="9" style="80"/>
    <col min="15" max="16384" width="9" style="79"/>
  </cols>
  <sheetData>
    <row r="1" spans="1:14">
      <c r="A1" s="20" t="s">
        <v>110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s="76" customFormat="1">
      <c r="A2" s="35"/>
      <c r="B2" s="28" t="s">
        <v>20</v>
      </c>
      <c r="C2" s="9" t="s">
        <v>73</v>
      </c>
      <c r="D2" s="35" t="s">
        <v>28</v>
      </c>
      <c r="E2" s="35" t="s">
        <v>26</v>
      </c>
      <c r="F2" s="110" t="s">
        <v>76</v>
      </c>
      <c r="G2" s="113"/>
      <c r="H2" s="35" t="s">
        <v>27</v>
      </c>
      <c r="I2" s="35" t="s">
        <v>77</v>
      </c>
      <c r="J2" s="35" t="s">
        <v>66</v>
      </c>
      <c r="K2" s="35" t="s">
        <v>63</v>
      </c>
      <c r="L2" s="31" t="s">
        <v>60</v>
      </c>
      <c r="N2" s="81"/>
    </row>
    <row r="3" spans="1:14">
      <c r="A3" s="37"/>
      <c r="B3" s="28" t="s">
        <v>21</v>
      </c>
      <c r="C3" s="17">
        <v>374791</v>
      </c>
      <c r="D3" s="17">
        <v>8102</v>
      </c>
      <c r="E3" s="17">
        <v>49628</v>
      </c>
      <c r="F3" s="108">
        <v>26881</v>
      </c>
      <c r="G3" s="109"/>
      <c r="H3" s="17">
        <v>33302</v>
      </c>
      <c r="I3" s="17">
        <v>43707</v>
      </c>
      <c r="J3" s="17">
        <v>0</v>
      </c>
      <c r="K3" s="17">
        <f t="shared" ref="K3:K16" si="0">SUM(C3:J3)</f>
        <v>536411</v>
      </c>
      <c r="L3" s="38">
        <f>K3/K18*100</f>
        <v>40.653304301628602</v>
      </c>
      <c r="M3" s="82"/>
    </row>
    <row r="4" spans="1:14">
      <c r="A4" s="39"/>
      <c r="B4" s="28" t="s">
        <v>30</v>
      </c>
      <c r="C4" s="17">
        <v>51650</v>
      </c>
      <c r="D4" s="17">
        <v>18</v>
      </c>
      <c r="E4" s="17">
        <v>5033</v>
      </c>
      <c r="F4" s="108">
        <v>2794</v>
      </c>
      <c r="G4" s="109"/>
      <c r="H4" s="17">
        <v>4759</v>
      </c>
      <c r="I4" s="17">
        <v>7473</v>
      </c>
      <c r="J4" s="17">
        <v>0</v>
      </c>
      <c r="K4" s="17">
        <f t="shared" si="0"/>
        <v>71727</v>
      </c>
      <c r="L4" s="38">
        <f>K4/K18*100</f>
        <v>5.436017452369386</v>
      </c>
      <c r="M4" s="82"/>
    </row>
    <row r="5" spans="1:14">
      <c r="A5" s="39"/>
      <c r="B5" s="28" t="s">
        <v>78</v>
      </c>
      <c r="C5" s="17">
        <v>53712</v>
      </c>
      <c r="D5" s="17">
        <v>0</v>
      </c>
      <c r="E5" s="17">
        <v>54</v>
      </c>
      <c r="F5" s="108">
        <v>71</v>
      </c>
      <c r="G5" s="109"/>
      <c r="H5" s="17">
        <v>173</v>
      </c>
      <c r="I5" s="17">
        <v>87</v>
      </c>
      <c r="J5" s="17">
        <v>0</v>
      </c>
      <c r="K5" s="17">
        <f t="shared" si="0"/>
        <v>54097</v>
      </c>
      <c r="L5" s="38">
        <f>K5/K18*100</f>
        <v>4.0998819987010009</v>
      </c>
      <c r="M5" s="82"/>
    </row>
    <row r="6" spans="1:14">
      <c r="A6" s="39"/>
      <c r="B6" s="36" t="s">
        <v>148</v>
      </c>
      <c r="C6" s="17">
        <v>2999</v>
      </c>
      <c r="D6" s="17">
        <v>0</v>
      </c>
      <c r="E6" s="17">
        <v>8</v>
      </c>
      <c r="F6" s="108">
        <v>13</v>
      </c>
      <c r="G6" s="109"/>
      <c r="H6" s="17">
        <v>2</v>
      </c>
      <c r="I6" s="17">
        <v>14</v>
      </c>
      <c r="J6" s="17">
        <v>0</v>
      </c>
      <c r="K6" s="17">
        <f t="shared" si="0"/>
        <v>3036</v>
      </c>
      <c r="L6" s="38">
        <f>K6/K18*100</f>
        <v>0.23009116490852058</v>
      </c>
      <c r="M6" s="82"/>
    </row>
    <row r="7" spans="1:14">
      <c r="A7" s="116" t="s">
        <v>70</v>
      </c>
      <c r="B7" s="28" t="s">
        <v>31</v>
      </c>
      <c r="C7" s="17">
        <v>69</v>
      </c>
      <c r="D7" s="17">
        <v>4</v>
      </c>
      <c r="E7" s="17">
        <v>3</v>
      </c>
      <c r="F7" s="108">
        <v>0</v>
      </c>
      <c r="G7" s="109"/>
      <c r="H7" s="17">
        <v>11</v>
      </c>
      <c r="I7" s="17">
        <v>2</v>
      </c>
      <c r="J7" s="17">
        <v>0</v>
      </c>
      <c r="K7" s="17">
        <f t="shared" si="0"/>
        <v>89</v>
      </c>
      <c r="L7" s="38">
        <f>K7/K18*100</f>
        <v>6.7450967315080138E-3</v>
      </c>
      <c r="M7" s="82"/>
    </row>
    <row r="8" spans="1:14">
      <c r="A8" s="116"/>
      <c r="B8" s="28" t="s">
        <v>67</v>
      </c>
      <c r="C8" s="17">
        <v>1563</v>
      </c>
      <c r="D8" s="17">
        <v>25</v>
      </c>
      <c r="E8" s="17">
        <v>359</v>
      </c>
      <c r="F8" s="108">
        <v>463</v>
      </c>
      <c r="G8" s="109"/>
      <c r="H8" s="17">
        <v>307</v>
      </c>
      <c r="I8" s="17">
        <v>373</v>
      </c>
      <c r="J8" s="17">
        <v>0</v>
      </c>
      <c r="K8" s="17">
        <f t="shared" si="0"/>
        <v>3090</v>
      </c>
      <c r="L8" s="38">
        <f>K8/K18*100</f>
        <v>0.23418369550966028</v>
      </c>
      <c r="M8" s="82"/>
    </row>
    <row r="9" spans="1:14">
      <c r="A9" s="116"/>
      <c r="B9" s="28" t="s">
        <v>50</v>
      </c>
      <c r="C9" s="17">
        <v>156</v>
      </c>
      <c r="D9" s="17">
        <v>0</v>
      </c>
      <c r="E9" s="17">
        <v>0</v>
      </c>
      <c r="F9" s="108">
        <v>4</v>
      </c>
      <c r="G9" s="109"/>
      <c r="H9" s="17">
        <v>0</v>
      </c>
      <c r="I9" s="17">
        <v>0</v>
      </c>
      <c r="J9" s="17">
        <v>0</v>
      </c>
      <c r="K9" s="17">
        <f t="shared" si="0"/>
        <v>160</v>
      </c>
      <c r="L9" s="38">
        <f>K9/K18*100</f>
        <v>1.2126016595969463E-2</v>
      </c>
      <c r="M9" s="82"/>
    </row>
    <row r="10" spans="1:14">
      <c r="A10" s="116"/>
      <c r="B10" s="28" t="s">
        <v>68</v>
      </c>
      <c r="C10" s="17">
        <v>138</v>
      </c>
      <c r="D10" s="17">
        <v>0</v>
      </c>
      <c r="E10" s="17">
        <v>0</v>
      </c>
      <c r="F10" s="108">
        <v>0</v>
      </c>
      <c r="G10" s="109"/>
      <c r="H10" s="17">
        <v>0</v>
      </c>
      <c r="I10" s="17">
        <v>3</v>
      </c>
      <c r="J10" s="17">
        <v>0</v>
      </c>
      <c r="K10" s="17">
        <f t="shared" si="0"/>
        <v>141</v>
      </c>
      <c r="L10" s="38">
        <f>K10/K18*100</f>
        <v>1.0686052125198089E-2</v>
      </c>
      <c r="M10" s="82"/>
    </row>
    <row r="11" spans="1:14">
      <c r="A11" s="116"/>
      <c r="B11" s="28" t="s">
        <v>22</v>
      </c>
      <c r="C11" s="17">
        <v>179449</v>
      </c>
      <c r="D11" s="17">
        <v>25677</v>
      </c>
      <c r="E11" s="17">
        <v>19251</v>
      </c>
      <c r="F11" s="108">
        <v>12593</v>
      </c>
      <c r="G11" s="109"/>
      <c r="H11" s="17">
        <v>27013</v>
      </c>
      <c r="I11" s="17">
        <v>10664</v>
      </c>
      <c r="J11" s="17">
        <v>0</v>
      </c>
      <c r="K11" s="17">
        <f t="shared" si="0"/>
        <v>274647</v>
      </c>
      <c r="L11" s="38">
        <f>K11/K18*100</f>
        <v>20.814838000207658</v>
      </c>
      <c r="M11" s="82"/>
      <c r="N11" s="83"/>
    </row>
    <row r="12" spans="1:14">
      <c r="A12" s="116"/>
      <c r="B12" s="28" t="s">
        <v>32</v>
      </c>
      <c r="C12" s="17">
        <v>134871</v>
      </c>
      <c r="D12" s="17">
        <v>12206</v>
      </c>
      <c r="E12" s="17">
        <v>22592</v>
      </c>
      <c r="F12" s="108">
        <v>14924</v>
      </c>
      <c r="G12" s="109"/>
      <c r="H12" s="17">
        <v>28215</v>
      </c>
      <c r="I12" s="17">
        <v>11266</v>
      </c>
      <c r="J12" s="17">
        <v>4</v>
      </c>
      <c r="K12" s="17">
        <f t="shared" si="0"/>
        <v>224078</v>
      </c>
      <c r="L12" s="38">
        <f>K12/K18*100</f>
        <v>16.982334667447784</v>
      </c>
      <c r="M12" s="82"/>
    </row>
    <row r="13" spans="1:14">
      <c r="A13" s="116"/>
      <c r="B13" s="28" t="s">
        <v>33</v>
      </c>
      <c r="C13" s="17">
        <v>6429</v>
      </c>
      <c r="D13" s="17">
        <v>500</v>
      </c>
      <c r="E13" s="17">
        <v>1053</v>
      </c>
      <c r="F13" s="108">
        <v>754</v>
      </c>
      <c r="G13" s="109"/>
      <c r="H13" s="17">
        <v>751</v>
      </c>
      <c r="I13" s="17">
        <v>331</v>
      </c>
      <c r="J13" s="17">
        <v>0</v>
      </c>
      <c r="K13" s="17">
        <f t="shared" si="0"/>
        <v>9818</v>
      </c>
      <c r="L13" s="38">
        <f>K13/K18*100</f>
        <v>0.74408269337017618</v>
      </c>
      <c r="M13" s="82"/>
    </row>
    <row r="14" spans="1:14">
      <c r="A14" s="116"/>
      <c r="B14" s="36" t="s">
        <v>149</v>
      </c>
      <c r="C14" s="17">
        <v>3696</v>
      </c>
      <c r="D14" s="17">
        <v>0</v>
      </c>
      <c r="E14" s="17">
        <v>45</v>
      </c>
      <c r="F14" s="108">
        <v>0</v>
      </c>
      <c r="G14" s="109"/>
      <c r="H14" s="17">
        <v>53</v>
      </c>
      <c r="I14" s="17">
        <v>14</v>
      </c>
      <c r="J14" s="17">
        <v>0</v>
      </c>
      <c r="K14" s="17">
        <f t="shared" si="0"/>
        <v>3808</v>
      </c>
      <c r="L14" s="38">
        <f>K14/K18*100</f>
        <v>0.28859919498407322</v>
      </c>
      <c r="M14" s="82"/>
    </row>
    <row r="15" spans="1:14">
      <c r="A15" s="116"/>
      <c r="B15" s="36" t="s">
        <v>134</v>
      </c>
      <c r="C15" s="17">
        <v>90191</v>
      </c>
      <c r="D15" s="17">
        <v>6</v>
      </c>
      <c r="E15" s="17">
        <v>4</v>
      </c>
      <c r="F15" s="108">
        <v>0</v>
      </c>
      <c r="G15" s="109"/>
      <c r="H15" s="17">
        <v>6</v>
      </c>
      <c r="I15" s="17">
        <v>1</v>
      </c>
      <c r="J15" s="17">
        <v>0</v>
      </c>
      <c r="K15" s="17">
        <f t="shared" si="0"/>
        <v>90208</v>
      </c>
      <c r="L15" s="38">
        <f>K15/K18*100</f>
        <v>6.8366481568075832</v>
      </c>
      <c r="M15" s="82"/>
    </row>
    <row r="16" spans="1:14">
      <c r="A16" s="116"/>
      <c r="B16" s="28" t="s">
        <v>23</v>
      </c>
      <c r="C16" s="17">
        <v>31616</v>
      </c>
      <c r="D16" s="17">
        <v>21</v>
      </c>
      <c r="E16" s="17">
        <v>3161</v>
      </c>
      <c r="F16" s="108">
        <v>3527</v>
      </c>
      <c r="G16" s="109"/>
      <c r="H16" s="17">
        <v>5251</v>
      </c>
      <c r="I16" s="17">
        <v>4590</v>
      </c>
      <c r="J16" s="17">
        <v>1</v>
      </c>
      <c r="K16" s="17">
        <f t="shared" si="0"/>
        <v>48167</v>
      </c>
      <c r="L16" s="38">
        <f>K16/K18*100</f>
        <v>3.6504615086128824</v>
      </c>
      <c r="M16" s="82"/>
    </row>
    <row r="17" spans="1:14">
      <c r="A17" s="39"/>
      <c r="B17" s="28" t="s">
        <v>34</v>
      </c>
      <c r="C17" s="17">
        <v>0</v>
      </c>
      <c r="D17" s="17">
        <v>0</v>
      </c>
      <c r="E17" s="17">
        <v>0</v>
      </c>
      <c r="F17" s="108">
        <v>0</v>
      </c>
      <c r="G17" s="109"/>
      <c r="H17" s="17">
        <v>0</v>
      </c>
      <c r="I17" s="17">
        <v>0</v>
      </c>
      <c r="J17" s="17">
        <v>0</v>
      </c>
      <c r="K17" s="17">
        <f>SUM(C17:J17)</f>
        <v>0</v>
      </c>
      <c r="L17" s="38">
        <f>K17/K18*100</f>
        <v>0</v>
      </c>
      <c r="M17" s="82"/>
    </row>
    <row r="18" spans="1:14">
      <c r="A18" s="39"/>
      <c r="B18" s="28" t="s">
        <v>29</v>
      </c>
      <c r="C18" s="17">
        <f>SUM(C3:C17)</f>
        <v>931330</v>
      </c>
      <c r="D18" s="17">
        <f>SUM(D3:D17)</f>
        <v>46559</v>
      </c>
      <c r="E18" s="17">
        <f>SUM(E3:E17)</f>
        <v>101191</v>
      </c>
      <c r="F18" s="118">
        <f>SUM(F3:G17)</f>
        <v>62024</v>
      </c>
      <c r="G18" s="121"/>
      <c r="H18" s="17">
        <f>SUM(H3:H17)</f>
        <v>99843</v>
      </c>
      <c r="I18" s="17">
        <f>SUM(I3:I17)</f>
        <v>78525</v>
      </c>
      <c r="J18" s="17">
        <f>SUM(J3:J17)</f>
        <v>5</v>
      </c>
      <c r="K18" s="17">
        <f>SUM(K3:K17)</f>
        <v>1319477</v>
      </c>
      <c r="L18" s="17">
        <f>SUM(L3:L17)</f>
        <v>99.999999999999986</v>
      </c>
    </row>
    <row r="19" spans="1:14">
      <c r="A19" s="39"/>
      <c r="B19" s="36" t="s">
        <v>145</v>
      </c>
      <c r="C19" s="38">
        <f>C18/K18*100</f>
        <v>70.583268977026506</v>
      </c>
      <c r="D19" s="38">
        <f>D18/K18*100</f>
        <v>3.5285950418233889</v>
      </c>
      <c r="E19" s="38">
        <f>E18/K18*100</f>
        <v>7.6690234085171634</v>
      </c>
      <c r="F19" s="122">
        <f>F18/K18*100</f>
        <v>4.7006503334275624</v>
      </c>
      <c r="G19" s="123"/>
      <c r="H19" s="38">
        <f>H18/K18*100</f>
        <v>7.5668617186961207</v>
      </c>
      <c r="I19" s="38">
        <f>I18/K18*100</f>
        <v>5.9512215824906383</v>
      </c>
      <c r="J19" s="38">
        <v>0</v>
      </c>
      <c r="K19" s="17">
        <f>SUM(C19:J19)</f>
        <v>99.999621061981372</v>
      </c>
      <c r="L19" s="40"/>
    </row>
    <row r="20" spans="1:14">
      <c r="A20" s="39"/>
      <c r="B20" s="28" t="s">
        <v>132</v>
      </c>
      <c r="C20" s="17">
        <v>284</v>
      </c>
      <c r="D20" s="17">
        <v>164</v>
      </c>
      <c r="E20" s="17">
        <v>284</v>
      </c>
      <c r="F20" s="108">
        <v>283</v>
      </c>
      <c r="G20" s="109"/>
      <c r="H20" s="17">
        <v>283</v>
      </c>
      <c r="I20" s="17">
        <v>295</v>
      </c>
      <c r="J20" s="41"/>
      <c r="K20" s="41"/>
      <c r="L20" s="42"/>
    </row>
    <row r="21" spans="1:14">
      <c r="A21" s="43"/>
      <c r="B21" s="28" t="s">
        <v>35</v>
      </c>
      <c r="C21" s="17">
        <f>C18/C20</f>
        <v>3279.3309859154929</v>
      </c>
      <c r="D21" s="17">
        <f>D18/D20</f>
        <v>283.89634146341461</v>
      </c>
      <c r="E21" s="17">
        <f>E18/E20</f>
        <v>356.30633802816902</v>
      </c>
      <c r="F21" s="118">
        <f>F18/F20</f>
        <v>219.1660777385159</v>
      </c>
      <c r="G21" s="119"/>
      <c r="H21" s="17">
        <f>H18/H20</f>
        <v>352.80212014134275</v>
      </c>
      <c r="I21" s="17">
        <v>8</v>
      </c>
      <c r="J21" s="41"/>
      <c r="K21" s="41"/>
      <c r="L21" s="42"/>
    </row>
    <row r="22" spans="1:14">
      <c r="A22" s="110" t="s">
        <v>141</v>
      </c>
      <c r="B22" s="113"/>
      <c r="C22" s="17">
        <v>9605</v>
      </c>
      <c r="D22" s="17">
        <v>0</v>
      </c>
      <c r="E22" s="17">
        <v>2</v>
      </c>
      <c r="F22" s="120">
        <v>0</v>
      </c>
      <c r="G22" s="120"/>
      <c r="H22" s="17">
        <v>0</v>
      </c>
      <c r="I22" s="17">
        <v>623</v>
      </c>
      <c r="J22" s="17">
        <v>0</v>
      </c>
      <c r="K22" s="17">
        <f>SUM(C22:J22)</f>
        <v>10230</v>
      </c>
      <c r="L22" s="42"/>
    </row>
    <row r="23" spans="1:14">
      <c r="A23" s="72"/>
      <c r="B23" s="14"/>
      <c r="C23" s="15"/>
      <c r="D23" s="15"/>
      <c r="E23" s="16"/>
      <c r="F23" s="16"/>
      <c r="G23" s="15"/>
      <c r="H23" s="15"/>
      <c r="I23" s="15"/>
      <c r="J23" s="15"/>
      <c r="K23" s="15"/>
      <c r="L23" s="15"/>
    </row>
    <row r="24" spans="1:14">
      <c r="D24" s="20"/>
      <c r="E24" s="20"/>
      <c r="F24" s="20"/>
      <c r="G24" s="20"/>
      <c r="H24" s="20"/>
      <c r="I24" s="20"/>
      <c r="J24" s="20"/>
      <c r="K24" s="20"/>
      <c r="L24" s="20"/>
    </row>
    <row r="25" spans="1:14" s="85" customFormat="1">
      <c r="A25" s="20" t="s">
        <v>109</v>
      </c>
      <c r="B25" s="19"/>
      <c r="C25" s="20"/>
      <c r="D25" s="20"/>
      <c r="E25" s="20"/>
      <c r="F25" s="20"/>
      <c r="G25" s="20" t="s">
        <v>111</v>
      </c>
      <c r="H25" s="20"/>
      <c r="I25" s="20"/>
      <c r="J25" s="20"/>
      <c r="K25" s="20"/>
      <c r="L25" s="20"/>
      <c r="N25" s="86"/>
    </row>
    <row r="26" spans="1:14">
      <c r="A26" s="114" t="s">
        <v>143</v>
      </c>
      <c r="B26" s="117"/>
      <c r="C26" s="44" t="s">
        <v>79</v>
      </c>
      <c r="D26" s="36" t="s">
        <v>60</v>
      </c>
      <c r="E26" s="14"/>
      <c r="F26" s="45"/>
      <c r="G26" s="114" t="s">
        <v>143</v>
      </c>
      <c r="H26" s="115"/>
      <c r="I26" s="44" t="s">
        <v>79</v>
      </c>
      <c r="J26" s="36" t="s">
        <v>60</v>
      </c>
      <c r="K26" s="20"/>
      <c r="L26" s="45"/>
    </row>
    <row r="27" spans="1:14">
      <c r="A27" s="95">
        <v>0</v>
      </c>
      <c r="B27" s="46" t="s">
        <v>36</v>
      </c>
      <c r="C27" s="47">
        <v>9707</v>
      </c>
      <c r="D27" s="38">
        <f>C27/C50*100</f>
        <v>0.73567026935672242</v>
      </c>
      <c r="E27" s="48"/>
      <c r="F27" s="20"/>
      <c r="G27" s="73">
        <v>0</v>
      </c>
      <c r="H27" s="49" t="s">
        <v>36</v>
      </c>
      <c r="I27" s="17">
        <v>9388</v>
      </c>
      <c r="J27" s="38">
        <f>I27/I50*100</f>
        <v>1.9498294833824183</v>
      </c>
      <c r="K27" s="20"/>
      <c r="L27" s="20"/>
    </row>
    <row r="28" spans="1:14">
      <c r="A28" s="50">
        <v>1</v>
      </c>
      <c r="B28" s="51" t="s">
        <v>37</v>
      </c>
      <c r="C28" s="47">
        <v>27153</v>
      </c>
      <c r="D28" s="38">
        <f>C28/C50*100</f>
        <v>2.057860803939743</v>
      </c>
      <c r="E28" s="48"/>
      <c r="F28" s="20"/>
      <c r="G28" s="74">
        <v>1</v>
      </c>
      <c r="H28" s="52" t="s">
        <v>37</v>
      </c>
      <c r="I28" s="17">
        <v>12069</v>
      </c>
      <c r="J28" s="38">
        <f>I28/I50*100</f>
        <v>2.5066565865937798</v>
      </c>
      <c r="K28" s="20"/>
      <c r="L28" s="20"/>
    </row>
    <row r="29" spans="1:14">
      <c r="A29" s="95">
        <v>2</v>
      </c>
      <c r="B29" s="46" t="s">
        <v>38</v>
      </c>
      <c r="C29" s="47">
        <v>62858</v>
      </c>
      <c r="D29" s="38">
        <f>C29/C50*100</f>
        <v>4.7638571949340536</v>
      </c>
      <c r="E29" s="48"/>
      <c r="F29" s="20"/>
      <c r="G29" s="73">
        <v>2</v>
      </c>
      <c r="H29" s="49" t="s">
        <v>38</v>
      </c>
      <c r="I29" s="17">
        <v>36993</v>
      </c>
      <c r="J29" s="38">
        <f>I29/I50*100</f>
        <v>7.6832170940312956</v>
      </c>
      <c r="K29" s="20"/>
      <c r="L29" s="20"/>
    </row>
    <row r="30" spans="1:14">
      <c r="A30" s="50">
        <v>3</v>
      </c>
      <c r="B30" s="51" t="s">
        <v>39</v>
      </c>
      <c r="C30" s="47">
        <v>51092</v>
      </c>
      <c r="D30" s="38">
        <f>C30/C50*100</f>
        <v>3.8721402495079493</v>
      </c>
      <c r="E30" s="48"/>
      <c r="F30" s="20"/>
      <c r="G30" s="74">
        <v>3</v>
      </c>
      <c r="H30" s="52" t="s">
        <v>39</v>
      </c>
      <c r="I30" s="17">
        <v>38773</v>
      </c>
      <c r="J30" s="38">
        <f>I30/I50*100</f>
        <v>8.0529120749026966</v>
      </c>
      <c r="K30" s="20"/>
      <c r="L30" s="20"/>
    </row>
    <row r="31" spans="1:14">
      <c r="A31" s="95">
        <v>4</v>
      </c>
      <c r="B31" s="46" t="s">
        <v>40</v>
      </c>
      <c r="C31" s="47">
        <v>76988</v>
      </c>
      <c r="D31" s="38">
        <f>C31/C50*100</f>
        <v>5.8347360355656068</v>
      </c>
      <c r="E31" s="48"/>
      <c r="F31" s="20"/>
      <c r="G31" s="73">
        <v>4</v>
      </c>
      <c r="H31" s="49" t="s">
        <v>40</v>
      </c>
      <c r="I31" s="17">
        <v>32421</v>
      </c>
      <c r="J31" s="38">
        <f>I31/I50*100</f>
        <v>6.7336409970964404</v>
      </c>
      <c r="K31" s="20"/>
      <c r="L31" s="20"/>
    </row>
    <row r="32" spans="1:14">
      <c r="A32" s="50">
        <v>5</v>
      </c>
      <c r="B32" s="51" t="s">
        <v>42</v>
      </c>
      <c r="C32" s="47">
        <v>100097</v>
      </c>
      <c r="D32" s="38">
        <f>C32/C50*100</f>
        <v>7.5861117700422209</v>
      </c>
      <c r="E32" s="48"/>
      <c r="F32" s="20"/>
      <c r="G32" s="74">
        <v>5</v>
      </c>
      <c r="H32" s="52" t="s">
        <v>42</v>
      </c>
      <c r="I32" s="17">
        <v>29739</v>
      </c>
      <c r="J32" s="38">
        <f>I32/I50*100</f>
        <v>6.1766062000756001</v>
      </c>
      <c r="K32" s="20"/>
      <c r="L32" s="20"/>
    </row>
    <row r="33" spans="1:12">
      <c r="A33" s="95">
        <v>6</v>
      </c>
      <c r="B33" s="46" t="s">
        <v>41</v>
      </c>
      <c r="C33" s="47">
        <v>23982</v>
      </c>
      <c r="D33" s="38">
        <f>C33/C50*100</f>
        <v>1.8175383125283731</v>
      </c>
      <c r="E33" s="48"/>
      <c r="F33" s="20"/>
      <c r="G33" s="73">
        <v>6</v>
      </c>
      <c r="H33" s="49" t="s">
        <v>41</v>
      </c>
      <c r="I33" s="17">
        <v>13051</v>
      </c>
      <c r="J33" s="38">
        <f>I33/I50*100</f>
        <v>2.7106119075014852</v>
      </c>
      <c r="K33" s="20"/>
      <c r="L33" s="20"/>
    </row>
    <row r="34" spans="1:12">
      <c r="A34" s="50">
        <v>7</v>
      </c>
      <c r="B34" s="51" t="s">
        <v>43</v>
      </c>
      <c r="C34" s="47">
        <v>67726</v>
      </c>
      <c r="D34" s="38">
        <f>C34/C50*100</f>
        <v>5.1327912498664245</v>
      </c>
      <c r="E34" s="48"/>
      <c r="F34" s="20"/>
      <c r="G34" s="74">
        <v>7</v>
      </c>
      <c r="H34" s="52" t="s">
        <v>43</v>
      </c>
      <c r="I34" s="17">
        <v>35391</v>
      </c>
      <c r="J34" s="38">
        <f>I34/I50*100</f>
        <v>7.350491611247036</v>
      </c>
      <c r="K34" s="20"/>
      <c r="L34" s="20"/>
    </row>
    <row r="35" spans="1:12">
      <c r="A35" s="95">
        <v>8</v>
      </c>
      <c r="B35" s="46" t="s">
        <v>71</v>
      </c>
      <c r="C35" s="47">
        <v>13142</v>
      </c>
      <c r="D35" s="38">
        <f>C35/C50*100</f>
        <v>0.99600068815144172</v>
      </c>
      <c r="E35" s="48"/>
      <c r="F35" s="20"/>
      <c r="G35" s="73">
        <v>8</v>
      </c>
      <c r="H35" s="49" t="s">
        <v>71</v>
      </c>
      <c r="I35" s="17">
        <v>7664</v>
      </c>
      <c r="J35" s="38">
        <f>I35/I50*100</f>
        <v>1.5917653558418037</v>
      </c>
      <c r="K35" s="20"/>
      <c r="L35" s="20"/>
    </row>
    <row r="36" spans="1:12">
      <c r="A36" s="95">
        <v>9</v>
      </c>
      <c r="B36" s="53" t="s">
        <v>44</v>
      </c>
      <c r="C36" s="47">
        <v>100282</v>
      </c>
      <c r="D36" s="38">
        <f>C36/C50*100</f>
        <v>7.6001324767313108</v>
      </c>
      <c r="E36" s="48"/>
      <c r="F36" s="20"/>
      <c r="G36" s="73">
        <v>9</v>
      </c>
      <c r="H36" s="26" t="s">
        <v>44</v>
      </c>
      <c r="I36" s="17">
        <v>75041</v>
      </c>
      <c r="J36" s="38">
        <f>I36/I50*100</f>
        <v>15.585551157062213</v>
      </c>
      <c r="K36" s="20"/>
      <c r="L36" s="20"/>
    </row>
    <row r="37" spans="1:12">
      <c r="A37" s="50" t="s">
        <v>80</v>
      </c>
      <c r="B37" s="51" t="s">
        <v>45</v>
      </c>
      <c r="C37" s="47">
        <v>323525</v>
      </c>
      <c r="D37" s="38">
        <f>C37/C50*100</f>
        <v>24.519184495068881</v>
      </c>
      <c r="E37" s="48"/>
      <c r="F37" s="20"/>
      <c r="G37" s="50" t="s">
        <v>81</v>
      </c>
      <c r="H37" s="52" t="s">
        <v>45</v>
      </c>
      <c r="I37" s="17">
        <v>89577</v>
      </c>
      <c r="J37" s="38">
        <f>I37/I50*100</f>
        <v>18.604588371638993</v>
      </c>
      <c r="K37" s="20"/>
      <c r="L37" s="20"/>
    </row>
    <row r="38" spans="1:12">
      <c r="A38" s="95" t="s">
        <v>82</v>
      </c>
      <c r="B38" s="53" t="s">
        <v>46</v>
      </c>
      <c r="C38" s="47">
        <v>2839</v>
      </c>
      <c r="D38" s="38">
        <f>C38/C50*100</f>
        <v>0.21516100697473317</v>
      </c>
      <c r="E38" s="48"/>
      <c r="F38" s="20"/>
      <c r="G38" s="95" t="s">
        <v>83</v>
      </c>
      <c r="H38" s="26" t="s">
        <v>46</v>
      </c>
      <c r="I38" s="17">
        <v>2099</v>
      </c>
      <c r="J38" s="38">
        <f>I38/I50*100</f>
        <v>0.4359493060949825</v>
      </c>
      <c r="K38" s="20"/>
      <c r="L38" s="20"/>
    </row>
    <row r="39" spans="1:12">
      <c r="A39" s="95" t="s">
        <v>84</v>
      </c>
      <c r="B39" s="23" t="s">
        <v>85</v>
      </c>
      <c r="C39" s="100">
        <v>156</v>
      </c>
      <c r="D39" s="38">
        <f>C39/C50*100</f>
        <v>1.1822866181070228E-2</v>
      </c>
      <c r="E39" s="48"/>
      <c r="F39" s="20"/>
      <c r="G39" s="95" t="s">
        <v>84</v>
      </c>
      <c r="H39" s="25" t="s">
        <v>85</v>
      </c>
      <c r="I39" s="17">
        <v>1225</v>
      </c>
      <c r="J39" s="38">
        <f>I39/I50*100</f>
        <v>0.25442491661093547</v>
      </c>
      <c r="K39" s="20"/>
      <c r="L39" s="20"/>
    </row>
    <row r="40" spans="1:12" ht="13.5" customHeight="1">
      <c r="A40" s="95" t="s">
        <v>152</v>
      </c>
      <c r="B40" s="30" t="s">
        <v>153</v>
      </c>
      <c r="C40" s="100">
        <v>3047</v>
      </c>
      <c r="D40" s="38">
        <f>C40/C50*100</f>
        <v>0.23092482854949348</v>
      </c>
      <c r="E40" s="48"/>
      <c r="F40" s="20"/>
      <c r="G40" s="95" t="s">
        <v>152</v>
      </c>
      <c r="H40" s="30" t="s">
        <v>153</v>
      </c>
      <c r="I40" s="17">
        <v>1038</v>
      </c>
      <c r="J40" s="38">
        <f>I40/I50*100</f>
        <v>0.21558617423849064</v>
      </c>
      <c r="K40" s="20"/>
      <c r="L40" s="20"/>
    </row>
    <row r="41" spans="1:12">
      <c r="A41" s="95" t="s">
        <v>86</v>
      </c>
      <c r="B41" s="23" t="s">
        <v>68</v>
      </c>
      <c r="C41" s="100">
        <v>138</v>
      </c>
      <c r="D41" s="38">
        <f>C41/C50*100</f>
        <v>1.0458689314023661E-2</v>
      </c>
      <c r="E41" s="48"/>
      <c r="F41" s="20"/>
      <c r="G41" s="95" t="s">
        <v>87</v>
      </c>
      <c r="H41" s="26" t="s">
        <v>68</v>
      </c>
      <c r="I41" s="101">
        <v>331</v>
      </c>
      <c r="J41" s="38">
        <f>I41/I50*100</f>
        <v>6.8746650937322157E-2</v>
      </c>
      <c r="K41" s="20"/>
      <c r="L41" s="20"/>
    </row>
    <row r="42" spans="1:12">
      <c r="A42" s="50" t="s">
        <v>88</v>
      </c>
      <c r="B42" s="51" t="s">
        <v>32</v>
      </c>
      <c r="C42" s="47">
        <v>226960</v>
      </c>
      <c r="D42" s="38">
        <f>C42/C50*100</f>
        <v>17.200754541382686</v>
      </c>
      <c r="E42" s="48"/>
      <c r="F42" s="20"/>
      <c r="G42" s="50" t="s">
        <v>89</v>
      </c>
      <c r="H42" s="52" t="s">
        <v>32</v>
      </c>
      <c r="I42" s="17">
        <v>55505</v>
      </c>
      <c r="J42" s="38">
        <f>I42/I50*100</f>
        <v>11.528044895093856</v>
      </c>
      <c r="K42" s="20"/>
      <c r="L42" s="20"/>
    </row>
    <row r="43" spans="1:12">
      <c r="A43" s="95" t="s">
        <v>90</v>
      </c>
      <c r="B43" s="46" t="s">
        <v>33</v>
      </c>
      <c r="C43" s="47">
        <v>9818</v>
      </c>
      <c r="D43" s="38">
        <f>C43/C50*100</f>
        <v>0.74408269337017618</v>
      </c>
      <c r="E43" s="48"/>
      <c r="F43" s="20"/>
      <c r="G43" s="95" t="s">
        <v>91</v>
      </c>
      <c r="H43" s="49" t="s">
        <v>33</v>
      </c>
      <c r="I43" s="17">
        <v>3672</v>
      </c>
      <c r="J43" s="38">
        <f>I43/I50*100</f>
        <v>0.7626516684043716</v>
      </c>
      <c r="K43" s="20"/>
      <c r="L43" s="20"/>
    </row>
    <row r="44" spans="1:12">
      <c r="A44" s="95" t="s">
        <v>92</v>
      </c>
      <c r="B44" s="46" t="s">
        <v>93</v>
      </c>
      <c r="C44" s="47">
        <v>81267</v>
      </c>
      <c r="D44" s="38">
        <f>C44/C50*100</f>
        <v>6.1590311919040648</v>
      </c>
      <c r="E44" s="48"/>
      <c r="F44" s="20"/>
      <c r="G44" s="95" t="s">
        <v>92</v>
      </c>
      <c r="H44" s="49" t="s">
        <v>93</v>
      </c>
      <c r="I44" s="17">
        <v>9185</v>
      </c>
      <c r="J44" s="38">
        <f>I44/I50*100</f>
        <v>1.9076676400583203</v>
      </c>
      <c r="K44" s="20"/>
      <c r="L44" s="20"/>
    </row>
    <row r="45" spans="1:12">
      <c r="A45" s="54" t="s">
        <v>94</v>
      </c>
      <c r="B45" s="55" t="s">
        <v>72</v>
      </c>
      <c r="C45" s="100">
        <v>336</v>
      </c>
      <c r="D45" s="38">
        <f>C45/C50*100</f>
        <v>2.5464634851535873E-2</v>
      </c>
      <c r="E45" s="48"/>
      <c r="F45" s="20"/>
      <c r="G45" s="54" t="s">
        <v>95</v>
      </c>
      <c r="H45" s="56" t="s">
        <v>72</v>
      </c>
      <c r="I45" s="17">
        <v>424</v>
      </c>
      <c r="J45" s="38">
        <f>I45/I50*100</f>
        <v>8.8062175218805425E-2</v>
      </c>
      <c r="K45" s="20"/>
      <c r="L45" s="20"/>
    </row>
    <row r="46" spans="1:12">
      <c r="A46" s="95" t="s">
        <v>96</v>
      </c>
      <c r="B46" s="23" t="s">
        <v>97</v>
      </c>
      <c r="C46" s="47">
        <v>48101</v>
      </c>
      <c r="D46" s="38">
        <f>C46/C50*100</f>
        <v>3.6454595267670449</v>
      </c>
      <c r="E46" s="48"/>
      <c r="F46" s="20"/>
      <c r="G46" s="95" t="s">
        <v>96</v>
      </c>
      <c r="H46" s="25" t="s">
        <v>97</v>
      </c>
      <c r="I46" s="17">
        <v>14179</v>
      </c>
      <c r="J46" s="38">
        <f>I46/I50*100</f>
        <v>2.9448905245930237</v>
      </c>
      <c r="K46" s="20"/>
      <c r="L46" s="20"/>
    </row>
    <row r="47" spans="1:12">
      <c r="A47" s="95" t="s">
        <v>98</v>
      </c>
      <c r="B47" s="23" t="s">
        <v>47</v>
      </c>
      <c r="C47" s="47">
        <v>42950</v>
      </c>
      <c r="D47" s="38">
        <f>C47/C50*100</f>
        <v>3.2550775799805534</v>
      </c>
      <c r="E47" s="48"/>
      <c r="F47" s="20"/>
      <c r="G47" s="95" t="s">
        <v>99</v>
      </c>
      <c r="H47" s="25" t="s">
        <v>47</v>
      </c>
      <c r="I47" s="17">
        <v>8113</v>
      </c>
      <c r="J47" s="38">
        <f>I47/I50*100</f>
        <v>1.685019876297567</v>
      </c>
      <c r="K47" s="20"/>
      <c r="L47" s="20"/>
    </row>
    <row r="48" spans="1:12">
      <c r="A48" s="50" t="s">
        <v>100</v>
      </c>
      <c r="B48" s="24" t="s">
        <v>48</v>
      </c>
      <c r="C48" s="47">
        <v>47258</v>
      </c>
      <c r="D48" s="38">
        <f>C48/C50*100</f>
        <v>3.5815705768270303</v>
      </c>
      <c r="E48" s="48"/>
      <c r="F48" s="20"/>
      <c r="G48" s="50" t="s">
        <v>101</v>
      </c>
      <c r="H48" s="27" t="s">
        <v>48</v>
      </c>
      <c r="I48" s="17">
        <v>4633</v>
      </c>
      <c r="J48" s="38">
        <f>I48/I50*100</f>
        <v>0.96224541931303198</v>
      </c>
      <c r="K48" s="20"/>
      <c r="L48" s="15"/>
    </row>
    <row r="49" spans="1:14">
      <c r="A49" s="95" t="s">
        <v>102</v>
      </c>
      <c r="B49" s="23" t="s">
        <v>49</v>
      </c>
      <c r="C49" s="47">
        <v>55</v>
      </c>
      <c r="D49" s="38">
        <f>C49/C50*100</f>
        <v>4.1683182048645037E-3</v>
      </c>
      <c r="E49" s="48"/>
      <c r="F49" s="20"/>
      <c r="G49" s="95" t="s">
        <v>103</v>
      </c>
      <c r="H49" s="25" t="s">
        <v>49</v>
      </c>
      <c r="I49" s="17">
        <v>967</v>
      </c>
      <c r="J49" s="38">
        <f>I49/I50*100</f>
        <v>0.20083991376553031</v>
      </c>
      <c r="K49" s="20"/>
      <c r="L49" s="20"/>
    </row>
    <row r="50" spans="1:14">
      <c r="A50" s="110" t="s">
        <v>142</v>
      </c>
      <c r="B50" s="113"/>
      <c r="C50" s="47">
        <f>SUM(C27:C49)</f>
        <v>1319477</v>
      </c>
      <c r="D50" s="47">
        <f>SUM(D27:D49)</f>
        <v>99.999999999999972</v>
      </c>
      <c r="E50" s="48"/>
      <c r="F50" s="20"/>
      <c r="G50" s="110" t="s">
        <v>144</v>
      </c>
      <c r="H50" s="113"/>
      <c r="I50" s="17">
        <f>SUM(I27:I49)</f>
        <v>481478</v>
      </c>
      <c r="J50" s="17">
        <f>SUM(J27:J49)</f>
        <v>100.00000000000003</v>
      </c>
      <c r="K50" s="20"/>
      <c r="L50" s="20"/>
    </row>
    <row r="51" spans="1:14">
      <c r="A51" s="72"/>
      <c r="B51" s="72"/>
      <c r="C51" s="29"/>
      <c r="D51" s="48"/>
      <c r="E51" s="20"/>
      <c r="F51" s="20"/>
      <c r="G51" s="72"/>
      <c r="H51" s="72"/>
      <c r="I51" s="15"/>
      <c r="J51" s="48"/>
      <c r="K51" s="20"/>
      <c r="L51" s="20"/>
    </row>
    <row r="52" spans="1:14">
      <c r="A52" s="20" t="s">
        <v>112</v>
      </c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4">
      <c r="A53" s="57"/>
      <c r="B53" s="35" t="s">
        <v>104</v>
      </c>
      <c r="C53" s="35" t="s">
        <v>28</v>
      </c>
      <c r="D53" s="35" t="s">
        <v>26</v>
      </c>
      <c r="E53" s="95" t="s">
        <v>76</v>
      </c>
      <c r="F53" s="110" t="s">
        <v>27</v>
      </c>
      <c r="G53" s="111"/>
      <c r="H53" s="35" t="s">
        <v>77</v>
      </c>
      <c r="I53" s="35" t="s">
        <v>69</v>
      </c>
      <c r="J53" s="35" t="s">
        <v>5</v>
      </c>
      <c r="K53" s="87"/>
      <c r="L53" s="58"/>
    </row>
    <row r="54" spans="1:14">
      <c r="A54" s="59"/>
      <c r="B54" s="17">
        <v>76726</v>
      </c>
      <c r="C54" s="102">
        <v>196</v>
      </c>
      <c r="D54" s="17">
        <v>4361</v>
      </c>
      <c r="E54" s="98">
        <v>2919</v>
      </c>
      <c r="F54" s="108">
        <v>4763</v>
      </c>
      <c r="G54" s="112"/>
      <c r="H54" s="17">
        <v>5918</v>
      </c>
      <c r="I54" s="17">
        <v>0</v>
      </c>
      <c r="J54" s="17">
        <f>SUM(B54:I54)</f>
        <v>94883</v>
      </c>
      <c r="K54" s="87"/>
      <c r="L54" s="18"/>
    </row>
    <row r="55" spans="1:14">
      <c r="A55" s="75" t="s">
        <v>170</v>
      </c>
      <c r="B55" s="75"/>
      <c r="C55" s="60"/>
      <c r="D55" s="60"/>
      <c r="E55" s="60"/>
      <c r="F55" s="61"/>
      <c r="G55" s="61"/>
      <c r="H55" s="60" t="s">
        <v>171</v>
      </c>
      <c r="I55" s="60"/>
      <c r="J55" s="60"/>
      <c r="K55" s="15"/>
      <c r="L55" s="18"/>
    </row>
    <row r="56" spans="1:14">
      <c r="A56" s="15"/>
      <c r="B56" s="35" t="s">
        <v>159</v>
      </c>
      <c r="C56" s="35" t="s">
        <v>160</v>
      </c>
      <c r="D56" s="35" t="s">
        <v>28</v>
      </c>
      <c r="E56" s="35" t="s">
        <v>5</v>
      </c>
      <c r="H56" s="35" t="s">
        <v>26</v>
      </c>
      <c r="I56" s="88" t="s">
        <v>76</v>
      </c>
      <c r="J56" s="96" t="s">
        <v>161</v>
      </c>
      <c r="K56" s="35" t="s">
        <v>77</v>
      </c>
      <c r="N56" s="79"/>
    </row>
    <row r="57" spans="1:14">
      <c r="B57" s="17">
        <v>2145</v>
      </c>
      <c r="C57" s="102">
        <v>3162</v>
      </c>
      <c r="D57" s="17">
        <v>26</v>
      </c>
      <c r="E57" s="17">
        <f>SUM(B57:D57)</f>
        <v>5333</v>
      </c>
      <c r="H57" s="98">
        <v>154</v>
      </c>
      <c r="I57" s="97">
        <v>56</v>
      </c>
      <c r="J57" s="17">
        <v>175</v>
      </c>
      <c r="K57" s="17">
        <v>262</v>
      </c>
      <c r="N57" s="79"/>
    </row>
    <row r="59" spans="1:14">
      <c r="H59" s="72"/>
    </row>
    <row r="60" spans="1:14">
      <c r="H60" s="15"/>
    </row>
    <row r="61" spans="1:14">
      <c r="H61" s="89"/>
    </row>
  </sheetData>
  <mergeCells count="29">
    <mergeCell ref="F18:G18"/>
    <mergeCell ref="F19:G19"/>
    <mergeCell ref="F20:G20"/>
    <mergeCell ref="A50:B50"/>
    <mergeCell ref="G50:H50"/>
    <mergeCell ref="F53:G53"/>
    <mergeCell ref="F54:G54"/>
    <mergeCell ref="A22:B22"/>
    <mergeCell ref="G26:H26"/>
    <mergeCell ref="F2:G2"/>
    <mergeCell ref="F4:G4"/>
    <mergeCell ref="F5:G5"/>
    <mergeCell ref="F6:G6"/>
    <mergeCell ref="F3:G3"/>
    <mergeCell ref="A7:A16"/>
    <mergeCell ref="F10:G10"/>
    <mergeCell ref="A26:B26"/>
    <mergeCell ref="F13:G13"/>
    <mergeCell ref="F21:G21"/>
    <mergeCell ref="F22:G22"/>
    <mergeCell ref="F15:G15"/>
    <mergeCell ref="F16:G16"/>
    <mergeCell ref="F17:G17"/>
    <mergeCell ref="F7:G7"/>
    <mergeCell ref="F8:G8"/>
    <mergeCell ref="F9:G9"/>
    <mergeCell ref="F14:G14"/>
    <mergeCell ref="F11:G11"/>
    <mergeCell ref="F12:G12"/>
  </mergeCells>
  <phoneticPr fontId="2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&amp;C&amp;"ＭＳ 明朝,標準"&amp;10- １８ -</oddFooter>
  </headerFooter>
  <ignoredErrors>
    <ignoredError sqref="K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zoomScaleSheetLayoutView="100" workbookViewId="0">
      <selection activeCell="A32" sqref="A32"/>
    </sheetView>
  </sheetViews>
  <sheetFormatPr defaultRowHeight="21" customHeight="1"/>
  <cols>
    <col min="1" max="5" width="9.5" style="79" customWidth="1"/>
    <col min="6" max="6" width="10.5" style="79" customWidth="1"/>
    <col min="7" max="7" width="11.25" style="79" customWidth="1"/>
    <col min="8" max="8" width="12.125" style="79" customWidth="1"/>
    <col min="9" max="9" width="10.5" style="79" customWidth="1"/>
    <col min="10" max="16384" width="9" style="79"/>
  </cols>
  <sheetData>
    <row r="1" spans="1:9" ht="22.5" customHeight="1">
      <c r="A1" s="20" t="s">
        <v>129</v>
      </c>
      <c r="B1" s="20"/>
      <c r="C1" s="20"/>
      <c r="D1" s="20"/>
      <c r="E1" s="20"/>
      <c r="F1" s="20"/>
      <c r="G1" s="20"/>
      <c r="H1" s="20"/>
      <c r="I1" s="20"/>
    </row>
    <row r="2" spans="1:9" s="76" customFormat="1" ht="18.75" customHeight="1">
      <c r="A2" s="44" t="s">
        <v>53</v>
      </c>
      <c r="B2" s="35" t="s">
        <v>51</v>
      </c>
      <c r="C2" s="35" t="s">
        <v>52</v>
      </c>
      <c r="D2" s="35" t="s">
        <v>63</v>
      </c>
      <c r="E2" s="62"/>
      <c r="F2" s="62"/>
      <c r="G2" s="62"/>
      <c r="H2" s="62"/>
      <c r="I2" s="62"/>
    </row>
    <row r="3" spans="1:9" ht="18.75" customHeight="1">
      <c r="A3" s="44" t="s">
        <v>155</v>
      </c>
      <c r="B3" s="17">
        <v>1367</v>
      </c>
      <c r="C3" s="17">
        <v>685</v>
      </c>
      <c r="D3" s="17">
        <f>B3+C3</f>
        <v>2052</v>
      </c>
      <c r="E3" s="20"/>
      <c r="F3" s="20"/>
      <c r="G3" s="20"/>
      <c r="H3" s="20"/>
      <c r="I3" s="20"/>
    </row>
    <row r="4" spans="1:9" ht="18.75" customHeight="1">
      <c r="A4" s="44" t="s">
        <v>156</v>
      </c>
      <c r="B4" s="17">
        <v>1230</v>
      </c>
      <c r="C4" s="17">
        <v>684</v>
      </c>
      <c r="D4" s="17">
        <f>B4+C4</f>
        <v>1914</v>
      </c>
      <c r="E4" s="20"/>
      <c r="F4" s="20"/>
      <c r="G4" s="20"/>
      <c r="H4" s="20"/>
      <c r="I4" s="20"/>
    </row>
    <row r="5" spans="1:9" ht="18.75" customHeight="1">
      <c r="A5" s="44" t="s">
        <v>158</v>
      </c>
      <c r="B5" s="17">
        <v>1522</v>
      </c>
      <c r="C5" s="17">
        <v>652</v>
      </c>
      <c r="D5" s="17">
        <f>SUM(B5:C5)</f>
        <v>2174</v>
      </c>
      <c r="E5" s="20"/>
      <c r="F5" s="20"/>
      <c r="G5" s="20"/>
      <c r="H5" s="20"/>
      <c r="I5" s="20"/>
    </row>
    <row r="6" spans="1:9" ht="18.75" customHeight="1">
      <c r="A6" s="44" t="s">
        <v>162</v>
      </c>
      <c r="B6" s="17">
        <v>1534</v>
      </c>
      <c r="C6" s="17">
        <v>711</v>
      </c>
      <c r="D6" s="17">
        <f>SUM(B6:C6)</f>
        <v>2245</v>
      </c>
      <c r="E6" s="20"/>
      <c r="F6" s="20"/>
      <c r="G6" s="20"/>
      <c r="H6" s="20"/>
      <c r="I6" s="20"/>
    </row>
    <row r="7" spans="1:9" ht="18.75" customHeight="1">
      <c r="A7" s="44" t="s">
        <v>177</v>
      </c>
      <c r="B7" s="17">
        <v>1437</v>
      </c>
      <c r="C7" s="17">
        <v>772</v>
      </c>
      <c r="D7" s="17">
        <v>2209</v>
      </c>
      <c r="E7" s="20"/>
      <c r="F7" s="20"/>
      <c r="G7" s="20"/>
      <c r="H7" s="20"/>
      <c r="I7" s="20"/>
    </row>
    <row r="8" spans="1:9" ht="13.5" customHeight="1">
      <c r="E8" s="20"/>
      <c r="F8" s="20"/>
      <c r="G8" s="20"/>
      <c r="H8" s="20"/>
      <c r="I8" s="20"/>
    </row>
    <row r="9" spans="1:9" ht="18.75" customHeight="1">
      <c r="A9" s="20" t="s">
        <v>140</v>
      </c>
      <c r="B9" s="20"/>
      <c r="C9" s="20"/>
      <c r="D9" s="20"/>
      <c r="E9" s="20"/>
      <c r="F9" s="20"/>
      <c r="G9" s="20"/>
      <c r="H9" s="20"/>
      <c r="I9" s="20"/>
    </row>
    <row r="10" spans="1:9" s="65" customFormat="1" ht="27.75" customHeight="1">
      <c r="A10" s="63" t="s">
        <v>53</v>
      </c>
      <c r="B10" s="64" t="s">
        <v>135</v>
      </c>
      <c r="C10" s="64" t="s">
        <v>107</v>
      </c>
      <c r="D10" s="64" t="s">
        <v>61</v>
      </c>
      <c r="E10" s="64" t="s">
        <v>108</v>
      </c>
      <c r="F10" s="64" t="s">
        <v>150</v>
      </c>
      <c r="G10" s="64" t="s">
        <v>179</v>
      </c>
      <c r="H10" s="94"/>
    </row>
    <row r="11" spans="1:9" ht="18.75" customHeight="1">
      <c r="A11" s="44" t="s">
        <v>155</v>
      </c>
      <c r="B11" s="17">
        <v>4036</v>
      </c>
      <c r="C11" s="17">
        <v>2009</v>
      </c>
      <c r="D11" s="17">
        <v>216</v>
      </c>
      <c r="E11" s="17">
        <v>1225</v>
      </c>
      <c r="F11" s="17">
        <v>73</v>
      </c>
      <c r="G11" s="17">
        <v>832033</v>
      </c>
      <c r="H11" s="42"/>
    </row>
    <row r="12" spans="1:9" ht="18.75" customHeight="1">
      <c r="A12" s="44" t="s">
        <v>156</v>
      </c>
      <c r="B12" s="17">
        <v>3750</v>
      </c>
      <c r="C12" s="17">
        <v>1678</v>
      </c>
      <c r="D12" s="17">
        <v>236</v>
      </c>
      <c r="E12" s="17">
        <v>1443</v>
      </c>
      <c r="F12" s="17">
        <v>47</v>
      </c>
      <c r="G12" s="17">
        <v>727015</v>
      </c>
      <c r="H12" s="42"/>
    </row>
    <row r="13" spans="1:9" ht="18.75" customHeight="1">
      <c r="A13" s="44" t="s">
        <v>158</v>
      </c>
      <c r="B13" s="17">
        <v>3522</v>
      </c>
      <c r="C13" s="17">
        <v>1783</v>
      </c>
      <c r="D13" s="17">
        <v>224</v>
      </c>
      <c r="E13" s="17">
        <v>1485</v>
      </c>
      <c r="F13" s="17">
        <v>49</v>
      </c>
      <c r="G13" s="17">
        <v>705936</v>
      </c>
      <c r="H13" s="42"/>
    </row>
    <row r="14" spans="1:9" ht="18.75" customHeight="1">
      <c r="A14" s="44" t="s">
        <v>162</v>
      </c>
      <c r="B14" s="17">
        <v>3518</v>
      </c>
      <c r="C14" s="17">
        <v>1334</v>
      </c>
      <c r="D14" s="17">
        <v>216</v>
      </c>
      <c r="E14" s="17">
        <v>1621</v>
      </c>
      <c r="F14" s="17">
        <v>24</v>
      </c>
      <c r="G14" s="17">
        <f>259579+236896+19511+349959</f>
        <v>865945</v>
      </c>
      <c r="H14" s="42"/>
    </row>
    <row r="15" spans="1:9" ht="18.75" customHeight="1">
      <c r="A15" s="44" t="s">
        <v>177</v>
      </c>
      <c r="B15" s="17">
        <v>3254</v>
      </c>
      <c r="C15" s="17">
        <v>1578</v>
      </c>
      <c r="D15" s="17">
        <v>178</v>
      </c>
      <c r="E15" s="17">
        <v>1756</v>
      </c>
      <c r="F15" s="17">
        <v>26</v>
      </c>
      <c r="G15" s="17">
        <v>1104096</v>
      </c>
      <c r="H15" s="42"/>
    </row>
    <row r="16" spans="1:9" s="66" customFormat="1" ht="13.5" customHeight="1">
      <c r="I16" s="67"/>
    </row>
    <row r="17" spans="1:9" ht="18.75" customHeight="1">
      <c r="A17" s="20" t="s">
        <v>113</v>
      </c>
      <c r="B17" s="20"/>
      <c r="C17" s="20"/>
      <c r="D17" s="20"/>
      <c r="E17" s="20"/>
      <c r="F17" s="20"/>
      <c r="G17" s="20"/>
      <c r="H17" s="20"/>
      <c r="I17" s="20"/>
    </row>
    <row r="18" spans="1:9" s="85" customFormat="1" ht="27" customHeight="1">
      <c r="A18" s="44" t="s">
        <v>53</v>
      </c>
      <c r="B18" s="90" t="s">
        <v>172</v>
      </c>
      <c r="C18" s="90" t="s">
        <v>173</v>
      </c>
      <c r="D18" s="91" t="s">
        <v>174</v>
      </c>
      <c r="E18" s="91" t="s">
        <v>175</v>
      </c>
      <c r="F18" s="91" t="s">
        <v>176</v>
      </c>
      <c r="G18" s="92" t="s">
        <v>4</v>
      </c>
      <c r="I18" s="45"/>
    </row>
    <row r="19" spans="1:9" ht="18.75" customHeight="1">
      <c r="A19" s="44" t="s">
        <v>155</v>
      </c>
      <c r="B19" s="17">
        <v>251</v>
      </c>
      <c r="C19" s="17">
        <v>7</v>
      </c>
      <c r="D19" s="17">
        <v>11</v>
      </c>
      <c r="E19" s="17">
        <v>269</v>
      </c>
      <c r="F19" s="17">
        <v>57837</v>
      </c>
      <c r="G19" s="17">
        <v>580151</v>
      </c>
      <c r="I19" s="20"/>
    </row>
    <row r="20" spans="1:9" ht="18.75" customHeight="1">
      <c r="A20" s="44" t="s">
        <v>156</v>
      </c>
      <c r="B20" s="17">
        <v>258</v>
      </c>
      <c r="C20" s="17">
        <v>4</v>
      </c>
      <c r="D20" s="17">
        <v>8</v>
      </c>
      <c r="E20" s="17">
        <v>270</v>
      </c>
      <c r="F20" s="17">
        <v>54146</v>
      </c>
      <c r="G20" s="17">
        <v>567077</v>
      </c>
      <c r="I20" s="20"/>
    </row>
    <row r="21" spans="1:9" ht="18.75" customHeight="1">
      <c r="A21" s="44" t="s">
        <v>158</v>
      </c>
      <c r="B21" s="17">
        <v>212</v>
      </c>
      <c r="C21" s="17">
        <v>10</v>
      </c>
      <c r="D21" s="17">
        <v>8</v>
      </c>
      <c r="E21" s="17">
        <v>230</v>
      </c>
      <c r="F21" s="17">
        <v>54757</v>
      </c>
      <c r="G21" s="17">
        <v>597948</v>
      </c>
      <c r="I21" s="20"/>
    </row>
    <row r="22" spans="1:9" ht="18.75" customHeight="1">
      <c r="A22" s="44" t="s">
        <v>162</v>
      </c>
      <c r="B22" s="17">
        <v>220</v>
      </c>
      <c r="C22" s="17">
        <v>5</v>
      </c>
      <c r="D22" s="17">
        <v>2</v>
      </c>
      <c r="E22" s="17">
        <v>227</v>
      </c>
      <c r="F22" s="17">
        <v>52265</v>
      </c>
      <c r="G22" s="17">
        <v>545926</v>
      </c>
      <c r="I22" s="20"/>
    </row>
    <row r="23" spans="1:9" ht="18.75" customHeight="1">
      <c r="A23" s="44" t="s">
        <v>177</v>
      </c>
      <c r="B23" s="17">
        <v>271</v>
      </c>
      <c r="C23" s="17">
        <v>11</v>
      </c>
      <c r="D23" s="17">
        <v>5</v>
      </c>
      <c r="E23" s="17">
        <v>287</v>
      </c>
      <c r="F23" s="17">
        <v>52347</v>
      </c>
      <c r="G23" s="17">
        <v>546732</v>
      </c>
      <c r="I23" s="20"/>
    </row>
    <row r="24" spans="1:9" ht="13.5" customHeight="1">
      <c r="I24" s="20"/>
    </row>
    <row r="25" spans="1:9" ht="18.75" customHeight="1">
      <c r="A25" s="20" t="s">
        <v>114</v>
      </c>
      <c r="B25" s="20"/>
      <c r="C25" s="20"/>
      <c r="D25" s="20"/>
      <c r="E25" s="20"/>
      <c r="F25" s="20"/>
      <c r="G25" s="20"/>
      <c r="H25" s="103" t="s">
        <v>192</v>
      </c>
      <c r="I25" s="20"/>
    </row>
    <row r="26" spans="1:9" s="85" customFormat="1" ht="36" customHeight="1">
      <c r="A26" s="31" t="s">
        <v>53</v>
      </c>
      <c r="B26" s="124" t="s">
        <v>189</v>
      </c>
      <c r="C26" s="125"/>
      <c r="D26" s="64" t="s">
        <v>130</v>
      </c>
      <c r="E26" s="68" t="s">
        <v>105</v>
      </c>
      <c r="F26" s="68" t="s">
        <v>190</v>
      </c>
      <c r="G26" s="68" t="s">
        <v>106</v>
      </c>
      <c r="H26" s="68" t="s">
        <v>191</v>
      </c>
      <c r="I26" s="45"/>
    </row>
    <row r="27" spans="1:9" ht="18.75" customHeight="1">
      <c r="A27" s="44" t="s">
        <v>155</v>
      </c>
      <c r="B27" s="108">
        <v>64118000</v>
      </c>
      <c r="C27" s="109"/>
      <c r="D27" s="88">
        <v>314442</v>
      </c>
      <c r="E27" s="99">
        <v>0.49</v>
      </c>
      <c r="F27" s="88">
        <v>36656</v>
      </c>
      <c r="G27" s="99">
        <v>11.65</v>
      </c>
      <c r="H27" s="88">
        <v>33000</v>
      </c>
      <c r="I27" s="20"/>
    </row>
    <row r="28" spans="1:9" ht="18.75" customHeight="1">
      <c r="A28" s="44" t="s">
        <v>156</v>
      </c>
      <c r="B28" s="108">
        <v>64661000</v>
      </c>
      <c r="C28" s="109"/>
      <c r="D28" s="88">
        <v>313576</v>
      </c>
      <c r="E28" s="99">
        <v>0.48</v>
      </c>
      <c r="F28" s="88">
        <v>36643</v>
      </c>
      <c r="G28" s="99">
        <v>11.69</v>
      </c>
      <c r="H28" s="88">
        <v>33000</v>
      </c>
      <c r="I28" s="20"/>
    </row>
    <row r="29" spans="1:9" ht="18.75" customHeight="1">
      <c r="A29" s="44" t="s">
        <v>158</v>
      </c>
      <c r="B29" s="108">
        <v>65072000</v>
      </c>
      <c r="C29" s="109"/>
      <c r="D29" s="88">
        <v>325321</v>
      </c>
      <c r="E29" s="99">
        <v>0.5</v>
      </c>
      <c r="F29" s="88">
        <v>36643</v>
      </c>
      <c r="G29" s="99">
        <v>11.26</v>
      </c>
      <c r="H29" s="88">
        <v>33000</v>
      </c>
      <c r="I29" s="20"/>
    </row>
    <row r="30" spans="1:9" ht="18.75" customHeight="1">
      <c r="A30" s="44" t="s">
        <v>162</v>
      </c>
      <c r="B30" s="108">
        <v>65358000</v>
      </c>
      <c r="C30" s="109"/>
      <c r="D30" s="88">
        <v>317657</v>
      </c>
      <c r="E30" s="99">
        <v>0.49</v>
      </c>
      <c r="F30" s="88">
        <v>36633</v>
      </c>
      <c r="G30" s="99">
        <v>11.53</v>
      </c>
      <c r="H30" s="88">
        <v>33000</v>
      </c>
      <c r="I30" s="20"/>
    </row>
    <row r="31" spans="1:9" ht="18.75" customHeight="1">
      <c r="A31" s="44" t="s">
        <v>177</v>
      </c>
      <c r="B31" s="108">
        <v>68270000</v>
      </c>
      <c r="C31" s="109"/>
      <c r="D31" s="88">
        <v>320784</v>
      </c>
      <c r="E31" s="99">
        <v>0.47</v>
      </c>
      <c r="F31" s="88">
        <v>36584</v>
      </c>
      <c r="G31" s="99">
        <v>11.4</v>
      </c>
      <c r="H31" s="88">
        <v>33000</v>
      </c>
      <c r="I31" s="20"/>
    </row>
    <row r="32" spans="1:9" ht="18.75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3.5" customHeight="1">
      <c r="H33" s="20"/>
      <c r="I33" s="20"/>
    </row>
    <row r="34" spans="1:9" ht="21" customHeight="1">
      <c r="A34" s="20" t="s">
        <v>167</v>
      </c>
      <c r="B34" s="20"/>
      <c r="C34" s="20"/>
      <c r="D34" s="20"/>
      <c r="E34" s="20"/>
      <c r="F34" s="20"/>
      <c r="G34" s="20"/>
      <c r="H34" s="20"/>
      <c r="I34" s="20"/>
    </row>
    <row r="35" spans="1:9" s="76" customFormat="1" ht="21" customHeight="1">
      <c r="A35" s="35"/>
      <c r="B35" s="35" t="s">
        <v>163</v>
      </c>
      <c r="C35" s="35" t="s">
        <v>164</v>
      </c>
      <c r="D35" s="35" t="s">
        <v>165</v>
      </c>
      <c r="E35" s="35" t="s">
        <v>166</v>
      </c>
      <c r="F35" s="35" t="s">
        <v>169</v>
      </c>
      <c r="G35" s="35" t="s">
        <v>168</v>
      </c>
      <c r="H35" s="62"/>
      <c r="I35" s="62"/>
    </row>
    <row r="36" spans="1:9" s="76" customFormat="1" ht="21" customHeight="1">
      <c r="A36" s="44" t="s">
        <v>158</v>
      </c>
      <c r="B36" s="77">
        <v>780</v>
      </c>
      <c r="C36" s="78">
        <v>420</v>
      </c>
      <c r="D36" s="77">
        <v>4326</v>
      </c>
      <c r="E36" s="78">
        <v>142</v>
      </c>
      <c r="F36" s="93"/>
      <c r="G36" s="78">
        <f>SUM(B36:F36)</f>
        <v>5668</v>
      </c>
    </row>
    <row r="37" spans="1:9" s="76" customFormat="1" ht="21" customHeight="1">
      <c r="A37" s="44" t="s">
        <v>162</v>
      </c>
      <c r="B37" s="77">
        <v>754</v>
      </c>
      <c r="C37" s="78">
        <v>663</v>
      </c>
      <c r="D37" s="77">
        <v>5760</v>
      </c>
      <c r="E37" s="78">
        <v>221</v>
      </c>
      <c r="F37" s="78">
        <v>81</v>
      </c>
      <c r="G37" s="77">
        <f>SUM(B37:F37)</f>
        <v>7479</v>
      </c>
    </row>
    <row r="38" spans="1:9" s="76" customFormat="1" ht="21" customHeight="1">
      <c r="A38" s="44" t="s">
        <v>177</v>
      </c>
      <c r="B38" s="77">
        <v>1879</v>
      </c>
      <c r="C38" s="78">
        <v>874</v>
      </c>
      <c r="D38" s="77">
        <v>6782</v>
      </c>
      <c r="E38" s="78">
        <v>182</v>
      </c>
      <c r="F38" s="78">
        <v>5450</v>
      </c>
      <c r="G38" s="77">
        <f>SUM(B38:F38)</f>
        <v>15167</v>
      </c>
    </row>
    <row r="39" spans="1:9" ht="21" customHeight="1">
      <c r="A39" s="79" t="s">
        <v>178</v>
      </c>
    </row>
  </sheetData>
  <mergeCells count="6">
    <mergeCell ref="B31:C31"/>
    <mergeCell ref="B26:C26"/>
    <mergeCell ref="B27:C27"/>
    <mergeCell ref="B28:C28"/>
    <mergeCell ref="B29:C29"/>
    <mergeCell ref="B30:C30"/>
  </mergeCells>
  <phoneticPr fontId="2"/>
  <pageMargins left="0.78740157480314965" right="0.59055118110236227" top="0.98425196850393704" bottom="0.98425196850393704" header="0.51181102362204722" footer="0.51181102362204722"/>
  <pageSetup paperSize="9" scale="99" orientation="portrait" verticalDpi="300" r:id="rId1"/>
  <headerFooter alignWithMargins="0">
    <oddFooter>&amp;C&amp;"ＭＳ 明朝,標準"&amp;10- １９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8EB650-5665-4241-BE88-287F62FB91DD}"/>
</file>

<file path=customXml/itemProps2.xml><?xml version="1.0" encoding="utf-8"?>
<ds:datastoreItem xmlns:ds="http://schemas.openxmlformats.org/officeDocument/2006/customXml" ds:itemID="{D98D82B4-3D6B-4E03-90CE-6EB46188B79E}"/>
</file>

<file path=customXml/itemProps3.xml><?xml version="1.0" encoding="utf-8"?>
<ds:datastoreItem xmlns:ds="http://schemas.openxmlformats.org/officeDocument/2006/customXml" ds:itemID="{38B4DB7F-FA37-4538-A9D3-312D521625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p.17</vt:lpstr>
      <vt:lpstr>p.18</vt:lpstr>
      <vt:lpstr>p.19</vt:lpstr>
    </vt:vector>
  </TitlesOfParts>
  <Company>つくば市立中央図書館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tsukuba</dc:creator>
  <cp:lastModifiedBy>つくば市</cp:lastModifiedBy>
  <cp:lastPrinted>2015-09-13T06:23:41Z</cp:lastPrinted>
  <dcterms:created xsi:type="dcterms:W3CDTF">2004-03-31T11:15:38Z</dcterms:created>
  <dcterms:modified xsi:type="dcterms:W3CDTF">2021-08-27T07:11:37Z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