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drawings/drawing16.xml" ContentType="application/vnd.openxmlformats-officedocument.drawingml.chartshapes+xml"/>
  <Override PartName="/xl/drawings/drawing33.xml" ContentType="application/vnd.openxmlformats-officedocument.drawingml.chartshapes+xml"/>
  <Override PartName="/xl/drawings/drawing21.xml" ContentType="application/vnd.openxmlformats-officedocument.drawingml.chartshapes+xml"/>
  <Override PartName="/xl/drawings/drawing42.xml" ContentType="application/vnd.openxmlformats-officedocument.drawingml.chartshapes+xml"/>
  <Override PartName="/xl/workbook.xml" ContentType="application/vnd.openxmlformats-officedocument.spreadsheetml.sheet.main+xml"/>
  <Override PartName="/xl/worksheets/sheet8.xml" ContentType="application/vnd.openxmlformats-officedocument.spreadsheetml.worksheet+xml"/>
  <Override PartName="/xl/charts/colors27.xml" ContentType="application/vnd.ms-office.chartcolorstyle+xml"/>
  <Override PartName="/xl/charts/style27.xml" ContentType="application/vnd.ms-office.chartstyle+xml"/>
  <Override PartName="/xl/charts/chart41.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42.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drawings/drawing48.xml" ContentType="application/vnd.openxmlformats-officedocument.drawing+xml"/>
  <Override PartName="/xl/charts/chart40.xml" ContentType="application/vnd.openxmlformats-officedocument.drawingml.chart+xml"/>
  <Override PartName="/xl/drawings/drawing47.xml" ContentType="application/vnd.openxmlformats-officedocument.drawing+xml"/>
  <Override PartName="/xl/charts/style25.xml" ContentType="application/vnd.ms-office.chartstyle+xml"/>
  <Override PartName="/xl/charts/chart38.xml" ContentType="application/vnd.openxmlformats-officedocument.drawingml.chart+xml"/>
  <Override PartName="/xl/drawings/drawing44.xml" ContentType="application/vnd.openxmlformats-officedocument.drawing+xml"/>
  <Override PartName="/xl/drawings/drawing43.xml" ContentType="application/vnd.openxmlformats-officedocument.drawing+xml"/>
  <Override PartName="/xl/charts/colors25.xml" ContentType="application/vnd.ms-office.chartcolorstyle+xml"/>
  <Override PartName="/xl/drawings/drawing45.xml" ContentType="application/vnd.openxmlformats-officedocument.drawing+xml"/>
  <Override PartName="/xl/charts/chart3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6.xml" ContentType="application/vnd.openxmlformats-officedocument.drawing+xml"/>
  <Override PartName="/xl/worksheets/sheet4.xml" ContentType="application/vnd.openxmlformats-officedocument.spreadsheetml.worksheet+xml"/>
  <Override PartName="/xl/charts/colors24.xml" ContentType="application/vnd.ms-office.chartcolorstyle+xml"/>
  <Override PartName="/xl/charts/style24.xml" ContentType="application/vnd.ms-office.chartstyle+xml"/>
  <Override PartName="/xl/charts/chart27.xml" ContentType="application/vnd.openxmlformats-officedocument.drawingml.chart+xml"/>
  <Override PartName="/xl/drawings/drawing29.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charts/chart29.xml" ContentType="application/vnd.openxmlformats-officedocument.drawingml.chart+xml"/>
  <Override PartName="/xl/charts/style19.xml" ContentType="application/vnd.ms-office.chartstyle+xml"/>
  <Override PartName="/xl/charts/colors18.xml" ContentType="application/vnd.ms-office.chartcolorstyle+xml"/>
  <Override PartName="/xl/worksheets/sheet1.xml" ContentType="application/vnd.openxmlformats-officedocument.spreadsheetml.worksheet+xml"/>
  <Override PartName="/xl/charts/chart25.xml" ContentType="application/vnd.openxmlformats-officedocument.drawingml.chart+xml"/>
  <Override PartName="/xl/charts/style16.xml" ContentType="application/vnd.ms-office.chartstyle+xml"/>
  <Override PartName="/xl/charts/chart23.xml" ContentType="application/vnd.openxmlformats-officedocument.drawingml.chart+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olors19.xml" ContentType="application/vnd.ms-office.chartcolorstyle+xml"/>
  <Override PartName="/xl/worksheets/sheet5.xml" ContentType="application/vnd.openxmlformats-officedocument.spreadsheetml.worksheet+xml"/>
  <Override PartName="/xl/drawings/drawing34.xml" ContentType="application/vnd.openxmlformats-officedocument.drawing+xml"/>
  <Override PartName="/xl/charts/colors22.xml" ContentType="application/vnd.ms-office.chartcolorstyle+xml"/>
  <Override PartName="/xl/charts/style22.xml" ContentType="application/vnd.ms-office.chartstyle+xml"/>
  <Override PartName="/xl/charts/chart35.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charts/chart3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1.xml" ContentType="application/vnd.openxmlformats-officedocument.drawing+xml"/>
  <Override PartName="/xl/charts/chart37.xml" ContentType="application/vnd.openxmlformats-officedocument.drawingml.chart+xml"/>
  <Override PartName="/xl/charts/colors21.xml" ContentType="application/vnd.ms-office.chartcolorstyle+xml"/>
  <Override PartName="/xl/charts/style21.xml" ContentType="application/vnd.ms-office.chartstyle+xml"/>
  <Override PartName="/xl/charts/chart34.xml" ContentType="application/vnd.openxmlformats-officedocument.drawingml.chart+xml"/>
  <Override PartName="/xl/charts/chart31.xml" ContentType="application/vnd.openxmlformats-officedocument.drawingml.chart+xml"/>
  <Override PartName="/xl/drawings/drawing36.xml" ContentType="application/vnd.openxmlformats-officedocument.drawing+xml"/>
  <Override PartName="/xl/charts/chart30.xml" ContentType="application/vnd.openxmlformats-officedocument.drawingml.chart+xml"/>
  <Override PartName="/xl/drawings/drawing35.xml" ContentType="application/vnd.openxmlformats-officedocument.drawing+xml"/>
  <Override PartName="/xl/drawings/drawing37.xml" ContentType="application/vnd.openxmlformats-officedocument.drawing+xml"/>
  <Override PartName="/xl/charts/chart32.xml" ContentType="application/vnd.openxmlformats-officedocument.drawingml.chart+xml"/>
  <Override PartName="/xl/drawings/drawing38.xml" ContentType="application/vnd.openxmlformats-officedocument.drawing+xml"/>
  <Override PartName="/xl/charts/chart3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xml"/>
  <Override PartName="/xl/charts/style18.xml" ContentType="application/vnd.ms-office.chartstyle+xml"/>
  <Override PartName="/xl/drawings/drawing24.xml" ContentType="application/vnd.openxmlformats-officedocument.drawing+xml"/>
  <Override PartName="/xl/worksheets/sheet60.xml" ContentType="application/vnd.openxmlformats-officedocument.spreadsheetml.worksheet+xml"/>
  <Override PartName="/xl/drawings/drawing7.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worksheets/sheet62.xml" ContentType="application/vnd.openxmlformats-officedocument.spreadsheetml.worksheet+xml"/>
  <Override PartName="/xl/worksheets/sheet61.xml" ContentType="application/vnd.openxmlformats-officedocument.spreadsheetml.worksheet+xml"/>
  <Override PartName="/xl/drawings/drawing6.xml" ContentType="application/vnd.openxmlformats-officedocument.drawing+xml"/>
  <Override PartName="/xl/charts/chart4.xml" ContentType="application/vnd.openxmlformats-officedocument.drawingml.char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charts/colors5.xml" ContentType="application/vnd.ms-office.chartcolorstyle+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drawings/drawing9.xml" ContentType="application/vnd.openxmlformats-officedocument.drawing+xml"/>
  <Override PartName="/xl/worksheets/sheet45.xml" ContentType="application/vnd.openxmlformats-officedocument.spreadsheetml.worksheet+xml"/>
  <Override PartName="/xl/charts/chart11.xml" ContentType="application/vnd.openxmlformats-officedocument.drawingml.chart+xml"/>
  <Override PartName="/xl/worksheets/sheet50.xml" ContentType="application/vnd.openxmlformats-officedocument.spreadsheetml.worksheet+xml"/>
  <Override PartName="/xl/worksheets/sheet51.xml" ContentType="application/vnd.openxmlformats-officedocument.spreadsheetml.worksheet+xml"/>
  <Override PartName="/xl/charts/style5.xml" ContentType="application/vnd.ms-office.chartstyle+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drawings/drawing8.xml" ContentType="application/vnd.openxmlformats-officedocument.drawing+xml"/>
  <Override PartName="/xl/charts/chart10.xml" ContentType="application/vnd.openxmlformats-officedocument.drawingml.chart+xml"/>
  <Override PartName="/xl/worksheets/sheet53.xml" ContentType="application/vnd.openxmlformats-officedocument.spreadsheetml.worksheet+xml"/>
  <Override PartName="/xl/worksheets/sheet52.xml" ContentType="application/vnd.openxmlformats-officedocument.spreadsheetml.worksheet+xml"/>
  <Override PartName="/xl/drawings/drawing5.xml" ContentType="application/vnd.openxmlformats-officedocument.drawing+xml"/>
  <Override PartName="/xl/worksheets/sheet63.xml" ContentType="application/vnd.openxmlformats-officedocument.spreadsheetml.worksheet+xml"/>
  <Override PartName="/xl/charts/colors1.xml" ContentType="application/vnd.ms-office.chartcolorstyle+xml"/>
  <Override PartName="/xl/drawings/drawing2.xml" ContentType="application/vnd.openxmlformats-officedocument.drawing+xml"/>
  <Override PartName="/xl/worksheets/sheet65.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worksheets/sheet64.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70.xml" ContentType="application/vnd.openxmlformats-officedocument.spreadsheetml.worksheet+xml"/>
  <Override PartName="/xl/worksheets/sheet69.xml" ContentType="application/vnd.openxmlformats-officedocument.spreadsheetml.worksheet+xml"/>
  <Override PartName="/xl/charts/style6.xml" ContentType="application/vnd.ms-office.chartstyle+xml"/>
  <Override PartName="/xl/charts/colors6.xml" ContentType="application/vnd.ms-office.chartcolorstyle+xml"/>
  <Override PartName="/xl/charts/style12.xml" ContentType="application/vnd.ms-office.chartstyle+xml"/>
  <Override PartName="/xl/charts/colors12.xml" ContentType="application/vnd.ms-office.chartcolorstyle+xml"/>
  <Override PartName="/xl/worksheets/sheet19.xml" ContentType="application/vnd.openxmlformats-officedocument.spreadsheetml.worksheet+xml"/>
  <Override PartName="/xl/worksheets/sheet18.xml" ContentType="application/vnd.openxmlformats-officedocument.spreadsheetml.worksheet+xml"/>
  <Override PartName="/xl/drawings/drawing20.xml" ContentType="application/vnd.openxmlformats-officedocument.drawing+xml"/>
  <Override PartName="/xl/worksheets/sheet17.xml" ContentType="application/vnd.openxmlformats-officedocument.spreadsheetml.worksheet+xml"/>
  <Override PartName="/xl/charts/chart19.xml" ContentType="application/vnd.openxmlformats-officedocument.drawingml.chart+xml"/>
  <Override PartName="/xl/worksheets/sheet16.xml" ContentType="application/vnd.openxmlformats-officedocument.spreadsheetml.worksheet+xml"/>
  <Override PartName="/xl/charts/chart18.xml" ContentType="application/vnd.openxmlformats-officedocument.drawingml.chart+xml"/>
  <Override PartName="/xl/drawings/drawing19.xml" ContentType="application/vnd.openxmlformats-officedocument.drawing+xml"/>
  <Override PartName="/xl/worksheets/sheet20.xml" ContentType="application/vnd.openxmlformats-officedocument.spreadsheetml.worksheet+xml"/>
  <Override PartName="/xl/charts/chart17.xml" ContentType="application/vnd.openxmlformats-officedocument.drawingml.char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drawings/drawing18.xml" ContentType="application/vnd.openxmlformats-officedocument.drawing+xml"/>
  <Override PartName="/xl/worksheets/sheet21.xml" ContentType="application/vnd.openxmlformats-officedocument.spreadsheetml.worksheet+xml"/>
  <Override PartName="/xl/charts/style13.xml" ContentType="application/vnd.ms-office.chartstyle+xml"/>
  <Override PartName="/xl/charts/colors13.xml" ContentType="application/vnd.ms-office.chartcolorstyle+xml"/>
  <Override PartName="/xl/worksheets/sheet15.xml" ContentType="application/vnd.openxmlformats-officedocument.spreadsheetml.worksheet+xml"/>
  <Override PartName="/xl/charts/colors14.xml" ContentType="application/vnd.ms-office.chartcolorstyle+xml"/>
  <Override PartName="/xl/worksheets/sheet10.xml" ContentType="application/vnd.openxmlformats-officedocument.spreadsheetml.worksheet+xml"/>
  <Override PartName="/xl/drawings/drawing23.xml" ContentType="application/vnd.openxmlformats-officedocument.drawing+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worksheets/sheet9.xml" ContentType="application/vnd.openxmlformats-officedocument.spreadsheetml.worksheet+xml"/>
  <Override PartName="/xl/worksheets/sheet11.xml" ContentType="application/vnd.openxmlformats-officedocument.spreadsheetml.worksheet+xml"/>
  <Override PartName="/xl/charts/style14.xml" ContentType="application/vnd.ms-office.chartstyle+xml"/>
  <Override PartName="/xl/worksheets/sheet12.xml" ContentType="application/vnd.openxmlformats-officedocument.spreadsheetml.worksheet+xml"/>
  <Override PartName="/xl/worksheets/sheet6.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2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7.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37.xml" ContentType="application/vnd.openxmlformats-officedocument.spreadsheetml.worksheet+xml"/>
  <Override PartName="/xl/drawings/drawing11.xml" ContentType="application/vnd.openxmlformats-officedocument.drawing+xml"/>
  <Override PartName="/xl/worksheets/sheet36.xml" ContentType="application/vnd.openxmlformats-officedocument.spreadsheetml.worksheet+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worksheets/sheet35.xml" ContentType="application/vnd.openxmlformats-officedocument.spreadsheetml.worksheet+xml"/>
  <Override PartName="/xl/drawings/drawing12.xml" ContentType="application/vnd.openxmlformats-officedocument.drawing+xml"/>
  <Override PartName="/xl/worksheets/sheet38.xml" ContentType="application/vnd.openxmlformats-officedocument.spreadsheetml.worksheet+xml"/>
  <Override PartName="/xl/worksheets/sheet39.xml" ContentType="application/vnd.openxmlformats-officedocument.spreadsheetml.worksheet+xml"/>
  <Override PartName="/xl/charts/colors7.xml" ContentType="application/vnd.ms-office.chartcolorstyle+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drawings/drawing10.xml" ContentType="application/vnd.openxmlformats-officedocument.drawing+xml"/>
  <Override PartName="/xl/charts/chart12.xml" ContentType="application/vnd.openxmlformats-officedocument.drawingml.chart+xml"/>
  <Override PartName="/xl/worksheets/sheet40.xml" ContentType="application/vnd.openxmlformats-officedocument.spreadsheetml.worksheet+xml"/>
  <Override PartName="/xl/charts/style7.xml" ContentType="application/vnd.ms-office.chartstyle+xml"/>
  <Override PartName="/xl/worksheets/sheet34.xml" ContentType="application/vnd.openxmlformats-officedocument.spreadsheetml.worksheet+xml"/>
  <Override PartName="/xl/charts/chart14.xml" ContentType="application/vnd.openxmlformats-officedocument.drawingml.chart+xml"/>
  <Override PartName="/xl/charts/style9.xml" ContentType="application/vnd.ms-office.chartstyle+xml"/>
  <Override PartName="/xl/charts/colors10.xml" ContentType="application/vnd.ms-office.chartcolorstyle+xml"/>
  <Override PartName="/xl/worksheets/sheet29.xml" ContentType="application/vnd.openxmlformats-officedocument.spreadsheetml.worksheet+xml"/>
  <Override PartName="/xl/drawings/drawing15.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worksheets/sheet28.xml" ContentType="application/vnd.openxmlformats-officedocument.spreadsheetml.worksheet+xml"/>
  <Override PartName="/xl/worksheets/sheet7.xml" ContentType="application/vnd.openxmlformats-officedocument.spreadsheetml.worksheet+xml"/>
  <Override PartName="/xl/charts/style10.xml" ContentType="application/vnd.ms-office.chartstyle+xml"/>
  <Override PartName="/xl/worksheets/sheet30.xml" ContentType="application/vnd.openxmlformats-officedocument.spreadsheetml.worksheet+xml"/>
  <Override PartName="/xl/charts/chart15.xml" ContentType="application/vnd.openxmlformats-officedocument.drawingml.chart+xml"/>
  <Override PartName="/xl/charts/colors9.xml" ContentType="application/vnd.ms-office.chartcolorstyle+xml"/>
  <Override PartName="/xl/worksheets/sheet33.xml" ContentType="application/vnd.openxmlformats-officedocument.spreadsheetml.worksheet+xml"/>
  <Override PartName="/xl/worksheets/sheet44.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drawings/drawing14.xml" ContentType="application/vnd.openxmlformats-officedocument.drawing+xml"/>
  <Override PartName="/xl/drawings/drawing13.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filterPrivacy="1" defaultThemeVersion="166925"/>
  <xr:revisionPtr revIDLastSave="0" documentId="13_ncr:1_{303380EB-0BD0-4F48-BB0B-4459945A0C69}" xr6:coauthVersionLast="36" xr6:coauthVersionMax="36" xr10:uidLastSave="{00000000-0000-0000-0000-000000000000}"/>
  <bookViews>
    <workbookView xWindow="0" yWindow="0" windowWidth="28800" windowHeight="12285" xr2:uid="{59A0C5FA-9F3A-4EBB-A957-4186CD7D2EC1}"/>
  </bookViews>
  <sheets>
    <sheet name="概況_ﾐﾆ・ｲﾝﾌｫﾒｰｼｮﾝ " sheetId="1" r:id="rId1"/>
    <sheet name="気象概況" sheetId="2" r:id="rId2"/>
    <sheet name="早見表" sheetId="3" r:id="rId3"/>
    <sheet name="計算式" sheetId="4" r:id="rId4"/>
    <sheet name="人口_表１" sheetId="5" r:id="rId5"/>
    <sheet name="表２" sheetId="6" r:id="rId6"/>
    <sheet name="表３" sheetId="7" r:id="rId7"/>
    <sheet name="表４" sheetId="8" r:id="rId8"/>
    <sheet name="表５" sheetId="9" r:id="rId9"/>
    <sheet name="表６" sheetId="10" r:id="rId10"/>
    <sheet name="表７" sheetId="11" r:id="rId11"/>
    <sheet name="表８" sheetId="12" r:id="rId12"/>
    <sheet name="表９" sheetId="13" r:id="rId13"/>
    <sheet name="表10" sheetId="14" r:id="rId14"/>
    <sheet name="表11" sheetId="15" r:id="rId15"/>
    <sheet name="産業_表12" sheetId="16" r:id="rId16"/>
    <sheet name="表13" sheetId="17" r:id="rId17"/>
    <sheet name="表14" sheetId="18" r:id="rId18"/>
    <sheet name="表14　産業分類新旧対照" sheetId="19" r:id="rId19"/>
    <sheet name="表15" sheetId="20" r:id="rId20"/>
    <sheet name="表16" sheetId="21" r:id="rId21"/>
    <sheet name="表17" sheetId="22" r:id="rId22"/>
    <sheet name="表18" sheetId="23" r:id="rId23"/>
    <sheet name="表19" sheetId="24" r:id="rId24"/>
    <sheet name="表20" sheetId="25" r:id="rId25"/>
    <sheet name="表21" sheetId="26" r:id="rId26"/>
    <sheet name="表22" sheetId="27" r:id="rId27"/>
    <sheet name="表23" sheetId="28" r:id="rId28"/>
    <sheet name="表24" sheetId="29" r:id="rId29"/>
    <sheet name="表25" sheetId="30" r:id="rId30"/>
    <sheet name="土地_表26" sheetId="31" r:id="rId31"/>
    <sheet name="表27" sheetId="32" r:id="rId32"/>
    <sheet name="表28" sheetId="33" r:id="rId33"/>
    <sheet name="住宅_表29" sheetId="34" r:id="rId34"/>
    <sheet name="表30" sheetId="35" r:id="rId35"/>
    <sheet name="公園_表31" sheetId="36" r:id="rId36"/>
    <sheet name="表32" sheetId="37" r:id="rId37"/>
    <sheet name="上・下水道_表33" sheetId="38" r:id="rId38"/>
    <sheet name="表34" sheetId="39" r:id="rId39"/>
    <sheet name="治安_表35" sheetId="40" r:id="rId40"/>
    <sheet name="表36" sheetId="41" r:id="rId41"/>
    <sheet name="表37" sheetId="42" r:id="rId42"/>
    <sheet name="運輸_表38" sheetId="43" r:id="rId43"/>
    <sheet name="運輸表38_2" sheetId="71" r:id="rId44"/>
    <sheet name="表39" sheetId="45" r:id="rId45"/>
    <sheet name="表40" sheetId="46" r:id="rId46"/>
    <sheet name="環境・衛生_表41" sheetId="47" r:id="rId47"/>
    <sheet name="表42" sheetId="48" r:id="rId48"/>
    <sheet name="福祉_表43" sheetId="49" r:id="rId49"/>
    <sheet name="表44" sheetId="50" r:id="rId50"/>
    <sheet name="表45" sheetId="51" r:id="rId51"/>
    <sheet name="表46" sheetId="52" r:id="rId52"/>
    <sheet name="表47" sheetId="53" r:id="rId53"/>
    <sheet name="表48" sheetId="54" r:id="rId54"/>
    <sheet name="表49" sheetId="55" r:id="rId55"/>
    <sheet name="教育_表50" sheetId="56" r:id="rId56"/>
    <sheet name="表51" sheetId="57" r:id="rId57"/>
    <sheet name="表52" sheetId="58" r:id="rId58"/>
    <sheet name="表53" sheetId="59" r:id="rId59"/>
    <sheet name="表54" sheetId="60" r:id="rId60"/>
    <sheet name="表55" sheetId="61" r:id="rId61"/>
    <sheet name="表56" sheetId="62" r:id="rId62"/>
    <sheet name="表57" sheetId="63" r:id="rId63"/>
    <sheet name="選挙_表58" sheetId="64" r:id="rId64"/>
    <sheet name="表59" sheetId="65" r:id="rId65"/>
    <sheet name="財政_表60" sheetId="66" r:id="rId66"/>
    <sheet name="表61" sheetId="72" r:id="rId67"/>
    <sheet name="表62" sheetId="68" r:id="rId68"/>
    <sheet name="表63" sheetId="69" r:id="rId69"/>
    <sheet name="職員_表64" sheetId="70" r:id="rId70"/>
  </sheets>
  <definedNames>
    <definedName name="__123Graph_A財政力" localSheetId="13" hidden="1">#REF!</definedName>
    <definedName name="__123Graph_A財政力" localSheetId="14" hidden="1">#REF!</definedName>
    <definedName name="__123Graph_A財政力" localSheetId="5" hidden="1">#REF!</definedName>
    <definedName name="__123Graph_A財政力" localSheetId="6" hidden="1">#REF!</definedName>
    <definedName name="__123Graph_A財政力" localSheetId="7" hidden="1">#REF!</definedName>
    <definedName name="__123Graph_A財政力" localSheetId="8" hidden="1">#REF!</definedName>
    <definedName name="__123Graph_A財政力" localSheetId="9" hidden="1">#REF!</definedName>
    <definedName name="__123Graph_A財政力" localSheetId="67" hidden="1">#REF!</definedName>
    <definedName name="__123Graph_A財政力" localSheetId="10" hidden="1">#REF!</definedName>
    <definedName name="__123Graph_A財政力" localSheetId="11" hidden="1">#REF!</definedName>
    <definedName name="__123Graph_A財政力" localSheetId="12" hidden="1">#REF!</definedName>
    <definedName name="__123Graph_A財政力" hidden="1">#REF!</definedName>
    <definedName name="__123Graph_B財政力" localSheetId="13" hidden="1">#REF!</definedName>
    <definedName name="__123Graph_B財政力" localSheetId="14" hidden="1">#REF!</definedName>
    <definedName name="__123Graph_B財政力" localSheetId="5" hidden="1">#REF!</definedName>
    <definedName name="__123Graph_B財政力" localSheetId="6" hidden="1">#REF!</definedName>
    <definedName name="__123Graph_B財政力" localSheetId="7" hidden="1">#REF!</definedName>
    <definedName name="__123Graph_B財政力" localSheetId="8" hidden="1">#REF!</definedName>
    <definedName name="__123Graph_B財政力" localSheetId="9" hidden="1">#REF!</definedName>
    <definedName name="__123Graph_B財政力" localSheetId="67" hidden="1">#REF!</definedName>
    <definedName name="__123Graph_B財政力" localSheetId="10" hidden="1">#REF!</definedName>
    <definedName name="__123Graph_B財政力" localSheetId="11" hidden="1">#REF!</definedName>
    <definedName name="__123Graph_B財政力" localSheetId="12" hidden="1">#REF!</definedName>
    <definedName name="__123Graph_B財政力" hidden="1">#REF!</definedName>
    <definedName name="__123Graph_C財政力" localSheetId="13" hidden="1">#REF!</definedName>
    <definedName name="__123Graph_C財政力" localSheetId="14" hidden="1">#REF!</definedName>
    <definedName name="__123Graph_C財政力" localSheetId="5" hidden="1">#REF!</definedName>
    <definedName name="__123Graph_C財政力" localSheetId="6" hidden="1">#REF!</definedName>
    <definedName name="__123Graph_C財政力" localSheetId="7" hidden="1">#REF!</definedName>
    <definedName name="__123Graph_C財政力" localSheetId="8" hidden="1">#REF!</definedName>
    <definedName name="__123Graph_C財政力" localSheetId="9" hidden="1">#REF!</definedName>
    <definedName name="__123Graph_C財政力" localSheetId="67" hidden="1">#REF!</definedName>
    <definedName name="__123Graph_C財政力" localSheetId="10" hidden="1">#REF!</definedName>
    <definedName name="__123Graph_C財政力" localSheetId="11" hidden="1">#REF!</definedName>
    <definedName name="__123Graph_C財政力" localSheetId="12" hidden="1">#REF!</definedName>
    <definedName name="__123Graph_C財政力" hidden="1">#REF!</definedName>
    <definedName name="__123Graph_D財政力" localSheetId="5" hidden="1">#REF!</definedName>
    <definedName name="__123Graph_D財政力" hidden="1">#REF!</definedName>
    <definedName name="__123Graph_E財政力" localSheetId="5" hidden="1">#REF!</definedName>
    <definedName name="__123Graph_E財政力" hidden="1">#REF!</definedName>
    <definedName name="__123Graph_F財政力" localSheetId="5" hidden="1">#REF!</definedName>
    <definedName name="__123Graph_F財政力" hidden="1">#REF!</definedName>
    <definedName name="__123Graph_LBL_A財政力" localSheetId="5" hidden="1">#REF!</definedName>
    <definedName name="__123Graph_LBL_A財政力" hidden="1">#REF!</definedName>
    <definedName name="__123Graph_LBL_F財政力" localSheetId="5" hidden="1">#REF!</definedName>
    <definedName name="__123Graph_LBL_F財政力" hidden="1">#REF!</definedName>
    <definedName name="__123Graph_X財政力" localSheetId="5" hidden="1">#REF!</definedName>
    <definedName name="__123Graph_X財政力" hidden="1">#REF!</definedName>
    <definedName name="_xlnm._FilterDatabase" localSheetId="5" hidden="1">表２!$A$5:$F$306</definedName>
    <definedName name="_xlnm._FilterDatabase" localSheetId="7" hidden="1">表４!$A$5:$D$323</definedName>
    <definedName name="_xlnm.Print_Area" localSheetId="42">運輸_表38!$A$1:$N$168</definedName>
    <definedName name="_xlnm.Print_Area" localSheetId="43">運輸表38_2!$A$1:$K$62</definedName>
    <definedName name="_xlnm.Print_Area" localSheetId="0">'概況_ﾐﾆ・ｲﾝﾌｫﾒｰｼｮﾝ '!$A$1:$L$116</definedName>
    <definedName name="_xlnm.Print_Area" localSheetId="46">環境・衛生_表41!$A$1:$Q$47</definedName>
    <definedName name="_xlnm.Print_Area" localSheetId="1">気象概況!$A$1:$K$44</definedName>
    <definedName name="_xlnm.Print_Area" localSheetId="55">教育_表50!$A$1:$L$106</definedName>
    <definedName name="_xlnm.Print_Area" localSheetId="3">計算式!$A$1:$B$178</definedName>
    <definedName name="_xlnm.Print_Area" localSheetId="35">公園_表31!$A$1:$M$65</definedName>
    <definedName name="_xlnm.Print_Area" localSheetId="65">財政_表60!$A$1:$E$56</definedName>
    <definedName name="_xlnm.Print_Area" localSheetId="15">産業_表12!$A$1:$H$37</definedName>
    <definedName name="_xlnm.Print_Area" localSheetId="39">治安_表35!$A$1:$E$54</definedName>
    <definedName name="_xlnm.Print_Area" localSheetId="33">住宅_表29!$A$1:$H$51</definedName>
    <definedName name="_xlnm.Print_Area" localSheetId="37">上・下水道_表33!$A$1:$K$71</definedName>
    <definedName name="_xlnm.Print_Area" localSheetId="69">職員_表64!$A$1:$M$67</definedName>
    <definedName name="_xlnm.Print_Area" localSheetId="4">人口_表１!$A$1:$E$25</definedName>
    <definedName name="_xlnm.Print_Area" localSheetId="2">早見表!$A$1:$E$58</definedName>
    <definedName name="_xlnm.Print_Area" localSheetId="30">土地_表26!$A$1:$I$76</definedName>
    <definedName name="_xlnm.Print_Area" localSheetId="16">表13!$A$1:$L$58</definedName>
    <definedName name="_xlnm.Print_Area" localSheetId="17">表14!$A$1:$L$58</definedName>
    <definedName name="_xlnm.Print_Area" localSheetId="18">'表14　産業分類新旧対照'!$A$1:$I$35</definedName>
    <definedName name="_xlnm.Print_Area" localSheetId="19">表15!$A$1:$I$61</definedName>
    <definedName name="_xlnm.Print_Area" localSheetId="20">表16!$A$1:$G$45</definedName>
    <definedName name="_xlnm.Print_Area" localSheetId="21">表17!$A$1:$D$32</definedName>
    <definedName name="_xlnm.Print_Area" localSheetId="22">表18!$A$1:$E$43</definedName>
    <definedName name="_xlnm.Print_Area" localSheetId="23">表19!$A$1:$L$63</definedName>
    <definedName name="_xlnm.Print_Area" localSheetId="24">表20!$A$1:$L$54</definedName>
    <definedName name="_xlnm.Print_Area" localSheetId="25">表21!$A$1:$J$38</definedName>
    <definedName name="_xlnm.Print_Area" localSheetId="26">表22!$A$1:$K$58</definedName>
    <definedName name="_xlnm.Print_Area" localSheetId="27">表23!$A$1:$G$50</definedName>
    <definedName name="_xlnm.Print_Area" localSheetId="28">表24!$A$1:$D$51</definedName>
    <definedName name="_xlnm.Print_Area" localSheetId="29">表25!$A$1:$N$61</definedName>
    <definedName name="_xlnm.Print_Area" localSheetId="31">表27!$A$1:$L$50</definedName>
    <definedName name="_xlnm.Print_Area" localSheetId="32">表28!$A$1:$O$33</definedName>
    <definedName name="_xlnm.Print_Area" localSheetId="6">表３!$A$1:$G$39</definedName>
    <definedName name="_xlnm.Print_Area" localSheetId="34">表30!$A$1:$M$61</definedName>
    <definedName name="_xlnm.Print_Area" localSheetId="36">表32!$A$1:$C$46</definedName>
    <definedName name="_xlnm.Print_Area" localSheetId="38">表34!$A$1:$I$48</definedName>
    <definedName name="_xlnm.Print_Area" localSheetId="40">表36!$A$1:$R$51</definedName>
    <definedName name="_xlnm.Print_Area" localSheetId="41">表37!$A$1:$R$40</definedName>
    <definedName name="_xlnm.Print_Area" localSheetId="44">表39!$A$1:$O$35</definedName>
    <definedName name="_xlnm.Print_Area" localSheetId="45">表40!$A$1:$F$46</definedName>
    <definedName name="_xlnm.Print_Area" localSheetId="47">表42!$A$1:$D$48</definedName>
    <definedName name="_xlnm.Print_Area" localSheetId="49">表44!$A$1:$E$55</definedName>
    <definedName name="_xlnm.Print_Area" localSheetId="50">表45!$A$1:$D$49</definedName>
    <definedName name="_xlnm.Print_Area" localSheetId="51">表46!$A$1:$N$35</definedName>
    <definedName name="_xlnm.Print_Area" localSheetId="53">表48!$A$1:$K$57</definedName>
    <definedName name="_xlnm.Print_Area" localSheetId="54">表49!$A$1:$E$48</definedName>
    <definedName name="_xlnm.Print_Area" localSheetId="56">表51!$A$1:$J$59</definedName>
    <definedName name="_xlnm.Print_Area" localSheetId="58">表53!$A$1:$F$50</definedName>
    <definedName name="_xlnm.Print_Area" localSheetId="59">表54!$A$1:$K$32</definedName>
    <definedName name="_xlnm.Print_Area" localSheetId="60">表55!$A$1:$I$39</definedName>
    <definedName name="_xlnm.Print_Area" localSheetId="61">表56!$A$1:$G$38</definedName>
    <definedName name="_xlnm.Print_Area" localSheetId="62">表57!$A$1:$M$175</definedName>
    <definedName name="_xlnm.Print_Area" localSheetId="64">表59!$A$1:$L$194</definedName>
    <definedName name="_xlnm.Print_Area" localSheetId="66">表61!$A$1:$L$60</definedName>
    <definedName name="_xlnm.Print_Area" localSheetId="67">表62!$A$1:$P$27</definedName>
    <definedName name="_xlnm.Print_Area" localSheetId="68">表63!$A$1:$F$56</definedName>
    <definedName name="_xlnm.Print_Area" localSheetId="48">福祉_表43!$A$1:$P$43</definedName>
    <definedName name="_xlnm.Print_Titles" localSheetId="2">早見表!$3:$3</definedName>
    <definedName name="_xlnm.Print_Titles" localSheetId="5">表２!$5:$5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8" i="72" l="1"/>
  <c r="B28" i="72"/>
  <c r="C27" i="72"/>
  <c r="B27" i="72"/>
  <c r="C26" i="72"/>
  <c r="B26" i="72"/>
  <c r="C25" i="72"/>
  <c r="B25" i="72"/>
  <c r="C24" i="72"/>
  <c r="B24" i="72"/>
  <c r="C23" i="72"/>
  <c r="B23" i="72"/>
  <c r="C22" i="72"/>
  <c r="B22" i="72"/>
  <c r="C21" i="72"/>
  <c r="B21" i="72"/>
  <c r="C20" i="72"/>
  <c r="B20" i="72"/>
  <c r="C19" i="72"/>
  <c r="B19" i="72"/>
  <c r="C18" i="72"/>
  <c r="B18" i="72"/>
  <c r="C17" i="72"/>
  <c r="B17" i="72"/>
  <c r="C16" i="72"/>
  <c r="B16" i="72"/>
  <c r="O26" i="71" l="1"/>
  <c r="T12" i="71"/>
  <c r="D23" i="71"/>
  <c r="C23" i="71"/>
  <c r="E22" i="71"/>
  <c r="E21" i="71"/>
  <c r="E20" i="71"/>
  <c r="E19" i="71"/>
  <c r="I18" i="71"/>
  <c r="H18" i="71"/>
  <c r="E18" i="71"/>
  <c r="J17" i="71"/>
  <c r="E17" i="71"/>
  <c r="J16" i="71"/>
  <c r="E16" i="71"/>
  <c r="J15" i="71"/>
  <c r="E15" i="71"/>
  <c r="J14" i="71"/>
  <c r="E14" i="71"/>
  <c r="E23" i="71" s="1"/>
  <c r="J13" i="71"/>
  <c r="J18" i="71" s="1"/>
  <c r="E13" i="71"/>
  <c r="N167" i="43" l="1"/>
  <c r="N166" i="43"/>
  <c r="N165" i="43"/>
  <c r="M167" i="43"/>
  <c r="L167" i="43"/>
  <c r="K167" i="43"/>
  <c r="J167" i="43"/>
  <c r="I167" i="43"/>
  <c r="H167" i="43"/>
  <c r="N159" i="43"/>
  <c r="M159" i="43"/>
  <c r="L159" i="43"/>
  <c r="K159" i="43"/>
  <c r="J159" i="43"/>
  <c r="I159" i="43"/>
  <c r="H159" i="43"/>
  <c r="G159" i="43"/>
  <c r="F159" i="43"/>
  <c r="E159" i="43"/>
  <c r="D159" i="43"/>
  <c r="C159" i="43"/>
  <c r="B159" i="43"/>
  <c r="N158" i="43"/>
  <c r="N157" i="43"/>
  <c r="N156" i="43"/>
  <c r="N155" i="43"/>
  <c r="N154" i="43"/>
  <c r="N149" i="43"/>
  <c r="M149" i="43"/>
  <c r="L149" i="43"/>
  <c r="K149" i="43"/>
  <c r="J149" i="43"/>
  <c r="I149" i="43"/>
  <c r="H149" i="43"/>
  <c r="G149" i="43"/>
  <c r="F149" i="43"/>
  <c r="E149" i="43"/>
  <c r="D149" i="43"/>
  <c r="C149" i="43"/>
  <c r="B149" i="43"/>
  <c r="N148" i="43"/>
  <c r="N147" i="43"/>
  <c r="N146" i="43"/>
  <c r="N145" i="43"/>
  <c r="N144" i="43"/>
  <c r="N143" i="43"/>
  <c r="N142" i="43"/>
  <c r="N141" i="43"/>
  <c r="N140" i="43"/>
  <c r="N139" i="43"/>
  <c r="N131" i="43" l="1"/>
  <c r="M131" i="43"/>
  <c r="L131" i="43"/>
  <c r="K131" i="43"/>
  <c r="J131" i="43"/>
  <c r="I131" i="43"/>
  <c r="H131" i="43"/>
  <c r="G131" i="43"/>
  <c r="F131" i="43"/>
  <c r="E131" i="43"/>
  <c r="D131" i="43"/>
  <c r="C131" i="43"/>
  <c r="B131" i="43"/>
  <c r="N121" i="43"/>
  <c r="N120" i="43"/>
  <c r="N119" i="43"/>
  <c r="N118" i="43"/>
  <c r="N117" i="43"/>
  <c r="N116" i="43"/>
  <c r="N115" i="43"/>
  <c r="N114" i="43"/>
  <c r="N113" i="43"/>
  <c r="N112" i="43"/>
  <c r="M121" i="43"/>
  <c r="L121" i="43"/>
  <c r="K121" i="43"/>
  <c r="J121" i="43"/>
  <c r="I121" i="43"/>
  <c r="H121" i="43"/>
  <c r="G121" i="43"/>
  <c r="F121" i="43"/>
  <c r="E121" i="43"/>
  <c r="D121" i="43"/>
  <c r="C121" i="43"/>
  <c r="B121" i="43"/>
  <c r="N105" i="43"/>
  <c r="N104" i="43"/>
  <c r="N103" i="43"/>
  <c r="N102" i="43"/>
  <c r="N101" i="43"/>
  <c r="N100" i="43"/>
  <c r="M105" i="43"/>
  <c r="L105" i="43"/>
  <c r="K105" i="43"/>
  <c r="J105" i="43"/>
  <c r="I105" i="43"/>
  <c r="H105" i="43"/>
  <c r="G105" i="43"/>
  <c r="F105" i="43"/>
  <c r="E105" i="43"/>
  <c r="D105" i="43"/>
  <c r="C105" i="43"/>
  <c r="B105" i="43"/>
  <c r="N95" i="43"/>
  <c r="N94" i="43"/>
  <c r="N93" i="43"/>
  <c r="N92" i="43"/>
  <c r="N91" i="43"/>
  <c r="N90" i="43"/>
  <c r="N89" i="43"/>
  <c r="N88" i="43"/>
  <c r="N87" i="43"/>
  <c r="N86" i="43"/>
  <c r="M95" i="43"/>
  <c r="L95" i="43"/>
  <c r="K95" i="43"/>
  <c r="J95" i="43"/>
  <c r="I95" i="43"/>
  <c r="H95" i="43"/>
  <c r="G95" i="43"/>
  <c r="F95" i="43"/>
  <c r="E95" i="43"/>
  <c r="D95" i="43"/>
  <c r="C95" i="43"/>
  <c r="B95" i="43"/>
  <c r="N79" i="43"/>
  <c r="N78" i="43"/>
  <c r="N77" i="43"/>
  <c r="N76" i="43"/>
  <c r="N75" i="43"/>
  <c r="N74" i="43"/>
  <c r="M79" i="43"/>
  <c r="L79" i="43"/>
  <c r="K79" i="43"/>
  <c r="J79" i="43"/>
  <c r="I79" i="43"/>
  <c r="H79" i="43"/>
  <c r="G79" i="43"/>
  <c r="F79" i="43"/>
  <c r="E79" i="43"/>
  <c r="D79" i="43"/>
  <c r="C79" i="43"/>
  <c r="B79" i="43"/>
  <c r="N65" i="43"/>
  <c r="N64" i="43"/>
  <c r="N63" i="43"/>
  <c r="N62" i="43"/>
  <c r="N61" i="43"/>
  <c r="N60" i="43"/>
  <c r="N59" i="43"/>
  <c r="N58" i="43"/>
  <c r="N57" i="43"/>
  <c r="N56" i="43"/>
  <c r="M65" i="43"/>
  <c r="L65" i="43"/>
  <c r="K65" i="43"/>
  <c r="J65" i="43"/>
  <c r="I65" i="43"/>
  <c r="H65" i="43"/>
  <c r="G65" i="43"/>
  <c r="F65" i="43"/>
  <c r="E65" i="43"/>
  <c r="D65" i="43"/>
  <c r="C65" i="43"/>
  <c r="B65" i="43"/>
  <c r="N49" i="43"/>
  <c r="N48" i="43"/>
  <c r="N47" i="43"/>
  <c r="N46" i="43"/>
  <c r="N45" i="43"/>
  <c r="N44" i="43"/>
  <c r="M49" i="43"/>
  <c r="L49" i="43"/>
  <c r="K49" i="43"/>
  <c r="J49" i="43"/>
  <c r="I49" i="43"/>
  <c r="H49" i="43"/>
  <c r="G49" i="43"/>
  <c r="F49" i="43"/>
  <c r="E49" i="43"/>
  <c r="D49" i="43"/>
  <c r="C49" i="43"/>
  <c r="B49" i="43"/>
  <c r="N38" i="43"/>
  <c r="N37" i="43"/>
  <c r="N36" i="43"/>
  <c r="N35" i="43"/>
  <c r="N34" i="43"/>
  <c r="N33" i="43"/>
  <c r="N32" i="43"/>
  <c r="N31" i="43"/>
  <c r="M38" i="43"/>
  <c r="L38" i="43"/>
  <c r="K38" i="43"/>
  <c r="J38" i="43"/>
  <c r="I38" i="43"/>
  <c r="H38" i="43"/>
  <c r="G38" i="43"/>
  <c r="F38" i="43"/>
  <c r="E38" i="43"/>
  <c r="D38" i="43"/>
  <c r="C38" i="43"/>
  <c r="B38" i="43"/>
  <c r="N24" i="43"/>
  <c r="M24" i="43"/>
  <c r="L24" i="43"/>
  <c r="K24" i="43"/>
  <c r="J24" i="43"/>
  <c r="I24" i="43"/>
  <c r="H24" i="43"/>
  <c r="G24" i="43"/>
  <c r="F24" i="43"/>
  <c r="E24" i="43"/>
  <c r="D24" i="43"/>
  <c r="C24" i="43"/>
  <c r="B24" i="43"/>
  <c r="N23" i="43"/>
  <c r="N22" i="43"/>
  <c r="N21" i="43"/>
  <c r="N20" i="43"/>
  <c r="N19" i="43"/>
  <c r="N14" i="43"/>
  <c r="N13" i="43"/>
  <c r="N12" i="43"/>
  <c r="N11" i="43"/>
  <c r="N10" i="43"/>
  <c r="N9" i="43"/>
  <c r="N8" i="43"/>
  <c r="N7" i="43"/>
  <c r="M14" i="43"/>
  <c r="L14" i="43"/>
  <c r="K14" i="43"/>
  <c r="J14" i="43"/>
  <c r="I14" i="43"/>
  <c r="H14" i="43"/>
  <c r="G14" i="43"/>
  <c r="F14" i="43"/>
  <c r="E14" i="43"/>
  <c r="D14" i="43"/>
  <c r="C14" i="43"/>
  <c r="B14" i="43"/>
  <c r="B14" i="41"/>
  <c r="B13" i="41"/>
  <c r="B12" i="41"/>
  <c r="B11" i="41"/>
  <c r="B10" i="41"/>
  <c r="B9" i="41"/>
  <c r="B8" i="41"/>
  <c r="B7" i="41"/>
  <c r="B6" i="41"/>
  <c r="B5" i="41"/>
  <c r="H17" i="39"/>
  <c r="H16" i="39"/>
  <c r="H15" i="39"/>
  <c r="H14" i="39"/>
  <c r="H13" i="39"/>
  <c r="H12" i="39"/>
  <c r="H11" i="39"/>
  <c r="H10" i="39"/>
  <c r="H9" i="39"/>
  <c r="H8" i="39"/>
  <c r="H7" i="39"/>
  <c r="H6" i="39"/>
  <c r="H5" i="39"/>
  <c r="H4" i="39"/>
  <c r="C5" i="38" l="1"/>
  <c r="C18" i="38"/>
  <c r="C17" i="38"/>
  <c r="C16" i="38"/>
  <c r="C15" i="38"/>
  <c r="C14" i="38"/>
  <c r="C13" i="38"/>
  <c r="C12" i="38"/>
  <c r="C11" i="38"/>
  <c r="C10" i="38"/>
  <c r="C9" i="38"/>
  <c r="C8" i="38"/>
  <c r="C7" i="38"/>
  <c r="C6" i="38"/>
  <c r="M35" i="36" l="1"/>
  <c r="M34" i="36"/>
  <c r="M33" i="36"/>
  <c r="M32" i="36"/>
  <c r="M31" i="36"/>
  <c r="M30" i="36"/>
  <c r="M29" i="36"/>
  <c r="M28" i="36"/>
  <c r="M27" i="36"/>
  <c r="M26" i="36"/>
  <c r="M25" i="36"/>
  <c r="M24" i="36"/>
  <c r="M23" i="36"/>
  <c r="M22" i="36"/>
  <c r="M21" i="36"/>
  <c r="M20" i="36"/>
  <c r="M19" i="36"/>
  <c r="M18" i="36"/>
  <c r="M17" i="36"/>
  <c r="M16" i="36"/>
  <c r="M15" i="36"/>
  <c r="M14" i="36"/>
  <c r="M13" i="36"/>
  <c r="M12" i="36"/>
  <c r="M11" i="36"/>
  <c r="M10" i="36"/>
  <c r="M9" i="36"/>
  <c r="M8" i="36"/>
  <c r="M7" i="36"/>
  <c r="M6" i="36"/>
  <c r="M5" i="36"/>
  <c r="L35" i="36"/>
  <c r="L34" i="36"/>
  <c r="L33" i="36"/>
  <c r="L32" i="36"/>
  <c r="L31" i="36"/>
  <c r="L30" i="36"/>
  <c r="L29" i="36"/>
  <c r="L28" i="36"/>
  <c r="L27" i="36"/>
  <c r="L26" i="36"/>
  <c r="L25" i="36"/>
  <c r="L24" i="36"/>
  <c r="L23" i="36"/>
  <c r="L22" i="36"/>
  <c r="L21" i="36"/>
  <c r="L20" i="36"/>
  <c r="L19" i="36"/>
  <c r="L18" i="36"/>
  <c r="L17" i="36"/>
  <c r="L16" i="36"/>
  <c r="L15" i="36"/>
  <c r="L14" i="36"/>
  <c r="L13" i="36"/>
  <c r="L12" i="36"/>
  <c r="L11" i="36"/>
  <c r="L10" i="36"/>
  <c r="L9" i="36"/>
  <c r="L8" i="36"/>
  <c r="L7" i="36"/>
  <c r="L6" i="36"/>
  <c r="L5" i="36"/>
  <c r="C25" i="33" l="1"/>
  <c r="D25" i="33"/>
  <c r="E25" i="33"/>
  <c r="F25" i="33"/>
  <c r="G25" i="33"/>
  <c r="H25" i="33"/>
  <c r="I25" i="33"/>
  <c r="J25" i="33"/>
  <c r="K25" i="33"/>
  <c r="L25" i="33"/>
  <c r="M25" i="33"/>
  <c r="N25" i="33"/>
  <c r="O25" i="33" l="1"/>
  <c r="B10" i="31"/>
  <c r="B12" i="31"/>
  <c r="B9" i="31"/>
  <c r="B8" i="31"/>
  <c r="B7" i="31"/>
  <c r="B6" i="31"/>
  <c r="B5" i="31"/>
  <c r="B4" i="31"/>
  <c r="L60" i="30"/>
  <c r="L59" i="30"/>
  <c r="L58" i="30"/>
  <c r="L57" i="30"/>
  <c r="L56" i="30"/>
  <c r="L55" i="30"/>
  <c r="L54" i="30"/>
  <c r="L53" i="30"/>
  <c r="L52" i="30"/>
  <c r="L51" i="30"/>
  <c r="L50" i="30"/>
  <c r="L49" i="30"/>
  <c r="L48" i="30"/>
  <c r="L47" i="30"/>
  <c r="L46" i="30"/>
  <c r="L45" i="30"/>
  <c r="L44" i="30"/>
  <c r="L43" i="30"/>
  <c r="L42" i="30"/>
  <c r="L41" i="30"/>
  <c r="L40" i="30"/>
  <c r="L39" i="30"/>
  <c r="L38" i="30"/>
  <c r="L37" i="30"/>
  <c r="L36" i="30"/>
  <c r="L35" i="30"/>
  <c r="L34" i="30"/>
  <c r="L33" i="30"/>
  <c r="L32" i="30"/>
  <c r="L31" i="30"/>
  <c r="L30" i="30"/>
  <c r="L29" i="30"/>
  <c r="L28" i="30"/>
  <c r="L27" i="30"/>
  <c r="L26" i="30"/>
  <c r="L25" i="30"/>
  <c r="L24" i="30"/>
  <c r="L23" i="30"/>
  <c r="L22" i="30"/>
  <c r="L21" i="30"/>
  <c r="L20" i="30"/>
  <c r="L19" i="30"/>
  <c r="L18" i="30"/>
  <c r="L17" i="30"/>
  <c r="L16" i="30"/>
  <c r="L15" i="30"/>
  <c r="L14" i="30"/>
  <c r="L13" i="30"/>
  <c r="L12" i="30"/>
  <c r="L11" i="30"/>
  <c r="L10" i="30"/>
  <c r="L9" i="30"/>
  <c r="L8" i="30"/>
  <c r="L7" i="30"/>
  <c r="L6" i="30"/>
  <c r="L5" i="30"/>
  <c r="M37" i="30"/>
  <c r="M33" i="30"/>
  <c r="M29" i="30"/>
  <c r="M21" i="30"/>
  <c r="D47" i="25"/>
  <c r="D46" i="25"/>
  <c r="D45"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D18" i="25"/>
  <c r="D17" i="25"/>
  <c r="D16" i="25"/>
  <c r="D15" i="25"/>
  <c r="D14" i="25"/>
  <c r="D13" i="25"/>
  <c r="D12" i="25"/>
  <c r="D11" i="25"/>
  <c r="D10" i="25"/>
  <c r="D9" i="25"/>
  <c r="D8" i="25"/>
  <c r="D7" i="25"/>
  <c r="D6" i="25"/>
  <c r="L26" i="18"/>
  <c r="K26" i="18"/>
  <c r="J26" i="18"/>
  <c r="I26" i="18"/>
  <c r="H26" i="18"/>
  <c r="G26" i="18"/>
  <c r="F26" i="18"/>
  <c r="E26" i="18"/>
  <c r="D26" i="18"/>
  <c r="C26" i="18"/>
  <c r="B26" i="18"/>
  <c r="L26" i="17"/>
  <c r="K26" i="17"/>
  <c r="J26" i="17"/>
  <c r="I26" i="17"/>
  <c r="H26" i="17"/>
  <c r="G26" i="17"/>
  <c r="F26" i="17"/>
  <c r="E26" i="17"/>
  <c r="D26" i="17"/>
  <c r="C26" i="17"/>
  <c r="B26" i="17"/>
  <c r="B12" i="16"/>
  <c r="B11" i="16"/>
  <c r="B10" i="16"/>
  <c r="B9" i="16"/>
  <c r="B8" i="16"/>
  <c r="B7" i="16"/>
  <c r="B6" i="16"/>
  <c r="B5" i="16"/>
  <c r="B4" i="16"/>
  <c r="C6" i="24"/>
  <c r="C7" i="24"/>
  <c r="C8" i="24"/>
  <c r="C9" i="24"/>
  <c r="C10" i="24"/>
  <c r="C11" i="24"/>
  <c r="C12" i="24"/>
  <c r="C13" i="24"/>
  <c r="C14" i="24"/>
  <c r="G12" i="61"/>
  <c r="G11" i="61"/>
  <c r="G13" i="61"/>
  <c r="B20" i="70"/>
  <c r="B19" i="70"/>
  <c r="B18" i="70"/>
  <c r="B17" i="70"/>
  <c r="B16" i="70"/>
  <c r="B15" i="70"/>
  <c r="B14" i="70"/>
  <c r="B13" i="70"/>
  <c r="B12" i="70"/>
  <c r="B11" i="70"/>
  <c r="B10" i="70"/>
  <c r="B9" i="70"/>
  <c r="B8" i="70"/>
  <c r="B7" i="70"/>
  <c r="B6" i="70"/>
  <c r="M45" i="30" l="1"/>
  <c r="M41" i="30"/>
  <c r="M25" i="30"/>
  <c r="M17" i="30"/>
  <c r="M13" i="30"/>
  <c r="M9" i="30"/>
  <c r="M5" i="30"/>
  <c r="P22" i="68" l="1"/>
  <c r="O22" i="68"/>
  <c r="N22" i="68"/>
  <c r="M22" i="68"/>
  <c r="L22" i="68"/>
  <c r="J22" i="68"/>
  <c r="I22" i="68"/>
  <c r="H22" i="68"/>
  <c r="D22" i="68"/>
  <c r="P17" i="68"/>
  <c r="O17" i="68"/>
  <c r="N17" i="68"/>
  <c r="M17" i="68"/>
  <c r="L17" i="68"/>
  <c r="J17" i="68"/>
  <c r="I17" i="68"/>
  <c r="H17" i="68"/>
  <c r="D17" i="68"/>
  <c r="E31" i="66" l="1"/>
  <c r="C31" i="66"/>
  <c r="E30" i="66"/>
  <c r="C30" i="66"/>
  <c r="E29" i="66"/>
  <c r="C29" i="66"/>
  <c r="E28" i="66"/>
  <c r="C28" i="66"/>
  <c r="E27" i="66"/>
  <c r="C27" i="66"/>
  <c r="E26" i="66"/>
  <c r="C26" i="66"/>
  <c r="E25" i="66"/>
  <c r="C25" i="66"/>
  <c r="E24" i="66"/>
  <c r="C24" i="66"/>
  <c r="E23" i="66"/>
  <c r="C23" i="66"/>
  <c r="E22" i="66"/>
  <c r="C22" i="66"/>
  <c r="E21" i="66"/>
  <c r="C21" i="66"/>
  <c r="E20" i="66"/>
  <c r="C20" i="66"/>
  <c r="E19" i="66"/>
  <c r="C19" i="66"/>
  <c r="E18" i="66"/>
  <c r="C18" i="66"/>
  <c r="E17" i="66"/>
  <c r="C17" i="66"/>
  <c r="E15" i="66"/>
  <c r="C15" i="66"/>
  <c r="E14" i="66"/>
  <c r="C14" i="66"/>
  <c r="E13" i="66"/>
  <c r="C13" i="66"/>
  <c r="E12" i="66"/>
  <c r="C12" i="66"/>
  <c r="E11" i="66"/>
  <c r="C11" i="66"/>
  <c r="E10" i="66"/>
  <c r="C10" i="66"/>
  <c r="E9" i="66"/>
  <c r="C9" i="66"/>
  <c r="E8" i="66"/>
  <c r="C8" i="66"/>
  <c r="E7" i="66"/>
  <c r="C7" i="66"/>
  <c r="E6" i="66"/>
  <c r="C6" i="66"/>
  <c r="E33" i="65" l="1"/>
  <c r="C33" i="65"/>
  <c r="D33" i="65"/>
  <c r="E70" i="65"/>
  <c r="E194" i="65"/>
  <c r="E193" i="65"/>
  <c r="J190" i="65"/>
  <c r="I190" i="65"/>
  <c r="H190" i="65"/>
  <c r="K190" i="65" s="1"/>
  <c r="E190" i="65"/>
  <c r="H189" i="65"/>
  <c r="G189" i="65"/>
  <c r="J189" i="65" s="1"/>
  <c r="F189" i="65"/>
  <c r="D189" i="65"/>
  <c r="C189" i="65"/>
  <c r="I189" i="65" s="1"/>
  <c r="K188" i="65"/>
  <c r="J188" i="65"/>
  <c r="I188" i="65"/>
  <c r="H188" i="65"/>
  <c r="E188" i="65"/>
  <c r="J187" i="65"/>
  <c r="I187" i="65"/>
  <c r="H187" i="65"/>
  <c r="K187" i="65" s="1"/>
  <c r="E187" i="65"/>
  <c r="J186" i="65"/>
  <c r="I186" i="65"/>
  <c r="H186" i="65"/>
  <c r="K186" i="65" s="1"/>
  <c r="E186" i="65"/>
  <c r="K185" i="65"/>
  <c r="J185" i="65"/>
  <c r="I185" i="65"/>
  <c r="H185" i="65"/>
  <c r="E185" i="65"/>
  <c r="J184" i="65"/>
  <c r="I184" i="65"/>
  <c r="H184" i="65"/>
  <c r="K184" i="65" s="1"/>
  <c r="E184" i="65"/>
  <c r="J183" i="65"/>
  <c r="I183" i="65"/>
  <c r="H183" i="65"/>
  <c r="E183" i="65"/>
  <c r="K183" i="65" s="1"/>
  <c r="J182" i="65"/>
  <c r="I182" i="65"/>
  <c r="H182" i="65"/>
  <c r="K182" i="65" s="1"/>
  <c r="E182" i="65"/>
  <c r="E174" i="65"/>
  <c r="E173" i="65"/>
  <c r="J170" i="65"/>
  <c r="I170" i="65"/>
  <c r="H170" i="65"/>
  <c r="K170" i="65" s="1"/>
  <c r="E170" i="65"/>
  <c r="G169" i="65"/>
  <c r="J169" i="65" s="1"/>
  <c r="F169" i="65"/>
  <c r="I169" i="65" s="1"/>
  <c r="E169" i="65"/>
  <c r="D169" i="65"/>
  <c r="C169" i="65"/>
  <c r="J168" i="65"/>
  <c r="I168" i="65"/>
  <c r="H168" i="65"/>
  <c r="K168" i="65" s="1"/>
  <c r="E168" i="65"/>
  <c r="K167" i="65"/>
  <c r="J167" i="65"/>
  <c r="I167" i="65"/>
  <c r="H167" i="65"/>
  <c r="E167" i="65"/>
  <c r="J166" i="65"/>
  <c r="I166" i="65"/>
  <c r="H166" i="65"/>
  <c r="K166" i="65" s="1"/>
  <c r="E166" i="65"/>
  <c r="J165" i="65"/>
  <c r="I165" i="65"/>
  <c r="H165" i="65"/>
  <c r="K165" i="65" s="1"/>
  <c r="E165" i="65"/>
  <c r="K164" i="65"/>
  <c r="J164" i="65"/>
  <c r="I164" i="65"/>
  <c r="H164" i="65"/>
  <c r="E164" i="65"/>
  <c r="J163" i="65"/>
  <c r="I163" i="65"/>
  <c r="H163" i="65"/>
  <c r="K163" i="65" s="1"/>
  <c r="E163" i="65"/>
  <c r="J162" i="65"/>
  <c r="I162" i="65"/>
  <c r="H162" i="65"/>
  <c r="E162" i="65"/>
  <c r="K162" i="65" s="1"/>
  <c r="E154" i="65"/>
  <c r="E153" i="65"/>
  <c r="K150" i="65"/>
  <c r="J150" i="65"/>
  <c r="I150" i="65"/>
  <c r="H150" i="65"/>
  <c r="E150" i="65"/>
  <c r="I149" i="65"/>
  <c r="H149" i="65"/>
  <c r="G149" i="65"/>
  <c r="J149" i="65" s="1"/>
  <c r="F149" i="65"/>
  <c r="D149" i="65"/>
  <c r="C149" i="65"/>
  <c r="E149" i="65" s="1"/>
  <c r="J148" i="65"/>
  <c r="I148" i="65"/>
  <c r="H148" i="65"/>
  <c r="K148" i="65" s="1"/>
  <c r="E148" i="65"/>
  <c r="J147" i="65"/>
  <c r="I147" i="65"/>
  <c r="H147" i="65"/>
  <c r="K147" i="65" s="1"/>
  <c r="E147" i="65"/>
  <c r="K146" i="65"/>
  <c r="J146" i="65"/>
  <c r="I146" i="65"/>
  <c r="H146" i="65"/>
  <c r="E146" i="65"/>
  <c r="J145" i="65"/>
  <c r="I145" i="65"/>
  <c r="H145" i="65"/>
  <c r="K145" i="65" s="1"/>
  <c r="E145" i="65"/>
  <c r="J144" i="65"/>
  <c r="I144" i="65"/>
  <c r="H144" i="65"/>
  <c r="K144" i="65" s="1"/>
  <c r="E144" i="65"/>
  <c r="K143" i="65"/>
  <c r="J143" i="65"/>
  <c r="I143" i="65"/>
  <c r="H143" i="65"/>
  <c r="E143" i="65"/>
  <c r="J142" i="65"/>
  <c r="I142" i="65"/>
  <c r="H142" i="65"/>
  <c r="K142" i="65" s="1"/>
  <c r="E142" i="65"/>
  <c r="E134" i="65"/>
  <c r="E133" i="65"/>
  <c r="J130" i="65"/>
  <c r="I130" i="65"/>
  <c r="H130" i="65"/>
  <c r="K130" i="65" s="1"/>
  <c r="E130" i="65"/>
  <c r="G129" i="65"/>
  <c r="F129" i="65"/>
  <c r="I129" i="65" s="1"/>
  <c r="D129" i="65"/>
  <c r="J129" i="65" s="1"/>
  <c r="C129" i="65"/>
  <c r="E129" i="65" s="1"/>
  <c r="J128" i="65"/>
  <c r="I128" i="65"/>
  <c r="H128" i="65"/>
  <c r="E128" i="65"/>
  <c r="K128" i="65" s="1"/>
  <c r="J127" i="65"/>
  <c r="I127" i="65"/>
  <c r="H127" i="65"/>
  <c r="K127" i="65" s="1"/>
  <c r="E127" i="65"/>
  <c r="J126" i="65"/>
  <c r="I126" i="65"/>
  <c r="H126" i="65"/>
  <c r="K126" i="65" s="1"/>
  <c r="E126" i="65"/>
  <c r="K125" i="65"/>
  <c r="J125" i="65"/>
  <c r="I125" i="65"/>
  <c r="H125" i="65"/>
  <c r="E125" i="65"/>
  <c r="J124" i="65"/>
  <c r="I124" i="65"/>
  <c r="H124" i="65"/>
  <c r="K124" i="65" s="1"/>
  <c r="E124" i="65"/>
  <c r="J123" i="65"/>
  <c r="I123" i="65"/>
  <c r="H123" i="65"/>
  <c r="K123" i="65" s="1"/>
  <c r="E123" i="65"/>
  <c r="K122" i="65"/>
  <c r="J122" i="65"/>
  <c r="I122" i="65"/>
  <c r="H122" i="65"/>
  <c r="E122" i="65"/>
  <c r="E114" i="65"/>
  <c r="E113" i="65"/>
  <c r="K110" i="65"/>
  <c r="J110" i="65"/>
  <c r="I110" i="65"/>
  <c r="H109" i="65"/>
  <c r="K109" i="65" s="1"/>
  <c r="G109" i="65"/>
  <c r="J109" i="65" s="1"/>
  <c r="F109" i="65"/>
  <c r="I109" i="65" s="1"/>
  <c r="E109" i="65"/>
  <c r="D109" i="65"/>
  <c r="C109" i="65"/>
  <c r="E94" i="65"/>
  <c r="E93" i="65"/>
  <c r="K90" i="65"/>
  <c r="J90" i="65"/>
  <c r="I90" i="65"/>
  <c r="K89" i="65"/>
  <c r="J89" i="65"/>
  <c r="H89" i="65"/>
  <c r="G89" i="65"/>
  <c r="F89" i="65"/>
  <c r="I89" i="65" s="1"/>
  <c r="E89" i="65"/>
  <c r="D89" i="65"/>
  <c r="C89" i="65"/>
  <c r="E74" i="65"/>
  <c r="E73" i="65"/>
  <c r="G70" i="65"/>
  <c r="J70" i="65" s="1"/>
  <c r="F70" i="65"/>
  <c r="H70" i="65" s="1"/>
  <c r="D70" i="65"/>
  <c r="C70" i="65"/>
  <c r="J69" i="65"/>
  <c r="I69" i="65"/>
  <c r="H69" i="65"/>
  <c r="K69" i="65" s="1"/>
  <c r="E69" i="65"/>
  <c r="K68" i="65"/>
  <c r="J68" i="65"/>
  <c r="I68" i="65"/>
  <c r="H68" i="65"/>
  <c r="E68" i="65"/>
  <c r="J67" i="65"/>
  <c r="I67" i="65"/>
  <c r="H67" i="65"/>
  <c r="K67" i="65" s="1"/>
  <c r="E67" i="65"/>
  <c r="J66" i="65"/>
  <c r="I66" i="65"/>
  <c r="H66" i="65"/>
  <c r="K66" i="65" s="1"/>
  <c r="E66" i="65"/>
  <c r="K65" i="65"/>
  <c r="J65" i="65"/>
  <c r="I65" i="65"/>
  <c r="H65" i="65"/>
  <c r="E65" i="65"/>
  <c r="J64" i="65"/>
  <c r="I64" i="65"/>
  <c r="H64" i="65"/>
  <c r="K64" i="65" s="1"/>
  <c r="E64" i="65"/>
  <c r="E56" i="65"/>
  <c r="E55" i="65"/>
  <c r="K52" i="65"/>
  <c r="J52" i="65"/>
  <c r="I52" i="65"/>
  <c r="E37" i="65"/>
  <c r="E36" i="65"/>
  <c r="G33" i="65"/>
  <c r="J33" i="65" s="1"/>
  <c r="F33" i="65"/>
  <c r="I33" i="65" s="1"/>
  <c r="J32" i="65"/>
  <c r="I32" i="65"/>
  <c r="H32" i="65"/>
  <c r="K32" i="65" s="1"/>
  <c r="E32" i="65"/>
  <c r="J31" i="65"/>
  <c r="I31" i="65"/>
  <c r="H31" i="65"/>
  <c r="K31" i="65" s="1"/>
  <c r="E31" i="65"/>
  <c r="J30" i="65"/>
  <c r="I30" i="65"/>
  <c r="H30" i="65"/>
  <c r="K30" i="65" s="1"/>
  <c r="E30" i="65"/>
  <c r="K29" i="65"/>
  <c r="J29" i="65"/>
  <c r="I29" i="65"/>
  <c r="H29" i="65"/>
  <c r="E29" i="65"/>
  <c r="J28" i="65"/>
  <c r="I28" i="65"/>
  <c r="H28" i="65"/>
  <c r="K28" i="65" s="1"/>
  <c r="E28" i="65"/>
  <c r="J27" i="65"/>
  <c r="I27" i="65"/>
  <c r="H27" i="65"/>
  <c r="K27" i="65" s="1"/>
  <c r="E27" i="65"/>
  <c r="E19" i="65"/>
  <c r="E18" i="65"/>
  <c r="G15" i="65"/>
  <c r="J15" i="65" s="1"/>
  <c r="F15" i="65"/>
  <c r="I15" i="65" s="1"/>
  <c r="D15" i="65"/>
  <c r="E15" i="65" s="1"/>
  <c r="C15" i="65"/>
  <c r="J14" i="65"/>
  <c r="I14" i="65"/>
  <c r="H14" i="65"/>
  <c r="K14" i="65" s="1"/>
  <c r="E14" i="65"/>
  <c r="K13" i="65"/>
  <c r="J13" i="65"/>
  <c r="I13" i="65"/>
  <c r="H13" i="65"/>
  <c r="E13" i="65"/>
  <c r="J12" i="65"/>
  <c r="I12" i="65"/>
  <c r="H12" i="65"/>
  <c r="K12" i="65" s="1"/>
  <c r="E12" i="65"/>
  <c r="J11" i="65"/>
  <c r="I11" i="65"/>
  <c r="H11" i="65"/>
  <c r="K11" i="65" s="1"/>
  <c r="E11" i="65"/>
  <c r="J10" i="65"/>
  <c r="I10" i="65"/>
  <c r="H10" i="65"/>
  <c r="K10" i="65" s="1"/>
  <c r="E10" i="65"/>
  <c r="J9" i="65"/>
  <c r="I9" i="65"/>
  <c r="H9" i="65"/>
  <c r="K9" i="65" s="1"/>
  <c r="E9" i="65"/>
  <c r="K70" i="65" l="1"/>
  <c r="K149" i="65"/>
  <c r="H169" i="65"/>
  <c r="K169" i="65" s="1"/>
  <c r="H15" i="65"/>
  <c r="K15" i="65" s="1"/>
  <c r="I70" i="65"/>
  <c r="H33" i="65"/>
  <c r="K33" i="65" s="1"/>
  <c r="H129" i="65"/>
  <c r="K129" i="65" s="1"/>
  <c r="E189" i="65"/>
  <c r="K189" i="65" s="1"/>
  <c r="B15" i="64" l="1"/>
  <c r="B14" i="64"/>
  <c r="M173" i="63" l="1"/>
  <c r="L173" i="63"/>
  <c r="K173" i="63"/>
  <c r="J173" i="63"/>
  <c r="M172" i="63"/>
  <c r="L172" i="63"/>
  <c r="K172" i="63"/>
  <c r="J172" i="63"/>
  <c r="M171" i="63"/>
  <c r="L171" i="63"/>
  <c r="K171" i="63"/>
  <c r="J171" i="63"/>
  <c r="M170" i="63"/>
  <c r="L170" i="63"/>
  <c r="K170" i="63"/>
  <c r="J170" i="63"/>
  <c r="M169" i="63"/>
  <c r="L169" i="63"/>
  <c r="K169" i="63"/>
  <c r="J169" i="63"/>
  <c r="M161" i="63"/>
  <c r="L161" i="63"/>
  <c r="K161" i="63"/>
  <c r="J161" i="63"/>
  <c r="G20" i="62" l="1"/>
  <c r="F20" i="62"/>
  <c r="G19" i="62"/>
  <c r="F19" i="62"/>
  <c r="G18" i="62"/>
  <c r="F18" i="62"/>
  <c r="G17" i="62"/>
  <c r="F17" i="62"/>
  <c r="G16" i="62"/>
  <c r="F16" i="62"/>
  <c r="G15" i="62"/>
  <c r="F15" i="62"/>
  <c r="G14" i="62"/>
  <c r="F14" i="62"/>
  <c r="G11" i="62"/>
  <c r="F11" i="62"/>
  <c r="G10" i="62"/>
  <c r="F10" i="62"/>
  <c r="G9" i="62"/>
  <c r="F9" i="62"/>
  <c r="G8" i="62"/>
  <c r="F8" i="62"/>
  <c r="G7" i="62"/>
  <c r="F7" i="62"/>
  <c r="G6" i="62"/>
  <c r="F6" i="62"/>
  <c r="G5" i="62"/>
  <c r="F5" i="62"/>
  <c r="G19" i="61" l="1"/>
  <c r="F19" i="61"/>
  <c r="G18" i="61"/>
  <c r="F18" i="61"/>
  <c r="G15" i="61"/>
  <c r="F15" i="61"/>
  <c r="G14" i="61"/>
  <c r="F14" i="61"/>
  <c r="F13" i="61"/>
  <c r="F12" i="61"/>
  <c r="F11" i="61"/>
  <c r="C11" i="61"/>
  <c r="G10" i="61"/>
  <c r="F10" i="61"/>
  <c r="F9" i="61"/>
  <c r="C9" i="61"/>
  <c r="G9" i="61" s="1"/>
  <c r="G8" i="61"/>
  <c r="F8" i="61"/>
  <c r="G7" i="61"/>
  <c r="F7" i="61"/>
  <c r="G6" i="61"/>
  <c r="F6" i="61"/>
  <c r="G5" i="61"/>
  <c r="F5" i="61"/>
  <c r="G4" i="61"/>
  <c r="F4" i="61"/>
  <c r="K26" i="60" l="1"/>
  <c r="J26" i="60"/>
  <c r="K25" i="60"/>
  <c r="J25" i="60"/>
  <c r="K24" i="60"/>
  <c r="J24" i="60"/>
  <c r="K23" i="60"/>
  <c r="J23" i="60"/>
  <c r="K22" i="60"/>
  <c r="J22" i="60"/>
  <c r="K21" i="60"/>
  <c r="J21" i="60"/>
  <c r="K17" i="60"/>
  <c r="J17" i="60"/>
  <c r="K16" i="60"/>
  <c r="J16" i="60"/>
  <c r="K15" i="60"/>
  <c r="J15" i="60"/>
  <c r="K14" i="60"/>
  <c r="J14" i="60"/>
  <c r="K13" i="60"/>
  <c r="J13" i="60"/>
  <c r="K12" i="60"/>
  <c r="J12" i="60"/>
  <c r="K11" i="60"/>
  <c r="J11" i="60"/>
  <c r="K10" i="60"/>
  <c r="J10" i="60"/>
  <c r="K9" i="60"/>
  <c r="J9" i="60"/>
  <c r="K8" i="60"/>
  <c r="J8" i="60"/>
  <c r="K7" i="60"/>
  <c r="J7" i="60"/>
  <c r="K6" i="60"/>
  <c r="J6" i="60"/>
  <c r="K5" i="60"/>
  <c r="J5" i="60"/>
  <c r="K4" i="60"/>
  <c r="J4" i="60"/>
  <c r="G33" i="58" l="1"/>
  <c r="F33" i="58"/>
  <c r="G32" i="58"/>
  <c r="F32" i="58"/>
  <c r="G31" i="58"/>
  <c r="F31" i="58"/>
  <c r="G30" i="58"/>
  <c r="F30" i="58"/>
  <c r="G29" i="58"/>
  <c r="F29" i="58"/>
  <c r="G28" i="58"/>
  <c r="F28" i="58"/>
  <c r="G27" i="58"/>
  <c r="F27" i="58"/>
  <c r="G26" i="58"/>
  <c r="F26" i="58"/>
  <c r="G25" i="58"/>
  <c r="F25" i="58"/>
  <c r="G24" i="58"/>
  <c r="F24" i="58"/>
  <c r="G23" i="58"/>
  <c r="F23" i="58"/>
  <c r="G22" i="58"/>
  <c r="F22" i="58"/>
  <c r="G21" i="58"/>
  <c r="F21" i="58"/>
  <c r="G20" i="58"/>
  <c r="F20" i="58"/>
  <c r="G19" i="58"/>
  <c r="F19" i="58"/>
  <c r="G18" i="58"/>
  <c r="F18" i="58"/>
  <c r="G17" i="58"/>
  <c r="F17" i="58"/>
  <c r="G16" i="58"/>
  <c r="F16" i="58"/>
  <c r="G15" i="58"/>
  <c r="F15" i="58"/>
  <c r="G14" i="58"/>
  <c r="F14" i="58"/>
  <c r="G13" i="58"/>
  <c r="F13" i="58"/>
  <c r="G12" i="58"/>
  <c r="F12" i="58"/>
  <c r="G11" i="58"/>
  <c r="F11" i="58"/>
  <c r="G10" i="58"/>
  <c r="F10" i="58"/>
  <c r="G9" i="58"/>
  <c r="F9" i="58"/>
  <c r="G8" i="58"/>
  <c r="F8" i="58"/>
  <c r="G7" i="58"/>
  <c r="F7" i="58"/>
  <c r="G6" i="58"/>
  <c r="F6" i="58"/>
  <c r="K34" i="56" l="1"/>
  <c r="H34" i="56"/>
  <c r="K33" i="56"/>
  <c r="H33" i="56"/>
  <c r="K32" i="56"/>
  <c r="H32" i="56"/>
  <c r="K31" i="56"/>
  <c r="H31" i="56"/>
  <c r="H30" i="56"/>
  <c r="H29" i="56"/>
  <c r="K26" i="54" l="1"/>
  <c r="K25" i="54"/>
  <c r="K24" i="54"/>
  <c r="K23" i="54"/>
  <c r="K22" i="54"/>
  <c r="K21" i="54"/>
  <c r="K18" i="54"/>
  <c r="K17" i="54"/>
  <c r="K16" i="54"/>
  <c r="K15" i="54"/>
  <c r="K14" i="54"/>
  <c r="K13" i="54"/>
  <c r="K10" i="54"/>
  <c r="K9" i="54"/>
  <c r="K8" i="54"/>
  <c r="K7" i="54"/>
  <c r="K6" i="54"/>
  <c r="K5" i="54"/>
  <c r="J27" i="53" l="1"/>
  <c r="J26" i="53"/>
  <c r="J25" i="53"/>
  <c r="J24" i="53"/>
  <c r="J23" i="53"/>
  <c r="J22" i="53"/>
  <c r="J21" i="53"/>
  <c r="J10" i="53"/>
  <c r="J9" i="53"/>
  <c r="J8" i="53"/>
  <c r="J7" i="53"/>
  <c r="J6" i="53"/>
  <c r="J5" i="53"/>
  <c r="P38" i="49" l="1"/>
  <c r="O38" i="49"/>
  <c r="N38" i="49"/>
  <c r="M38" i="49"/>
  <c r="D27" i="48" l="1"/>
  <c r="D26" i="48"/>
  <c r="D25" i="48"/>
  <c r="D24" i="48"/>
  <c r="D23" i="48"/>
  <c r="D22" i="48"/>
  <c r="D21" i="48"/>
  <c r="D20" i="48"/>
  <c r="D19" i="48"/>
  <c r="D18" i="48"/>
  <c r="D17" i="48"/>
  <c r="D16" i="48"/>
  <c r="D15" i="48"/>
  <c r="D14" i="48"/>
  <c r="D13" i="48"/>
  <c r="D12" i="48"/>
  <c r="D11" i="48"/>
  <c r="D10" i="48"/>
  <c r="D9" i="48"/>
  <c r="D8" i="48"/>
  <c r="D7" i="48"/>
  <c r="D6" i="48"/>
  <c r="D5" i="48"/>
  <c r="P28" i="47" l="1"/>
  <c r="P27" i="47"/>
  <c r="P26" i="47"/>
  <c r="P25" i="47"/>
  <c r="P24" i="47"/>
  <c r="P23" i="47"/>
  <c r="P22" i="47"/>
  <c r="P21" i="47"/>
  <c r="P20" i="47"/>
  <c r="P19" i="47"/>
  <c r="P18" i="47"/>
  <c r="P17" i="47"/>
  <c r="P15" i="47"/>
  <c r="P14" i="47"/>
  <c r="P13" i="47"/>
  <c r="P12" i="47"/>
  <c r="P11" i="47"/>
  <c r="P10" i="47"/>
  <c r="P9" i="47"/>
  <c r="P8" i="47"/>
  <c r="P7" i="47"/>
  <c r="P6" i="47"/>
  <c r="P5" i="47"/>
  <c r="E23" i="46" l="1"/>
  <c r="E21" i="46"/>
  <c r="E20" i="46"/>
  <c r="E19" i="46"/>
  <c r="E18" i="46"/>
  <c r="E17" i="46"/>
  <c r="E16" i="46"/>
  <c r="E15" i="46"/>
  <c r="E14" i="46"/>
  <c r="E13" i="46"/>
  <c r="E12" i="46"/>
  <c r="E11" i="46"/>
  <c r="E10" i="46"/>
  <c r="E9" i="46"/>
  <c r="E8" i="46"/>
  <c r="E7" i="46"/>
  <c r="E6" i="46"/>
  <c r="E5" i="46"/>
  <c r="E4" i="46"/>
  <c r="M25" i="45" l="1"/>
  <c r="K25" i="45"/>
  <c r="J25" i="45"/>
  <c r="I25" i="45"/>
  <c r="H25" i="45"/>
  <c r="G25" i="45"/>
  <c r="F25" i="45"/>
  <c r="E25" i="45"/>
  <c r="D25" i="45"/>
  <c r="C25" i="45"/>
  <c r="B25" i="45"/>
  <c r="B28" i="42" l="1"/>
  <c r="B27" i="42"/>
  <c r="B22" i="42"/>
  <c r="B21" i="42"/>
  <c r="H30" i="41" l="1"/>
  <c r="B30" i="41"/>
  <c r="H29" i="41"/>
  <c r="B29" i="41"/>
  <c r="H28" i="41"/>
  <c r="B28" i="41"/>
  <c r="H27" i="41"/>
  <c r="B27" i="41"/>
  <c r="B22" i="41"/>
  <c r="B21" i="41"/>
  <c r="B20" i="41"/>
  <c r="H17" i="41"/>
  <c r="H16" i="41"/>
  <c r="H15" i="41"/>
  <c r="H14" i="41"/>
  <c r="H13" i="41"/>
  <c r="H12" i="41"/>
  <c r="H11" i="41"/>
  <c r="H10" i="41"/>
  <c r="H9" i="41"/>
  <c r="H8" i="41"/>
  <c r="H7" i="41"/>
  <c r="H6" i="41"/>
  <c r="H5" i="41"/>
  <c r="E53" i="38" l="1"/>
  <c r="E50" i="38"/>
  <c r="E49" i="38"/>
  <c r="E48" i="38"/>
  <c r="E47" i="38"/>
  <c r="E46" i="38"/>
  <c r="E45" i="38"/>
  <c r="E44" i="38"/>
  <c r="E43" i="38"/>
  <c r="E42" i="38"/>
  <c r="E41" i="38"/>
  <c r="E40" i="38"/>
  <c r="E39" i="38"/>
  <c r="E38" i="38"/>
  <c r="E34" i="38"/>
  <c r="E67" i="38" s="1"/>
  <c r="D34" i="38"/>
  <c r="E33" i="38"/>
  <c r="D33" i="38"/>
  <c r="E32" i="38"/>
  <c r="D32" i="38"/>
  <c r="E31" i="38"/>
  <c r="D31" i="38"/>
  <c r="E30" i="38"/>
  <c r="D30" i="38"/>
  <c r="E29" i="38"/>
  <c r="D29" i="38"/>
  <c r="E28" i="38"/>
  <c r="D28" i="38"/>
  <c r="E27" i="38"/>
  <c r="D27" i="38"/>
  <c r="E26" i="38"/>
  <c r="D26" i="38"/>
  <c r="E18" i="38"/>
  <c r="E51" i="38" s="1"/>
  <c r="D18" i="38"/>
  <c r="C18" i="37" l="1"/>
  <c r="C17" i="37"/>
  <c r="C16" i="37"/>
  <c r="C14" i="37"/>
  <c r="C13" i="37"/>
  <c r="C12" i="37"/>
  <c r="C11" i="37"/>
  <c r="C10" i="37"/>
  <c r="C9" i="37"/>
  <c r="C8" i="37"/>
  <c r="C7" i="37"/>
  <c r="C6" i="37"/>
  <c r="C5" i="37"/>
  <c r="C4" i="37"/>
  <c r="K31" i="35" l="1"/>
  <c r="K30" i="35"/>
  <c r="K29" i="35"/>
  <c r="K28" i="35"/>
  <c r="K26" i="35"/>
  <c r="K17" i="35"/>
  <c r="O24" i="33" l="1"/>
  <c r="L23" i="33"/>
  <c r="J23" i="33"/>
  <c r="G23" i="33"/>
  <c r="C23" i="33"/>
  <c r="O22" i="33"/>
  <c r="O21" i="33"/>
  <c r="O20" i="33"/>
  <c r="O19" i="33"/>
  <c r="O18" i="33"/>
  <c r="O17" i="33"/>
  <c r="H16" i="33"/>
  <c r="E16" i="33"/>
  <c r="O16" i="33" s="1"/>
  <c r="O15" i="33"/>
  <c r="O14" i="33"/>
  <c r="H13" i="33"/>
  <c r="E13" i="33"/>
  <c r="O13" i="33" s="1"/>
  <c r="O12" i="33"/>
  <c r="O11" i="33"/>
  <c r="O10" i="33"/>
  <c r="O9" i="33"/>
  <c r="O8" i="33"/>
  <c r="O7" i="33"/>
  <c r="H7" i="33"/>
  <c r="O6" i="33"/>
  <c r="O5" i="33"/>
  <c r="O4" i="33"/>
  <c r="O3" i="33"/>
  <c r="O23" i="33" l="1"/>
  <c r="B23" i="31"/>
  <c r="B22" i="31"/>
  <c r="B21" i="31"/>
  <c r="B20" i="31"/>
  <c r="M57" i="30" l="1"/>
  <c r="M53" i="30"/>
  <c r="M49" i="30"/>
  <c r="J40" i="30"/>
  <c r="H40" i="30"/>
  <c r="G40" i="30"/>
  <c r="E40" i="30"/>
  <c r="J39" i="30"/>
  <c r="H39" i="30"/>
  <c r="G39" i="30"/>
  <c r="E39" i="30"/>
  <c r="J38" i="30"/>
  <c r="G38" i="30"/>
  <c r="E38" i="30"/>
  <c r="K37" i="30"/>
  <c r="J37" i="30"/>
  <c r="H37" i="30"/>
  <c r="G37" i="30"/>
  <c r="D49" i="28" l="1"/>
  <c r="C49" i="28"/>
  <c r="B49" i="28"/>
  <c r="G47" i="28"/>
  <c r="F47" i="28"/>
  <c r="E47" i="28"/>
  <c r="G46" i="28"/>
  <c r="F46" i="28"/>
  <c r="F44" i="28" s="1"/>
  <c r="F41" i="28" s="1"/>
  <c r="E46" i="28"/>
  <c r="E44" i="28" s="1"/>
  <c r="G45" i="28"/>
  <c r="F45" i="28"/>
  <c r="E45" i="28"/>
  <c r="G44" i="28"/>
  <c r="G43" i="28"/>
  <c r="F43" i="28"/>
  <c r="E43" i="28"/>
  <c r="G42" i="28"/>
  <c r="F42" i="28"/>
  <c r="E42" i="28"/>
  <c r="G40" i="28"/>
  <c r="F40" i="28"/>
  <c r="E40" i="28"/>
  <c r="G39" i="28"/>
  <c r="F39" i="28"/>
  <c r="E39" i="28"/>
  <c r="G38" i="28"/>
  <c r="F38" i="28"/>
  <c r="F37" i="28" s="1"/>
  <c r="E38" i="28"/>
  <c r="G36" i="28"/>
  <c r="F36" i="28"/>
  <c r="F34" i="28" s="1"/>
  <c r="E36" i="28"/>
  <c r="E34" i="28" s="1"/>
  <c r="G35" i="28"/>
  <c r="F35" i="28"/>
  <c r="E35" i="28"/>
  <c r="G23" i="28"/>
  <c r="F23" i="28"/>
  <c r="E23" i="28"/>
  <c r="G22" i="28"/>
  <c r="F22" i="28"/>
  <c r="E22" i="28"/>
  <c r="G21" i="28"/>
  <c r="F21" i="28"/>
  <c r="E21" i="28"/>
  <c r="G20" i="28"/>
  <c r="F20" i="28"/>
  <c r="E20" i="28"/>
  <c r="G19" i="28"/>
  <c r="F19" i="28"/>
  <c r="E19" i="28"/>
  <c r="G18" i="28"/>
  <c r="F18" i="28"/>
  <c r="E18" i="28"/>
  <c r="G17" i="28"/>
  <c r="F17" i="28"/>
  <c r="E17" i="28"/>
  <c r="G16" i="28"/>
  <c r="F16" i="28"/>
  <c r="E16" i="28"/>
  <c r="G15" i="28"/>
  <c r="F15" i="28"/>
  <c r="E15" i="28"/>
  <c r="G14" i="28"/>
  <c r="F14" i="28"/>
  <c r="E14" i="28"/>
  <c r="G13" i="28"/>
  <c r="F13" i="28"/>
  <c r="E13" i="28"/>
  <c r="G12" i="28"/>
  <c r="F12" i="28"/>
  <c r="E12" i="28"/>
  <c r="G11" i="28"/>
  <c r="F11" i="28"/>
  <c r="E11" i="28"/>
  <c r="G10" i="28"/>
  <c r="F10" i="28"/>
  <c r="E10" i="28"/>
  <c r="G9" i="28"/>
  <c r="F9" i="28"/>
  <c r="E9" i="28"/>
  <c r="G8" i="28"/>
  <c r="F8" i="28"/>
  <c r="E8" i="28"/>
  <c r="G7" i="28"/>
  <c r="F7" i="28"/>
  <c r="E7" i="28"/>
  <c r="G6" i="28"/>
  <c r="F6" i="28"/>
  <c r="E6" i="28"/>
  <c r="G5" i="28"/>
  <c r="F5" i="28"/>
  <c r="E5" i="28"/>
  <c r="E41" i="28" l="1"/>
  <c r="G41" i="28"/>
  <c r="F4" i="28"/>
  <c r="G4" i="28"/>
  <c r="G37" i="28"/>
  <c r="E4" i="28"/>
  <c r="E37" i="28"/>
  <c r="E33" i="28" s="1"/>
  <c r="G34" i="28"/>
  <c r="F33" i="28"/>
  <c r="G33" i="28" l="1"/>
  <c r="O10" i="27" l="1"/>
  <c r="N10" i="27"/>
  <c r="V17" i="27"/>
  <c r="U17" i="27"/>
  <c r="T17" i="27"/>
  <c r="S17" i="27"/>
  <c r="R17" i="27"/>
  <c r="Q17" i="27"/>
  <c r="P17" i="27"/>
  <c r="O17" i="27"/>
  <c r="N17" i="27"/>
  <c r="V16" i="27"/>
  <c r="U16" i="27"/>
  <c r="T16" i="27"/>
  <c r="S16" i="27"/>
  <c r="R16" i="27"/>
  <c r="Q16" i="27"/>
  <c r="P16" i="27"/>
  <c r="O16" i="27"/>
  <c r="N16" i="27"/>
  <c r="V15" i="27"/>
  <c r="U15" i="27"/>
  <c r="T15" i="27"/>
  <c r="S15" i="27"/>
  <c r="R15" i="27"/>
  <c r="Q15" i="27"/>
  <c r="P15" i="27"/>
  <c r="O15" i="27"/>
  <c r="N15" i="27"/>
  <c r="V14" i="27"/>
  <c r="U14" i="27"/>
  <c r="T14" i="27"/>
  <c r="S14" i="27"/>
  <c r="R14" i="27"/>
  <c r="Q14" i="27"/>
  <c r="P14" i="27"/>
  <c r="O14" i="27"/>
  <c r="N14" i="27"/>
  <c r="V13" i="27"/>
  <c r="U13" i="27"/>
  <c r="T13" i="27"/>
  <c r="S13" i="27"/>
  <c r="R13" i="27"/>
  <c r="Q13" i="27"/>
  <c r="P13" i="27"/>
  <c r="O13" i="27"/>
  <c r="N13" i="27"/>
  <c r="V12" i="27"/>
  <c r="U12" i="27"/>
  <c r="T12" i="27"/>
  <c r="S12" i="27"/>
  <c r="R12" i="27"/>
  <c r="Q12" i="27"/>
  <c r="P12" i="27"/>
  <c r="O12" i="27"/>
  <c r="N12" i="27"/>
  <c r="V11" i="27"/>
  <c r="U11" i="27"/>
  <c r="T11" i="27"/>
  <c r="S11" i="27"/>
  <c r="R11" i="27"/>
  <c r="Q11" i="27"/>
  <c r="P11" i="27"/>
  <c r="O11" i="27"/>
  <c r="N11" i="27"/>
  <c r="V10" i="27"/>
  <c r="U10" i="27"/>
  <c r="T10" i="27"/>
  <c r="S10" i="27"/>
  <c r="R10" i="27"/>
  <c r="Q10" i="27"/>
  <c r="P10" i="27"/>
  <c r="C47" i="25" l="1"/>
  <c r="C46" i="25"/>
  <c r="C45" i="25"/>
  <c r="C44" i="25"/>
  <c r="C43" i="25"/>
  <c r="C42" i="25"/>
  <c r="C41" i="25"/>
  <c r="C40" i="25"/>
  <c r="C39" i="25"/>
  <c r="C38" i="25"/>
  <c r="C37" i="25"/>
  <c r="C36" i="25"/>
  <c r="C35" i="25"/>
  <c r="C34" i="25"/>
  <c r="C33" i="25"/>
  <c r="C32" i="25"/>
  <c r="C31" i="25"/>
  <c r="C30" i="25"/>
  <c r="C29" i="25"/>
  <c r="C28" i="25"/>
  <c r="C27" i="25"/>
  <c r="C26" i="25"/>
  <c r="C25" i="25"/>
  <c r="C24" i="25"/>
  <c r="C23" i="25"/>
  <c r="C22" i="25"/>
  <c r="C21" i="25"/>
  <c r="C20" i="25"/>
  <c r="C19" i="25"/>
  <c r="C18" i="25"/>
  <c r="C17" i="25"/>
  <c r="C16" i="25"/>
  <c r="C15" i="25"/>
  <c r="C14" i="25"/>
  <c r="C13" i="25"/>
  <c r="C11" i="25"/>
  <c r="C10" i="25"/>
  <c r="C9" i="25"/>
  <c r="C8" i="25"/>
  <c r="C7" i="25"/>
  <c r="C6" i="25"/>
  <c r="C12" i="25" l="1"/>
  <c r="B14" i="24" l="1"/>
  <c r="B13" i="24"/>
  <c r="B12" i="24"/>
  <c r="B11" i="24"/>
  <c r="B10" i="24"/>
  <c r="B9" i="24"/>
  <c r="B8" i="24"/>
  <c r="B7" i="24"/>
  <c r="B6" i="24"/>
  <c r="E24" i="20" l="1"/>
  <c r="E23" i="20"/>
  <c r="E22" i="20"/>
  <c r="E21" i="20"/>
  <c r="E20" i="20"/>
  <c r="E19" i="20"/>
  <c r="E18" i="20"/>
  <c r="E17" i="20"/>
  <c r="E16" i="20"/>
  <c r="E15" i="20"/>
  <c r="E14" i="20"/>
  <c r="E13" i="20"/>
  <c r="E12" i="20"/>
  <c r="E11" i="20"/>
  <c r="E10" i="20"/>
  <c r="E9" i="20"/>
  <c r="E8" i="20"/>
  <c r="E7" i="20"/>
  <c r="E6" i="20"/>
  <c r="E5" i="20"/>
  <c r="H12" i="16" l="1"/>
  <c r="F11" i="16"/>
  <c r="H11" i="16"/>
  <c r="H10" i="16"/>
  <c r="H9" i="16"/>
  <c r="D9" i="16"/>
  <c r="H8" i="16"/>
  <c r="F7" i="16"/>
  <c r="D7" i="16"/>
  <c r="H6" i="16"/>
  <c r="H5" i="16"/>
  <c r="D5" i="16"/>
  <c r="H4" i="16"/>
  <c r="F5" i="16" l="1"/>
  <c r="F9" i="16"/>
  <c r="H7" i="16"/>
  <c r="D11" i="16"/>
  <c r="D12" i="16"/>
  <c r="F12" i="16"/>
  <c r="D4" i="16"/>
  <c r="D6" i="16"/>
  <c r="D8" i="16"/>
  <c r="D10" i="16"/>
  <c r="F4" i="16"/>
  <c r="F6" i="16"/>
  <c r="F8" i="16"/>
  <c r="F10" i="16"/>
</calcChain>
</file>

<file path=xl/sharedStrings.xml><?xml version="1.0" encoding="utf-8"?>
<sst xmlns="http://schemas.openxmlformats.org/spreadsheetml/2006/main" count="6515" uniqueCount="2579">
  <si>
    <t>ミニ・インフォメーション</t>
    <phoneticPr fontId="4"/>
  </si>
  <si>
    <r>
      <rPr>
        <sz val="14"/>
        <rFont val="ＭＳ Ｐゴシック"/>
        <family val="3"/>
        <charset val="128"/>
      </rPr>
      <t>面積</t>
    </r>
    <r>
      <rPr>
        <sz val="10"/>
        <rFont val="ＭＳ Ｐゴシック"/>
        <family val="3"/>
        <charset val="128"/>
      </rPr>
      <t>　*1</t>
    </r>
    <rPh sb="0" eb="2">
      <t>メンセキ</t>
    </rPh>
    <phoneticPr fontId="4"/>
  </si>
  <si>
    <r>
      <rPr>
        <sz val="14"/>
        <rFont val="ＭＳ Ｐゴシック"/>
        <family val="3"/>
        <charset val="128"/>
      </rPr>
      <t>転入</t>
    </r>
    <r>
      <rPr>
        <sz val="18"/>
        <rFont val="ＭＳ Ｐゴシック"/>
        <family val="3"/>
        <charset val="128"/>
      </rPr>
      <t xml:space="preserve"> </t>
    </r>
    <r>
      <rPr>
        <sz val="10"/>
        <rFont val="ＭＳ Ｐゴシック"/>
        <family val="3"/>
        <charset val="128"/>
      </rPr>
      <t>*3</t>
    </r>
    <phoneticPr fontId="4"/>
  </si>
  <si>
    <t>年度</t>
    <rPh sb="0" eb="2">
      <t>ネンド</t>
    </rPh>
    <phoneticPr fontId="4"/>
  </si>
  <si>
    <t>㎢</t>
    <phoneticPr fontId="4"/>
  </si>
  <si>
    <t>1日</t>
    <rPh sb="1" eb="2">
      <t>ニチ</t>
    </rPh>
    <phoneticPr fontId="4"/>
  </si>
  <si>
    <t>人</t>
    <rPh sb="0" eb="1">
      <t>ヒト</t>
    </rPh>
    <phoneticPr fontId="4"/>
  </si>
  <si>
    <r>
      <rPr>
        <sz val="14"/>
        <rFont val="ＭＳ Ｐゴシック"/>
        <family val="3"/>
        <charset val="128"/>
      </rPr>
      <t>人口密度</t>
    </r>
    <r>
      <rPr>
        <sz val="10"/>
        <rFont val="ＭＳ Ｐゴシック"/>
        <family val="3"/>
        <charset val="128"/>
      </rPr>
      <t>　*1</t>
    </r>
    <rPh sb="0" eb="2">
      <t>ジンコウ</t>
    </rPh>
    <rPh sb="2" eb="4">
      <t>ミツド</t>
    </rPh>
    <phoneticPr fontId="4"/>
  </si>
  <si>
    <r>
      <rPr>
        <sz val="14"/>
        <rFont val="ＭＳ Ｐゴシック"/>
        <family val="3"/>
        <charset val="128"/>
      </rPr>
      <t>転出</t>
    </r>
    <r>
      <rPr>
        <sz val="18"/>
        <rFont val="ＭＳ Ｐゴシック"/>
        <family val="3"/>
        <charset val="128"/>
      </rPr>
      <t xml:space="preserve"> </t>
    </r>
    <r>
      <rPr>
        <sz val="10"/>
        <rFont val="ＭＳ Ｐゴシック"/>
        <family val="3"/>
        <charset val="128"/>
      </rPr>
      <t>*3</t>
    </r>
    <rPh sb="0" eb="2">
      <t>テンシュツ</t>
    </rPh>
    <phoneticPr fontId="4"/>
  </si>
  <si>
    <t>人/㎢</t>
    <rPh sb="0" eb="1">
      <t>ヒト</t>
    </rPh>
    <phoneticPr fontId="4"/>
  </si>
  <si>
    <r>
      <rPr>
        <sz val="14"/>
        <rFont val="ＭＳ Ｐゴシック"/>
        <family val="3"/>
        <charset val="128"/>
      </rPr>
      <t>人口</t>
    </r>
    <r>
      <rPr>
        <sz val="10"/>
        <rFont val="ＭＳ Ｐゴシック"/>
        <family val="3"/>
        <charset val="128"/>
      </rPr>
      <t>　*2</t>
    </r>
    <rPh sb="0" eb="2">
      <t>ジンコウ</t>
    </rPh>
    <phoneticPr fontId="4"/>
  </si>
  <si>
    <r>
      <rPr>
        <sz val="14"/>
        <rFont val="ＭＳ Ｐゴシック"/>
        <family val="3"/>
        <charset val="128"/>
      </rPr>
      <t>結婚</t>
    </r>
    <r>
      <rPr>
        <sz val="18"/>
        <rFont val="ＭＳ Ｐゴシック"/>
        <family val="3"/>
        <charset val="128"/>
      </rPr>
      <t xml:space="preserve"> </t>
    </r>
    <r>
      <rPr>
        <sz val="10"/>
        <rFont val="ＭＳ Ｐゴシック"/>
        <family val="3"/>
        <charset val="128"/>
      </rPr>
      <t>*3</t>
    </r>
    <rPh sb="0" eb="2">
      <t>ケッコン</t>
    </rPh>
    <phoneticPr fontId="4"/>
  </si>
  <si>
    <t>つくば市受理件数</t>
    <phoneticPr fontId="4"/>
  </si>
  <si>
    <r>
      <rPr>
        <sz val="14"/>
        <rFont val="ＭＳ Ｐゴシック"/>
        <family val="3"/>
        <charset val="128"/>
      </rPr>
      <t>世帯数</t>
    </r>
    <r>
      <rPr>
        <sz val="10"/>
        <rFont val="ＭＳ Ｐゴシック"/>
        <family val="3"/>
        <charset val="128"/>
      </rPr>
      <t>　*2</t>
    </r>
    <rPh sb="0" eb="2">
      <t>セタイ</t>
    </rPh>
    <rPh sb="2" eb="3">
      <t>スウ</t>
    </rPh>
    <phoneticPr fontId="4"/>
  </si>
  <si>
    <t>組</t>
    <rPh sb="0" eb="1">
      <t>クミ</t>
    </rPh>
    <phoneticPr fontId="4"/>
  </si>
  <si>
    <t>世帯</t>
    <rPh sb="0" eb="2">
      <t>セタイ</t>
    </rPh>
    <phoneticPr fontId="4"/>
  </si>
  <si>
    <t>児童</t>
    <rPh sb="0" eb="2">
      <t>ジドウ</t>
    </rPh>
    <phoneticPr fontId="4"/>
  </si>
  <si>
    <r>
      <rPr>
        <sz val="14"/>
        <rFont val="ＭＳ Ｐゴシック"/>
        <family val="3"/>
        <charset val="128"/>
      </rPr>
      <t>一世帯当たり人員</t>
    </r>
    <r>
      <rPr>
        <sz val="10"/>
        <rFont val="ＭＳ Ｐゴシック"/>
        <family val="3"/>
        <charset val="128"/>
      </rPr>
      <t>　*1</t>
    </r>
    <phoneticPr fontId="4"/>
  </si>
  <si>
    <r>
      <rPr>
        <sz val="14"/>
        <rFont val="ＭＳ Ｐゴシック"/>
        <family val="3"/>
        <charset val="128"/>
      </rPr>
      <t>離婚</t>
    </r>
    <r>
      <rPr>
        <sz val="18"/>
        <rFont val="ＭＳ Ｐゴシック"/>
        <family val="3"/>
        <charset val="128"/>
      </rPr>
      <t xml:space="preserve"> </t>
    </r>
    <r>
      <rPr>
        <sz val="10"/>
        <rFont val="ＭＳ Ｐゴシック"/>
        <family val="3"/>
        <charset val="128"/>
      </rPr>
      <t>*3</t>
    </r>
    <rPh sb="0" eb="2">
      <t>リコン</t>
    </rPh>
    <phoneticPr fontId="4"/>
  </si>
  <si>
    <r>
      <rPr>
        <sz val="14"/>
        <rFont val="ＭＳ Ｐゴシック"/>
        <family val="3"/>
        <charset val="128"/>
      </rPr>
      <t>出生</t>
    </r>
    <r>
      <rPr>
        <sz val="18"/>
        <rFont val="ＭＳ Ｐゴシック"/>
        <family val="3"/>
        <charset val="128"/>
      </rPr>
      <t xml:space="preserve"> </t>
    </r>
    <r>
      <rPr>
        <sz val="10"/>
        <rFont val="ＭＳ Ｐゴシック"/>
        <family val="3"/>
        <charset val="128"/>
      </rPr>
      <t>*3</t>
    </r>
    <phoneticPr fontId="4"/>
  </si>
  <si>
    <r>
      <rPr>
        <sz val="14"/>
        <rFont val="ＭＳ Ｐゴシック"/>
        <family val="3"/>
        <charset val="128"/>
      </rPr>
      <t>外国人</t>
    </r>
    <r>
      <rPr>
        <sz val="18"/>
        <rFont val="ＭＳ Ｐゴシック"/>
        <family val="3"/>
        <charset val="128"/>
      </rPr>
      <t xml:space="preserve"> </t>
    </r>
    <r>
      <rPr>
        <sz val="10"/>
        <rFont val="ＭＳ Ｐゴシック"/>
        <family val="3"/>
        <charset val="128"/>
      </rPr>
      <t>*1</t>
    </r>
    <phoneticPr fontId="4"/>
  </si>
  <si>
    <r>
      <rPr>
        <sz val="14"/>
        <rFont val="ＭＳ Ｐゴシック"/>
        <family val="3"/>
        <charset val="128"/>
      </rPr>
      <t>死亡</t>
    </r>
    <r>
      <rPr>
        <sz val="18"/>
        <rFont val="ＭＳ Ｐゴシック"/>
        <family val="3"/>
        <charset val="128"/>
      </rPr>
      <t xml:space="preserve"> </t>
    </r>
    <r>
      <rPr>
        <sz val="10"/>
        <rFont val="ＭＳ Ｐゴシック"/>
        <family val="3"/>
        <charset val="128"/>
      </rPr>
      <t>*3</t>
    </r>
    <phoneticPr fontId="4"/>
  </si>
  <si>
    <r>
      <rPr>
        <sz val="14"/>
        <rFont val="ＭＳ Ｐゴシック"/>
        <family val="3"/>
        <charset val="128"/>
      </rPr>
      <t>教員数</t>
    </r>
    <r>
      <rPr>
        <sz val="18"/>
        <rFont val="ＭＳ Ｐゴシック"/>
        <family val="3"/>
        <charset val="128"/>
      </rPr>
      <t xml:space="preserve"> </t>
    </r>
    <r>
      <rPr>
        <sz val="10"/>
        <rFont val="ＭＳ Ｐゴシック"/>
        <family val="3"/>
        <charset val="128"/>
      </rPr>
      <t>*4</t>
    </r>
    <rPh sb="0" eb="2">
      <t>キョウイン</t>
    </rPh>
    <rPh sb="2" eb="3">
      <t>スウ</t>
    </rPh>
    <phoneticPr fontId="4"/>
  </si>
  <si>
    <t>小学校、中学校及び
義務教育学校</t>
    <phoneticPr fontId="4"/>
  </si>
  <si>
    <t>人</t>
    <rPh sb="0" eb="1">
      <t>ニン</t>
    </rPh>
    <phoneticPr fontId="4"/>
  </si>
  <si>
    <t>に１人</t>
    <rPh sb="2" eb="3">
      <t>ヒト</t>
    </rPh>
    <phoneticPr fontId="4"/>
  </si>
  <si>
    <t>*1 令和</t>
    <rPh sb="3" eb="5">
      <t>レイワ</t>
    </rPh>
    <phoneticPr fontId="4"/>
  </si>
  <si>
    <t>.10.1</t>
  </si>
  <si>
    <t>*9 令和</t>
    <rPh sb="3" eb="5">
      <t>レイワ</t>
    </rPh>
    <phoneticPr fontId="4"/>
  </si>
  <si>
    <t>*2 令和</t>
    <rPh sb="3" eb="5">
      <t>レイワ</t>
    </rPh>
    <phoneticPr fontId="4"/>
  </si>
  <si>
    <t>.10.1常住人口</t>
    <rPh sb="5" eb="7">
      <t>ジョウジュウ</t>
    </rPh>
    <rPh sb="7" eb="9">
      <t>ジンコウ</t>
    </rPh>
    <phoneticPr fontId="4"/>
  </si>
  <si>
    <t>*3 令和</t>
    <rPh sb="3" eb="5">
      <t>レイワ</t>
    </rPh>
    <phoneticPr fontId="4"/>
  </si>
  <si>
    <t>年</t>
    <rPh sb="0" eb="1">
      <t>ネン</t>
    </rPh>
    <phoneticPr fontId="4"/>
  </si>
  <si>
    <t>*4 令和</t>
    <rPh sb="3" eb="5">
      <t>レイワ</t>
    </rPh>
    <phoneticPr fontId="4"/>
  </si>
  <si>
    <t>.5.1</t>
    <phoneticPr fontId="4"/>
  </si>
  <si>
    <t>*5 令和</t>
    <rPh sb="3" eb="5">
      <t>レイワ</t>
    </rPh>
    <phoneticPr fontId="4"/>
  </si>
  <si>
    <t>*6 令和</t>
    <rPh sb="3" eb="5">
      <t>レイワ</t>
    </rPh>
    <phoneticPr fontId="4"/>
  </si>
  <si>
    <t>*7 令和</t>
    <rPh sb="3" eb="5">
      <t>レイワ</t>
    </rPh>
    <phoneticPr fontId="4"/>
  </si>
  <si>
    <t>*8 令和</t>
    <rPh sb="3" eb="5">
      <t>レイワ</t>
    </rPh>
    <phoneticPr fontId="4"/>
  </si>
  <si>
    <t>.4.1</t>
    <phoneticPr fontId="4"/>
  </si>
  <si>
    <r>
      <rPr>
        <sz val="14"/>
        <rFont val="ＭＳ Ｐゴシック"/>
        <family val="3"/>
        <charset val="128"/>
      </rPr>
      <t>図書館（室）
貸出冊数</t>
    </r>
    <r>
      <rPr>
        <sz val="18"/>
        <rFont val="ＭＳ Ｐゴシック"/>
        <family val="3"/>
        <charset val="128"/>
      </rPr>
      <t xml:space="preserve"> </t>
    </r>
    <r>
      <rPr>
        <sz val="10"/>
        <rFont val="ＭＳ Ｐゴシック"/>
        <family val="3"/>
        <charset val="128"/>
      </rPr>
      <t>*5</t>
    </r>
    <phoneticPr fontId="4"/>
  </si>
  <si>
    <r>
      <rPr>
        <sz val="14"/>
        <rFont val="ＭＳ Ｐゴシック"/>
        <family val="3"/>
        <charset val="128"/>
      </rPr>
      <t>家庭系ごみ</t>
    </r>
    <r>
      <rPr>
        <sz val="18"/>
        <rFont val="ＭＳ Ｐゴシック"/>
        <family val="3"/>
        <charset val="128"/>
      </rPr>
      <t xml:space="preserve"> </t>
    </r>
    <r>
      <rPr>
        <sz val="10"/>
        <rFont val="ＭＳ Ｐゴシック"/>
        <family val="3"/>
        <charset val="128"/>
      </rPr>
      <t>*5</t>
    </r>
    <rPh sb="0" eb="3">
      <t>カテイケイ</t>
    </rPh>
    <phoneticPr fontId="4"/>
  </si>
  <si>
    <t>1日1人当たり</t>
    <rPh sb="1" eb="2">
      <t>ニチ</t>
    </rPh>
    <rPh sb="2" eb="4">
      <t>ヒトリ</t>
    </rPh>
    <rPh sb="4" eb="5">
      <t>ア</t>
    </rPh>
    <phoneticPr fontId="4"/>
  </si>
  <si>
    <t>冊</t>
    <rPh sb="0" eb="1">
      <t>サツ</t>
    </rPh>
    <phoneticPr fontId="4"/>
  </si>
  <si>
    <t>kg</t>
    <phoneticPr fontId="4"/>
  </si>
  <si>
    <r>
      <rPr>
        <sz val="14"/>
        <rFont val="ＭＳ Ｐゴシック"/>
        <family val="3"/>
        <charset val="128"/>
      </rPr>
      <t>交流センター
利用者数</t>
    </r>
    <r>
      <rPr>
        <sz val="18"/>
        <rFont val="ＭＳ Ｐゴシック"/>
        <family val="3"/>
        <charset val="128"/>
      </rPr>
      <t xml:space="preserve"> </t>
    </r>
    <r>
      <rPr>
        <sz val="10"/>
        <rFont val="ＭＳ Ｐゴシック"/>
        <family val="3"/>
        <charset val="128"/>
      </rPr>
      <t>*5</t>
    </r>
    <phoneticPr fontId="4"/>
  </si>
  <si>
    <r>
      <rPr>
        <sz val="14"/>
        <rFont val="ＭＳ Ｐゴシック"/>
        <family val="3"/>
        <charset val="128"/>
      </rPr>
      <t>し尿処理</t>
    </r>
    <r>
      <rPr>
        <sz val="18"/>
        <rFont val="ＭＳ Ｐゴシック"/>
        <family val="3"/>
        <charset val="128"/>
      </rPr>
      <t xml:space="preserve"> </t>
    </r>
    <r>
      <rPr>
        <sz val="10"/>
        <rFont val="ＭＳ Ｐゴシック"/>
        <family val="3"/>
        <charset val="128"/>
      </rPr>
      <t>*5</t>
    </r>
    <phoneticPr fontId="4"/>
  </si>
  <si>
    <t>し尿・浄化槽汚泥</t>
    <phoneticPr fontId="4"/>
  </si>
  <si>
    <t>kl</t>
    <phoneticPr fontId="4"/>
  </si>
  <si>
    <r>
      <rPr>
        <sz val="14"/>
        <rFont val="ＭＳ Ｐゴシック"/>
        <family val="3"/>
        <charset val="128"/>
      </rPr>
      <t>自動車</t>
    </r>
    <r>
      <rPr>
        <sz val="18"/>
        <rFont val="ＭＳ Ｐゴシック"/>
        <family val="3"/>
        <charset val="128"/>
      </rPr>
      <t xml:space="preserve"> </t>
    </r>
    <r>
      <rPr>
        <sz val="10"/>
        <rFont val="ＭＳ Ｐゴシック"/>
        <family val="3"/>
        <charset val="128"/>
      </rPr>
      <t>*6</t>
    </r>
    <rPh sb="0" eb="3">
      <t>ジドウシャ</t>
    </rPh>
    <phoneticPr fontId="4"/>
  </si>
  <si>
    <r>
      <rPr>
        <sz val="14"/>
        <rFont val="ＭＳ Ｐゴシック"/>
        <family val="3"/>
        <charset val="128"/>
      </rPr>
      <t>市税</t>
    </r>
    <r>
      <rPr>
        <sz val="18"/>
        <rFont val="ＭＳ Ｐゴシック"/>
        <family val="3"/>
        <charset val="128"/>
      </rPr>
      <t xml:space="preserve"> </t>
    </r>
    <r>
      <rPr>
        <sz val="10"/>
        <rFont val="ＭＳ Ｐゴシック"/>
        <family val="3"/>
        <charset val="128"/>
      </rPr>
      <t>*5</t>
    </r>
    <phoneticPr fontId="4"/>
  </si>
  <si>
    <t>１世帯当たり</t>
    <rPh sb="1" eb="3">
      <t>セタイ</t>
    </rPh>
    <rPh sb="3" eb="4">
      <t>ア</t>
    </rPh>
    <phoneticPr fontId="4"/>
  </si>
  <si>
    <t xml:space="preserve"> 1人当たり</t>
    <phoneticPr fontId="4"/>
  </si>
  <si>
    <t>台</t>
    <rPh sb="0" eb="1">
      <t>ダイ</t>
    </rPh>
    <phoneticPr fontId="4"/>
  </si>
  <si>
    <t>円</t>
    <rPh sb="0" eb="1">
      <t>エン</t>
    </rPh>
    <phoneticPr fontId="4"/>
  </si>
  <si>
    <r>
      <rPr>
        <sz val="14"/>
        <rFont val="ＭＳ Ｐゴシック"/>
        <family val="3"/>
        <charset val="128"/>
      </rPr>
      <t>救急出動件数</t>
    </r>
    <r>
      <rPr>
        <sz val="18"/>
        <rFont val="ＭＳ Ｐゴシック"/>
        <family val="3"/>
        <charset val="128"/>
      </rPr>
      <t xml:space="preserve"> </t>
    </r>
    <r>
      <rPr>
        <sz val="10"/>
        <rFont val="ＭＳ Ｐゴシック"/>
        <family val="3"/>
        <charset val="128"/>
      </rPr>
      <t>*3</t>
    </r>
    <phoneticPr fontId="4"/>
  </si>
  <si>
    <r>
      <rPr>
        <sz val="14"/>
        <rFont val="ＭＳ Ｐゴシック"/>
        <family val="3"/>
        <charset val="128"/>
      </rPr>
      <t>市の予算</t>
    </r>
    <r>
      <rPr>
        <sz val="18"/>
        <rFont val="ＭＳ Ｐゴシック"/>
        <family val="3"/>
        <charset val="128"/>
      </rPr>
      <t xml:space="preserve"> </t>
    </r>
    <r>
      <rPr>
        <sz val="10"/>
        <rFont val="ＭＳ Ｐゴシック"/>
        <family val="3"/>
        <charset val="128"/>
      </rPr>
      <t>*7</t>
    </r>
    <rPh sb="0" eb="1">
      <t>シ</t>
    </rPh>
    <rPh sb="2" eb="4">
      <t>ヨサン</t>
    </rPh>
    <phoneticPr fontId="4"/>
  </si>
  <si>
    <t>千円</t>
    <rPh sb="0" eb="2">
      <t>センエン</t>
    </rPh>
    <phoneticPr fontId="4"/>
  </si>
  <si>
    <t>件</t>
    <rPh sb="0" eb="1">
      <t>ケン</t>
    </rPh>
    <phoneticPr fontId="4"/>
  </si>
  <si>
    <t>一般・特別会計当初予算額</t>
    <phoneticPr fontId="4"/>
  </si>
  <si>
    <t>百万円</t>
    <rPh sb="0" eb="3">
      <t>ヒャクマンエン</t>
    </rPh>
    <phoneticPr fontId="4"/>
  </si>
  <si>
    <r>
      <rPr>
        <sz val="14"/>
        <rFont val="ＭＳ Ｐゴシック"/>
        <family val="3"/>
        <charset val="128"/>
      </rPr>
      <t>火災</t>
    </r>
    <r>
      <rPr>
        <sz val="18"/>
        <rFont val="ＭＳ Ｐゴシック"/>
        <family val="3"/>
        <charset val="128"/>
      </rPr>
      <t xml:space="preserve"> </t>
    </r>
    <r>
      <rPr>
        <sz val="10"/>
        <rFont val="ＭＳ Ｐゴシック"/>
        <family val="3"/>
        <charset val="128"/>
      </rPr>
      <t>*3</t>
    </r>
    <phoneticPr fontId="4"/>
  </si>
  <si>
    <r>
      <rPr>
        <sz val="14"/>
        <rFont val="ＭＳ Ｐゴシック"/>
        <family val="3"/>
        <charset val="128"/>
      </rPr>
      <t>市職員</t>
    </r>
    <r>
      <rPr>
        <sz val="18"/>
        <rFont val="ＭＳ Ｐゴシック"/>
        <family val="3"/>
        <charset val="128"/>
      </rPr>
      <t xml:space="preserve"> </t>
    </r>
    <r>
      <rPr>
        <sz val="10"/>
        <rFont val="ＭＳ Ｐゴシック"/>
        <family val="3"/>
        <charset val="128"/>
      </rPr>
      <t>*8</t>
    </r>
    <phoneticPr fontId="4"/>
  </si>
  <si>
    <t>市民</t>
    <rPh sb="0" eb="2">
      <t>シミン</t>
    </rPh>
    <phoneticPr fontId="4"/>
  </si>
  <si>
    <r>
      <rPr>
        <sz val="14"/>
        <rFont val="ＭＳ Ｐゴシック"/>
        <family val="3"/>
        <charset val="128"/>
      </rPr>
      <t>交通事故</t>
    </r>
    <r>
      <rPr>
        <sz val="18"/>
        <rFont val="ＭＳ Ｐゴシック"/>
        <family val="3"/>
        <charset val="128"/>
      </rPr>
      <t xml:space="preserve"> </t>
    </r>
    <r>
      <rPr>
        <sz val="10"/>
        <rFont val="ＭＳ Ｐゴシック"/>
        <family val="3"/>
        <charset val="128"/>
      </rPr>
      <t>*3</t>
    </r>
    <phoneticPr fontId="4"/>
  </si>
  <si>
    <r>
      <t xml:space="preserve"> 1人当たり市民所得 </t>
    </r>
    <r>
      <rPr>
        <sz val="14"/>
        <rFont val="ＭＳ Ｐゴシック"/>
        <family val="3"/>
        <charset val="128"/>
      </rPr>
      <t>*9</t>
    </r>
    <phoneticPr fontId="4"/>
  </si>
  <si>
    <t>つくば察署管内</t>
    <phoneticPr fontId="4"/>
  </si>
  <si>
    <t>気象概況（年ごとの値）</t>
    <phoneticPr fontId="4"/>
  </si>
  <si>
    <t>気温（℃）</t>
    <rPh sb="0" eb="2">
      <t>キオン</t>
    </rPh>
    <phoneticPr fontId="4"/>
  </si>
  <si>
    <t>湿度（％）</t>
    <phoneticPr fontId="4"/>
  </si>
  <si>
    <r>
      <t>風速（ｍ/</t>
    </r>
    <r>
      <rPr>
        <sz val="11"/>
        <rFont val="ＭＳ Ｐゴシック"/>
        <family val="3"/>
        <charset val="128"/>
      </rPr>
      <t>s</t>
    </r>
    <r>
      <rPr>
        <sz val="11"/>
        <rFont val="ＭＳ Ｐゴシック"/>
        <family val="3"/>
        <charset val="128"/>
      </rPr>
      <t>）</t>
    </r>
    <rPh sb="0" eb="2">
      <t>フウソク</t>
    </rPh>
    <phoneticPr fontId="4"/>
  </si>
  <si>
    <t>降水量（mm）</t>
    <rPh sb="0" eb="3">
      <t>コウスイリョウ</t>
    </rPh>
    <phoneticPr fontId="4"/>
  </si>
  <si>
    <t>日照時間
（ｈ）</t>
    <rPh sb="0" eb="2">
      <t>ニッショウ</t>
    </rPh>
    <rPh sb="2" eb="4">
      <t>ジカン</t>
    </rPh>
    <phoneticPr fontId="4"/>
  </si>
  <si>
    <t>平均</t>
    <rPh sb="0" eb="2">
      <t>ヘイキン</t>
    </rPh>
    <phoneticPr fontId="4"/>
  </si>
  <si>
    <t>最高</t>
    <rPh sb="0" eb="2">
      <t>サイコウ</t>
    </rPh>
    <phoneticPr fontId="4"/>
  </si>
  <si>
    <t>最低</t>
    <rPh sb="0" eb="2">
      <t>サイテイ</t>
    </rPh>
    <phoneticPr fontId="4"/>
  </si>
  <si>
    <t>最小</t>
    <rPh sb="0" eb="2">
      <t>サイショウ</t>
    </rPh>
    <phoneticPr fontId="4"/>
  </si>
  <si>
    <t>平均
風速</t>
    <rPh sb="0" eb="2">
      <t>ヘイキン</t>
    </rPh>
    <rPh sb="3" eb="5">
      <t>フウソク</t>
    </rPh>
    <phoneticPr fontId="4"/>
  </si>
  <si>
    <t>年間</t>
    <rPh sb="0" eb="2">
      <t>ネンカン</t>
    </rPh>
    <phoneticPr fontId="4"/>
  </si>
  <si>
    <t>日平均</t>
    <rPh sb="0" eb="1">
      <t>ヒ</t>
    </rPh>
    <rPh sb="1" eb="3">
      <t>ヘイキン</t>
    </rPh>
    <phoneticPr fontId="4"/>
  </si>
  <si>
    <t>日最高</t>
    <rPh sb="0" eb="1">
      <t>ヒ</t>
    </rPh>
    <rPh sb="1" eb="3">
      <t>サイコウ</t>
    </rPh>
    <phoneticPr fontId="4"/>
  </si>
  <si>
    <t>日最低</t>
    <rPh sb="0" eb="1">
      <t>ヒ</t>
    </rPh>
    <rPh sb="1" eb="3">
      <t>サイテイ</t>
    </rPh>
    <phoneticPr fontId="4"/>
  </si>
  <si>
    <t>平成16</t>
    <rPh sb="0" eb="2">
      <t>ヘイセイ</t>
    </rPh>
    <phoneticPr fontId="4"/>
  </si>
  <si>
    <t>令和元</t>
    <rPh sb="0" eb="3">
      <t>レイワガン</t>
    </rPh>
    <phoneticPr fontId="4"/>
  </si>
  <si>
    <t>資料：気象庁気象統計情報</t>
    <phoneticPr fontId="4"/>
  </si>
  <si>
    <t>気象概況（令和</t>
    <rPh sb="5" eb="7">
      <t>レイワ</t>
    </rPh>
    <phoneticPr fontId="4"/>
  </si>
  <si>
    <t>の月ごとの値）</t>
    <phoneticPr fontId="4"/>
  </si>
  <si>
    <t>月間</t>
    <rPh sb="0" eb="2">
      <t>ゲッカン</t>
    </rPh>
    <phoneticPr fontId="4"/>
  </si>
  <si>
    <t>資料：気象庁気象統計情報</t>
    <rPh sb="0" eb="2">
      <t>シリョウ</t>
    </rPh>
    <rPh sb="3" eb="6">
      <t>キショウチョウ</t>
    </rPh>
    <rPh sb="6" eb="8">
      <t>キショウ</t>
    </rPh>
    <rPh sb="8" eb="10">
      <t>トウケイ</t>
    </rPh>
    <rPh sb="10" eb="12">
      <t>ジョウホウ</t>
    </rPh>
    <phoneticPr fontId="4"/>
  </si>
  <si>
    <t>茨城県全体から見たつくば市早わかり表</t>
    <phoneticPr fontId="4"/>
  </si>
  <si>
    <t>分類</t>
    <rPh sb="0" eb="2">
      <t>ブンルイ</t>
    </rPh>
    <phoneticPr fontId="4"/>
  </si>
  <si>
    <t>　　　　　　　　　項　　　　　　　　　　　目　　　　　</t>
    <rPh sb="9" eb="22">
      <t>コウモク</t>
    </rPh>
    <phoneticPr fontId="4"/>
  </si>
  <si>
    <t>指標値・実数値</t>
    <rPh sb="0" eb="2">
      <t>シヒョウ</t>
    </rPh>
    <rPh sb="2" eb="3">
      <t>チ</t>
    </rPh>
    <rPh sb="4" eb="6">
      <t>ジッスウ</t>
    </rPh>
    <rPh sb="6" eb="7">
      <t>チ</t>
    </rPh>
    <phoneticPr fontId="4"/>
  </si>
  <si>
    <t>県内順位</t>
    <rPh sb="0" eb="2">
      <t>ケンナイ</t>
    </rPh>
    <rPh sb="2" eb="4">
      <t>ジュンイ</t>
    </rPh>
    <phoneticPr fontId="4"/>
  </si>
  <si>
    <t>基準日</t>
    <rPh sb="0" eb="3">
      <t>キジュンビ</t>
    </rPh>
    <phoneticPr fontId="4"/>
  </si>
  <si>
    <t>土地・人口</t>
    <rPh sb="0" eb="2">
      <t>トチ</t>
    </rPh>
    <rPh sb="3" eb="5">
      <t>ジンコウ</t>
    </rPh>
    <phoneticPr fontId="4"/>
  </si>
  <si>
    <t>総面積</t>
    <rPh sb="0" eb="3">
      <t>ソウメンセキ</t>
    </rPh>
    <phoneticPr fontId="4"/>
  </si>
  <si>
    <t>283.72（ｋ㎡）</t>
    <phoneticPr fontId="4"/>
  </si>
  <si>
    <t>令和４年10月1日現在</t>
    <rPh sb="0" eb="2">
      <t>レイワ</t>
    </rPh>
    <rPh sb="3" eb="4">
      <t>ネン</t>
    </rPh>
    <rPh sb="4" eb="5">
      <t>ヘイネン</t>
    </rPh>
    <rPh sb="6" eb="7">
      <t>ガツ</t>
    </rPh>
    <rPh sb="8" eb="9">
      <t>ニチ</t>
    </rPh>
    <rPh sb="9" eb="11">
      <t>ゲンザイ</t>
    </rPh>
    <phoneticPr fontId="4"/>
  </si>
  <si>
    <t>可住地面積</t>
    <rPh sb="0" eb="3">
      <t>カジュウチ</t>
    </rPh>
    <rPh sb="3" eb="5">
      <t>メンセキ</t>
    </rPh>
    <phoneticPr fontId="4"/>
  </si>
  <si>
    <t>243.37（ｋ㎡）</t>
    <phoneticPr fontId="4"/>
  </si>
  <si>
    <t>令和２年</t>
    <rPh sb="0" eb="2">
      <t>レイワ</t>
    </rPh>
    <rPh sb="3" eb="4">
      <t>ネン</t>
    </rPh>
    <phoneticPr fontId="4"/>
  </si>
  <si>
    <t>総人口</t>
    <rPh sb="0" eb="3">
      <t>ソウジンコウ</t>
    </rPh>
    <phoneticPr fontId="4"/>
  </si>
  <si>
    <t>252,481（人）</t>
    <rPh sb="8" eb="9">
      <t>ヒト</t>
    </rPh>
    <phoneticPr fontId="4"/>
  </si>
  <si>
    <t>世帯人員（１世帯当たり人員）</t>
    <rPh sb="0" eb="2">
      <t>セタイ</t>
    </rPh>
    <rPh sb="2" eb="4">
      <t>ジンイン</t>
    </rPh>
    <rPh sb="6" eb="8">
      <t>セタイ</t>
    </rPh>
    <rPh sb="8" eb="9">
      <t>ア</t>
    </rPh>
    <rPh sb="11" eb="13">
      <t>ジンイン</t>
    </rPh>
    <phoneticPr fontId="4"/>
  </si>
  <si>
    <t>2.15（人）</t>
    <rPh sb="5" eb="6">
      <t>ヒト</t>
    </rPh>
    <phoneticPr fontId="4"/>
  </si>
  <si>
    <t>令和２年10月1日現在</t>
    <rPh sb="0" eb="2">
      <t>レイワ</t>
    </rPh>
    <rPh sb="3" eb="4">
      <t>ネン</t>
    </rPh>
    <rPh sb="6" eb="7">
      <t>ガツ</t>
    </rPh>
    <rPh sb="7" eb="9">
      <t>ツイタチ</t>
    </rPh>
    <rPh sb="9" eb="11">
      <t>ゲンザイ</t>
    </rPh>
    <phoneticPr fontId="4"/>
  </si>
  <si>
    <t>人口密度（総面積１k㎡当たり）</t>
    <rPh sb="0" eb="2">
      <t>ジンコウ</t>
    </rPh>
    <rPh sb="2" eb="4">
      <t>ミツド</t>
    </rPh>
    <rPh sb="5" eb="8">
      <t>ソウメンセキ</t>
    </rPh>
    <phoneticPr fontId="4"/>
  </si>
  <si>
    <t>890（人）</t>
    <rPh sb="4" eb="5">
      <t>ヒト</t>
    </rPh>
    <phoneticPr fontId="4"/>
  </si>
  <si>
    <t>15歳未満人口割合</t>
    <rPh sb="2" eb="5">
      <t>サイミマン</t>
    </rPh>
    <rPh sb="5" eb="7">
      <t>ジンコウ</t>
    </rPh>
    <rPh sb="7" eb="9">
      <t>ワリアイ</t>
    </rPh>
    <phoneticPr fontId="4"/>
  </si>
  <si>
    <t>15.5（％）</t>
    <phoneticPr fontId="4"/>
  </si>
  <si>
    <t>15～64歳人口割合</t>
    <rPh sb="5" eb="6">
      <t>サイ</t>
    </rPh>
    <rPh sb="6" eb="8">
      <t>ジンコウ</t>
    </rPh>
    <rPh sb="8" eb="10">
      <t>ワリアイ</t>
    </rPh>
    <phoneticPr fontId="4"/>
  </si>
  <si>
    <t>64.4（％）</t>
    <phoneticPr fontId="4"/>
  </si>
  <si>
    <t>65歳以上人口割合</t>
    <rPh sb="2" eb="5">
      <t>サイイジョウ</t>
    </rPh>
    <rPh sb="5" eb="7">
      <t>ジンコウ</t>
    </rPh>
    <rPh sb="7" eb="9">
      <t>ワリアイ</t>
    </rPh>
    <phoneticPr fontId="4"/>
  </si>
  <si>
    <t>20.1（％）</t>
    <phoneticPr fontId="4"/>
  </si>
  <si>
    <t>出生率(千人当たり)</t>
    <rPh sb="0" eb="3">
      <t>シュッセイリツ</t>
    </rPh>
    <rPh sb="4" eb="6">
      <t>センニン</t>
    </rPh>
    <rPh sb="6" eb="7">
      <t>ア</t>
    </rPh>
    <phoneticPr fontId="4"/>
  </si>
  <si>
    <t>9.7（‰）</t>
    <phoneticPr fontId="4"/>
  </si>
  <si>
    <t>令和３年</t>
    <rPh sb="0" eb="2">
      <t>レイワ</t>
    </rPh>
    <rPh sb="3" eb="4">
      <t>ネン</t>
    </rPh>
    <phoneticPr fontId="4"/>
  </si>
  <si>
    <t>死亡率(千人当たり)</t>
    <rPh sb="0" eb="2">
      <t>シボウ</t>
    </rPh>
    <rPh sb="2" eb="3">
      <t>リツ</t>
    </rPh>
    <phoneticPr fontId="4"/>
  </si>
  <si>
    <t>8.4（‰）</t>
    <phoneticPr fontId="4"/>
  </si>
  <si>
    <t>高齢単身者割合</t>
    <rPh sb="0" eb="2">
      <t>コウレイ</t>
    </rPh>
    <rPh sb="2" eb="5">
      <t>タンシンシャ</t>
    </rPh>
    <rPh sb="5" eb="7">
      <t>ワリアイ</t>
    </rPh>
    <phoneticPr fontId="4"/>
  </si>
  <si>
    <t>12.33（％）</t>
    <phoneticPr fontId="4"/>
  </si>
  <si>
    <t>令和２年10月1日現在</t>
    <rPh sb="0" eb="2">
      <t>レイワ</t>
    </rPh>
    <rPh sb="3" eb="4">
      <t>ネン</t>
    </rPh>
    <rPh sb="4" eb="5">
      <t>ヘイネン</t>
    </rPh>
    <rPh sb="6" eb="7">
      <t>ガツ</t>
    </rPh>
    <rPh sb="8" eb="9">
      <t>ヒ</t>
    </rPh>
    <rPh sb="9" eb="11">
      <t>ゲンザイ</t>
    </rPh>
    <phoneticPr fontId="4"/>
  </si>
  <si>
    <t>未婚率</t>
    <rPh sb="0" eb="3">
      <t>ミコンリツ</t>
    </rPh>
    <phoneticPr fontId="4"/>
  </si>
  <si>
    <t>29.04（％）</t>
    <phoneticPr fontId="4"/>
  </si>
  <si>
    <t>外国人割合</t>
    <rPh sb="0" eb="2">
      <t>ガイコク</t>
    </rPh>
    <rPh sb="2" eb="3">
      <t>ジン</t>
    </rPh>
    <rPh sb="3" eb="5">
      <t>ワリアイ</t>
    </rPh>
    <phoneticPr fontId="4"/>
  </si>
  <si>
    <t>4.13（％）</t>
    <phoneticPr fontId="4"/>
  </si>
  <si>
    <t>令和３年12月31日現在</t>
    <rPh sb="0" eb="2">
      <t>レイワ</t>
    </rPh>
    <rPh sb="3" eb="4">
      <t>ネン</t>
    </rPh>
    <rPh sb="6" eb="7">
      <t>ガツ</t>
    </rPh>
    <rPh sb="9" eb="10">
      <t>ニチ</t>
    </rPh>
    <rPh sb="10" eb="12">
      <t>ゲンザイ</t>
    </rPh>
    <phoneticPr fontId="4"/>
  </si>
  <si>
    <t>経済・財政</t>
    <rPh sb="0" eb="2">
      <t>ケイザイ</t>
    </rPh>
    <rPh sb="3" eb="5">
      <t>ザイセイ</t>
    </rPh>
    <phoneticPr fontId="4"/>
  </si>
  <si>
    <t>市町村内総生産（名目）</t>
    <rPh sb="0" eb="1">
      <t>シチョウソン</t>
    </rPh>
    <rPh sb="1" eb="3">
      <t>チョウソン</t>
    </rPh>
    <rPh sb="3" eb="4">
      <t>ナイ</t>
    </rPh>
    <rPh sb="4" eb="7">
      <t>ソウセイサン</t>
    </rPh>
    <rPh sb="8" eb="10">
      <t>メイモク</t>
    </rPh>
    <phoneticPr fontId="4"/>
  </si>
  <si>
    <t>1,507,531（百万円）</t>
    <rPh sb="10" eb="12">
      <t>ヒャクマン</t>
    </rPh>
    <rPh sb="12" eb="13">
      <t>エン</t>
    </rPh>
    <phoneticPr fontId="4"/>
  </si>
  <si>
    <t>令和元年度</t>
    <rPh sb="0" eb="2">
      <t>レイワ</t>
    </rPh>
    <rPh sb="2" eb="4">
      <t>ガンネン</t>
    </rPh>
    <rPh sb="4" eb="5">
      <t>ド</t>
    </rPh>
    <phoneticPr fontId="4"/>
  </si>
  <si>
    <t>製造品出荷額等〔従業者4人以上の事業所〕</t>
    <rPh sb="0" eb="2">
      <t>セイゾウ</t>
    </rPh>
    <rPh sb="2" eb="3">
      <t>ヒン</t>
    </rPh>
    <rPh sb="3" eb="6">
      <t>シュッカガク</t>
    </rPh>
    <rPh sb="6" eb="7">
      <t>トウ</t>
    </rPh>
    <rPh sb="8" eb="11">
      <t>ジュウギョウシャ</t>
    </rPh>
    <rPh sb="12" eb="15">
      <t>ニンイジョウ</t>
    </rPh>
    <rPh sb="16" eb="19">
      <t>ジギョウショ</t>
    </rPh>
    <phoneticPr fontId="4"/>
  </si>
  <si>
    <t>376,016（百万円）</t>
    <rPh sb="8" eb="10">
      <t>ヒャクマン</t>
    </rPh>
    <rPh sb="10" eb="11">
      <t>エン</t>
    </rPh>
    <phoneticPr fontId="4"/>
  </si>
  <si>
    <t>商品販売額</t>
    <rPh sb="0" eb="2">
      <t>ショウヒン</t>
    </rPh>
    <rPh sb="2" eb="5">
      <t>ハンバイガク</t>
    </rPh>
    <phoneticPr fontId="4"/>
  </si>
  <si>
    <t>590,694（百万円）</t>
    <rPh sb="8" eb="10">
      <t>ヒャクマン</t>
    </rPh>
    <rPh sb="10" eb="11">
      <t>エン</t>
    </rPh>
    <phoneticPr fontId="4"/>
  </si>
  <si>
    <t>小売事業所売場面積</t>
    <rPh sb="0" eb="2">
      <t>コウリ</t>
    </rPh>
    <rPh sb="2" eb="5">
      <t>ジギョウショ</t>
    </rPh>
    <rPh sb="5" eb="6">
      <t>ウ</t>
    </rPh>
    <rPh sb="6" eb="7">
      <t>バ</t>
    </rPh>
    <rPh sb="7" eb="9">
      <t>メンセキ</t>
    </rPh>
    <phoneticPr fontId="4"/>
  </si>
  <si>
    <t>361,346（㎡）</t>
    <phoneticPr fontId="4"/>
  </si>
  <si>
    <t>令和３年6月1日現在</t>
    <rPh sb="0" eb="2">
      <t>レイワ</t>
    </rPh>
    <rPh sb="3" eb="4">
      <t>ネン</t>
    </rPh>
    <rPh sb="4" eb="5">
      <t>ヘイネン</t>
    </rPh>
    <rPh sb="5" eb="6">
      <t>ガツ</t>
    </rPh>
    <rPh sb="7" eb="8">
      <t>ヒ</t>
    </rPh>
    <rPh sb="8" eb="10">
      <t>ゲンザイ</t>
    </rPh>
    <phoneticPr fontId="4"/>
  </si>
  <si>
    <t>就業構造（第１次産業）</t>
    <rPh sb="0" eb="2">
      <t>シュウギョウ</t>
    </rPh>
    <rPh sb="2" eb="4">
      <t>コウゾウ</t>
    </rPh>
    <rPh sb="5" eb="6">
      <t>ダイ</t>
    </rPh>
    <rPh sb="7" eb="8">
      <t>ジ</t>
    </rPh>
    <rPh sb="8" eb="10">
      <t>サンギョウ</t>
    </rPh>
    <phoneticPr fontId="4"/>
  </si>
  <si>
    <t>2.53（％）</t>
    <phoneticPr fontId="4"/>
  </si>
  <si>
    <t>令和２年10月1日現在</t>
    <rPh sb="0" eb="2">
      <t>レイワ</t>
    </rPh>
    <rPh sb="3" eb="4">
      <t>ネン</t>
    </rPh>
    <rPh sb="6" eb="7">
      <t>ガツ</t>
    </rPh>
    <rPh sb="8" eb="9">
      <t>ニチ</t>
    </rPh>
    <rPh sb="9" eb="11">
      <t>ゲンザイ</t>
    </rPh>
    <phoneticPr fontId="4"/>
  </si>
  <si>
    <t>就業構造（第２次産業）</t>
    <rPh sb="0" eb="2">
      <t>シュウギョウ</t>
    </rPh>
    <rPh sb="2" eb="4">
      <t>コウゾウ</t>
    </rPh>
    <rPh sb="5" eb="6">
      <t>ダイ</t>
    </rPh>
    <rPh sb="7" eb="8">
      <t>ジ</t>
    </rPh>
    <rPh sb="8" eb="10">
      <t>サンギョウ</t>
    </rPh>
    <phoneticPr fontId="4"/>
  </si>
  <si>
    <t>19.28（％）</t>
    <phoneticPr fontId="4"/>
  </si>
  <si>
    <t>就業構造（第３次産業）</t>
    <rPh sb="0" eb="2">
      <t>シュウギョウ</t>
    </rPh>
    <rPh sb="2" eb="4">
      <t>コウゾウ</t>
    </rPh>
    <rPh sb="5" eb="6">
      <t>ダイ</t>
    </rPh>
    <rPh sb="7" eb="8">
      <t>ジ</t>
    </rPh>
    <rPh sb="8" eb="10">
      <t>サンギョウ</t>
    </rPh>
    <phoneticPr fontId="4"/>
  </si>
  <si>
    <t>78.20（％）</t>
    <phoneticPr fontId="4"/>
  </si>
  <si>
    <t>市内就業者比率</t>
    <rPh sb="0" eb="2">
      <t>シナイ</t>
    </rPh>
    <rPh sb="2" eb="5">
      <t>シュウギョウシャ</t>
    </rPh>
    <rPh sb="5" eb="7">
      <t>ヒリツ</t>
    </rPh>
    <phoneticPr fontId="4"/>
  </si>
  <si>
    <t>30.22（％）</t>
    <phoneticPr fontId="4"/>
  </si>
  <si>
    <t>財政力指数</t>
    <rPh sb="0" eb="3">
      <t>ザイセイリョク</t>
    </rPh>
    <rPh sb="3" eb="5">
      <t>シスウ</t>
    </rPh>
    <phoneticPr fontId="4"/>
  </si>
  <si>
    <t>1.059（－）</t>
    <phoneticPr fontId="4"/>
  </si>
  <si>
    <t>令和４年度</t>
    <rPh sb="0" eb="2">
      <t>レイワ</t>
    </rPh>
    <rPh sb="3" eb="5">
      <t>ネンド</t>
    </rPh>
    <rPh sb="4" eb="5">
      <t>ド</t>
    </rPh>
    <phoneticPr fontId="4"/>
  </si>
  <si>
    <t>実質公債費比率</t>
    <rPh sb="0" eb="2">
      <t>ジッシツ</t>
    </rPh>
    <rPh sb="2" eb="5">
      <t>コウサイヒ</t>
    </rPh>
    <rPh sb="5" eb="7">
      <t>ヒリツ</t>
    </rPh>
    <phoneticPr fontId="4"/>
  </si>
  <si>
    <t>5.3（％）</t>
    <phoneticPr fontId="4"/>
  </si>
  <si>
    <t>令和３年度</t>
    <rPh sb="0" eb="2">
      <t>レイワ</t>
    </rPh>
    <rPh sb="3" eb="4">
      <t>ネン</t>
    </rPh>
    <rPh sb="4" eb="5">
      <t>ド</t>
    </rPh>
    <phoneticPr fontId="4"/>
  </si>
  <si>
    <t>市町村民税（住民１人当たり）</t>
    <rPh sb="0" eb="5">
      <t>シチョウソンミンゼイ</t>
    </rPh>
    <rPh sb="6" eb="8">
      <t>ジュウミン</t>
    </rPh>
    <rPh sb="8" eb="10">
      <t>ヒトリ</t>
    </rPh>
    <phoneticPr fontId="4"/>
  </si>
  <si>
    <t>90.71（千円）</t>
    <rPh sb="6" eb="8">
      <t>センエン</t>
    </rPh>
    <phoneticPr fontId="4"/>
  </si>
  <si>
    <t>固定資産税（住民１人当たり）</t>
    <rPh sb="0" eb="2">
      <t>コテイ</t>
    </rPh>
    <rPh sb="2" eb="5">
      <t>シサンゼイ</t>
    </rPh>
    <rPh sb="6" eb="8">
      <t>ジュウミン</t>
    </rPh>
    <rPh sb="8" eb="10">
      <t>ヒトリ</t>
    </rPh>
    <phoneticPr fontId="4"/>
  </si>
  <si>
    <t>86.73（千円）</t>
    <rPh sb="6" eb="8">
      <t>センエン</t>
    </rPh>
    <phoneticPr fontId="4"/>
  </si>
  <si>
    <t>歳出決算総額（住民１人当たり）</t>
    <rPh sb="0" eb="2">
      <t>サイシュツ</t>
    </rPh>
    <rPh sb="2" eb="4">
      <t>ケッサン</t>
    </rPh>
    <rPh sb="4" eb="6">
      <t>ソウガク</t>
    </rPh>
    <rPh sb="7" eb="9">
      <t>ジュウミン</t>
    </rPh>
    <rPh sb="9" eb="11">
      <t>ヒトリ</t>
    </rPh>
    <phoneticPr fontId="4"/>
  </si>
  <si>
    <t>400.50（千円）</t>
    <rPh sb="7" eb="9">
      <t>センエン</t>
    </rPh>
    <phoneticPr fontId="4"/>
  </si>
  <si>
    <t>教育・文化</t>
    <rPh sb="0" eb="2">
      <t>キョウイク</t>
    </rPh>
    <rPh sb="3" eb="5">
      <t>ブンカ</t>
    </rPh>
    <phoneticPr fontId="4"/>
  </si>
  <si>
    <t>幼稚園数（３～５歳１万人当たり）</t>
    <rPh sb="0" eb="3">
      <t>ヨウチエン</t>
    </rPh>
    <rPh sb="3" eb="4">
      <t>スウ</t>
    </rPh>
    <rPh sb="8" eb="9">
      <t>サイ</t>
    </rPh>
    <rPh sb="10" eb="12">
      <t>マンニン</t>
    </rPh>
    <phoneticPr fontId="4"/>
  </si>
  <si>
    <t>37.18（園）</t>
    <rPh sb="6" eb="7">
      <t>エン</t>
    </rPh>
    <phoneticPr fontId="4"/>
  </si>
  <si>
    <t>令和４年5月1日現在</t>
    <rPh sb="0" eb="2">
      <t>レイワ</t>
    </rPh>
    <rPh sb="3" eb="4">
      <t>ネン</t>
    </rPh>
    <phoneticPr fontId="4"/>
  </si>
  <si>
    <t>小学校児童数（教員１人当たり）</t>
    <rPh sb="0" eb="3">
      <t>ショウガッコウ</t>
    </rPh>
    <rPh sb="3" eb="6">
      <t>ジドウスウ</t>
    </rPh>
    <rPh sb="7" eb="9">
      <t>キョウイン</t>
    </rPh>
    <rPh sb="9" eb="11">
      <t>ヒトリ</t>
    </rPh>
    <phoneticPr fontId="4"/>
  </si>
  <si>
    <t>16.21（人）</t>
    <rPh sb="6" eb="7">
      <t>ニン</t>
    </rPh>
    <phoneticPr fontId="4"/>
  </si>
  <si>
    <t>中学校生徒数（教員１人当たり）</t>
    <rPh sb="0" eb="3">
      <t>チュウガッコウ</t>
    </rPh>
    <rPh sb="3" eb="6">
      <t>セイトスウ</t>
    </rPh>
    <rPh sb="7" eb="9">
      <t>キョウイン</t>
    </rPh>
    <rPh sb="9" eb="11">
      <t>ヒトリ</t>
    </rPh>
    <phoneticPr fontId="4"/>
  </si>
  <si>
    <t>14.30（人）</t>
    <phoneticPr fontId="4"/>
  </si>
  <si>
    <t>運動広場数（１０万人当たり）</t>
    <rPh sb="0" eb="2">
      <t>ウンドウ</t>
    </rPh>
    <rPh sb="2" eb="4">
      <t>ヒロバ</t>
    </rPh>
    <rPh sb="4" eb="5">
      <t>スウ</t>
    </rPh>
    <rPh sb="8" eb="10">
      <t>マンニン</t>
    </rPh>
    <phoneticPr fontId="4"/>
  </si>
  <si>
    <t>7.53（所）</t>
    <phoneticPr fontId="4"/>
  </si>
  <si>
    <t>居住・環境</t>
    <rPh sb="0" eb="2">
      <t>キョジュウ</t>
    </rPh>
    <rPh sb="3" eb="5">
      <t>カンキョウ</t>
    </rPh>
    <phoneticPr fontId="4"/>
  </si>
  <si>
    <t>持ち家率</t>
    <rPh sb="0" eb="1">
      <t>モ</t>
    </rPh>
    <rPh sb="2" eb="3">
      <t>イエ</t>
    </rPh>
    <rPh sb="3" eb="4">
      <t>リツ</t>
    </rPh>
    <phoneticPr fontId="4"/>
  </si>
  <si>
    <t>52.23（％）</t>
    <phoneticPr fontId="4"/>
  </si>
  <si>
    <t>平成30年10月1日現在</t>
    <rPh sb="0" eb="2">
      <t>ヘイセイ</t>
    </rPh>
    <rPh sb="4" eb="5">
      <t>ネン</t>
    </rPh>
    <rPh sb="7" eb="8">
      <t>ガツ</t>
    </rPh>
    <rPh sb="9" eb="10">
      <t>ニチ</t>
    </rPh>
    <rPh sb="10" eb="12">
      <t>ゲンザイ</t>
    </rPh>
    <phoneticPr fontId="4"/>
  </si>
  <si>
    <t>水道普及率</t>
    <rPh sb="0" eb="2">
      <t>スイドウ</t>
    </rPh>
    <rPh sb="2" eb="5">
      <t>フキュウリツ</t>
    </rPh>
    <phoneticPr fontId="4"/>
  </si>
  <si>
    <t>95.6（％）</t>
    <phoneticPr fontId="4"/>
  </si>
  <si>
    <t>令和３年3月31日現在</t>
    <rPh sb="0" eb="2">
      <t>レイワ</t>
    </rPh>
    <rPh sb="3" eb="4">
      <t>ネン</t>
    </rPh>
    <rPh sb="4" eb="5">
      <t>ヘイネン</t>
    </rPh>
    <rPh sb="5" eb="6">
      <t>ガツ</t>
    </rPh>
    <rPh sb="8" eb="9">
      <t>ニチ</t>
    </rPh>
    <rPh sb="9" eb="11">
      <t>ゲンザイ</t>
    </rPh>
    <phoneticPr fontId="4"/>
  </si>
  <si>
    <t>汚水処理人口普及率</t>
    <rPh sb="0" eb="2">
      <t>オスイ</t>
    </rPh>
    <rPh sb="2" eb="4">
      <t>ショリ</t>
    </rPh>
    <rPh sb="4" eb="6">
      <t>ジンコウ</t>
    </rPh>
    <rPh sb="6" eb="8">
      <t>フキュウ</t>
    </rPh>
    <rPh sb="8" eb="9">
      <t>リツ</t>
    </rPh>
    <phoneticPr fontId="4"/>
  </si>
  <si>
    <t>93.4（％）</t>
    <phoneticPr fontId="4"/>
  </si>
  <si>
    <t>令和４年3月31日現在</t>
    <phoneticPr fontId="4"/>
  </si>
  <si>
    <t>下水道普及率</t>
    <rPh sb="0" eb="3">
      <t>ゲスイドウ</t>
    </rPh>
    <rPh sb="3" eb="6">
      <t>フキュウリツ</t>
    </rPh>
    <phoneticPr fontId="4"/>
  </si>
  <si>
    <t>85.8（％）</t>
    <phoneticPr fontId="4"/>
  </si>
  <si>
    <t>ごみ収集量（1人１日当たり）</t>
    <rPh sb="2" eb="5">
      <t>シュウシュウリョウ</t>
    </rPh>
    <rPh sb="7" eb="8">
      <t>ニン</t>
    </rPh>
    <rPh sb="9" eb="10">
      <t>ニチ</t>
    </rPh>
    <rPh sb="10" eb="11">
      <t>ア</t>
    </rPh>
    <phoneticPr fontId="4"/>
  </si>
  <si>
    <t>909（g）</t>
    <phoneticPr fontId="4"/>
  </si>
  <si>
    <t>令和３年度</t>
    <rPh sb="0" eb="2">
      <t>レイワ</t>
    </rPh>
    <rPh sb="3" eb="5">
      <t>ネンド</t>
    </rPh>
    <rPh sb="4" eb="5">
      <t>ガンネン</t>
    </rPh>
    <phoneticPr fontId="4"/>
  </si>
  <si>
    <t>道路実延長（総面積１万㎡当たり）</t>
    <rPh sb="0" eb="2">
      <t>ドウロ</t>
    </rPh>
    <rPh sb="2" eb="3">
      <t>ジツ</t>
    </rPh>
    <rPh sb="3" eb="5">
      <t>エンチョウ</t>
    </rPh>
    <rPh sb="6" eb="9">
      <t>ソウメンセキ</t>
    </rPh>
    <rPh sb="10" eb="11">
      <t>マン</t>
    </rPh>
    <phoneticPr fontId="4"/>
  </si>
  <si>
    <t>12.92（m）</t>
    <phoneticPr fontId="4"/>
  </si>
  <si>
    <t>平成31年4月1日現在</t>
    <rPh sb="0" eb="2">
      <t>ヘイセイ</t>
    </rPh>
    <rPh sb="4" eb="5">
      <t>ネン</t>
    </rPh>
    <rPh sb="6" eb="7">
      <t>ガツ</t>
    </rPh>
    <rPh sb="8" eb="9">
      <t>ヒ</t>
    </rPh>
    <rPh sb="9" eb="11">
      <t>ゲンザイ</t>
    </rPh>
    <phoneticPr fontId="4"/>
  </si>
  <si>
    <t>市町村道舗装率</t>
    <rPh sb="0" eb="3">
      <t>シチョウソン</t>
    </rPh>
    <rPh sb="3" eb="4">
      <t>ミチ</t>
    </rPh>
    <rPh sb="4" eb="7">
      <t>ホソウリツ</t>
    </rPh>
    <phoneticPr fontId="4"/>
  </si>
  <si>
    <t>73.60（％）</t>
    <phoneticPr fontId="4"/>
  </si>
  <si>
    <t>自家用乗用車数（千人当たり）</t>
    <rPh sb="0" eb="2">
      <t>ジカヨウ</t>
    </rPh>
    <rPh sb="2" eb="3">
      <t>ヨウ</t>
    </rPh>
    <rPh sb="3" eb="6">
      <t>ジョウヨウシャ</t>
    </rPh>
    <rPh sb="6" eb="7">
      <t>スウ</t>
    </rPh>
    <rPh sb="8" eb="10">
      <t>センニン</t>
    </rPh>
    <phoneticPr fontId="4"/>
  </si>
  <si>
    <t>632.3(台)</t>
    <rPh sb="6" eb="7">
      <t>ダイ</t>
    </rPh>
    <phoneticPr fontId="4"/>
  </si>
  <si>
    <t>社会保障・医療</t>
    <rPh sb="0" eb="2">
      <t>シャカイ</t>
    </rPh>
    <rPh sb="2" eb="4">
      <t>ホショウ</t>
    </rPh>
    <rPh sb="5" eb="7">
      <t>イリョウ</t>
    </rPh>
    <phoneticPr fontId="4"/>
  </si>
  <si>
    <t>国民年金受給金額（受給権者１人当たり）</t>
    <rPh sb="0" eb="2">
      <t>コクミン</t>
    </rPh>
    <rPh sb="2" eb="4">
      <t>ネンキン</t>
    </rPh>
    <rPh sb="4" eb="6">
      <t>ジュキュウ</t>
    </rPh>
    <rPh sb="6" eb="8">
      <t>キンガク</t>
    </rPh>
    <rPh sb="9" eb="12">
      <t>ジュキュウケン</t>
    </rPh>
    <rPh sb="12" eb="13">
      <t>シャ</t>
    </rPh>
    <rPh sb="13" eb="15">
      <t>ヒトリ</t>
    </rPh>
    <phoneticPr fontId="4"/>
  </si>
  <si>
    <t>675.2（千円）</t>
    <phoneticPr fontId="4"/>
  </si>
  <si>
    <t>生活保護被保護実人員（千人当たり）</t>
    <rPh sb="0" eb="2">
      <t>セイカツ</t>
    </rPh>
    <rPh sb="2" eb="4">
      <t>ホゴ</t>
    </rPh>
    <rPh sb="4" eb="5">
      <t>ヒ</t>
    </rPh>
    <rPh sb="5" eb="7">
      <t>ホゴ</t>
    </rPh>
    <rPh sb="7" eb="10">
      <t>ジツジンイン</t>
    </rPh>
    <rPh sb="11" eb="13">
      <t>センニン</t>
    </rPh>
    <phoneticPr fontId="4"/>
  </si>
  <si>
    <t>4.8（人）</t>
    <phoneticPr fontId="4"/>
  </si>
  <si>
    <t>保育所等数（０～５歳１万人当たり）</t>
    <rPh sb="0" eb="2">
      <t>ホイク</t>
    </rPh>
    <rPh sb="2" eb="3">
      <t>ショ</t>
    </rPh>
    <rPh sb="3" eb="4">
      <t>トウ</t>
    </rPh>
    <rPh sb="4" eb="5">
      <t>スウ</t>
    </rPh>
    <rPh sb="9" eb="10">
      <t>サイ</t>
    </rPh>
    <rPh sb="11" eb="13">
      <t>マンニン</t>
    </rPh>
    <rPh sb="13" eb="14">
      <t>ア</t>
    </rPh>
    <phoneticPr fontId="4"/>
  </si>
  <si>
    <t>55.13（所）</t>
    <rPh sb="6" eb="7">
      <t>ショ</t>
    </rPh>
    <phoneticPr fontId="4"/>
  </si>
  <si>
    <t>令和３年10月1日現在</t>
    <rPh sb="0" eb="2">
      <t>レイワ</t>
    </rPh>
    <rPh sb="3" eb="4">
      <t>ネン</t>
    </rPh>
    <rPh sb="4" eb="5">
      <t>ヘイネン</t>
    </rPh>
    <rPh sb="6" eb="7">
      <t>ガツ</t>
    </rPh>
    <rPh sb="8" eb="9">
      <t>ヒ</t>
    </rPh>
    <rPh sb="9" eb="11">
      <t>ゲンザイ</t>
    </rPh>
    <phoneticPr fontId="4"/>
  </si>
  <si>
    <t>一般病院数（１０万人当たり）</t>
    <rPh sb="0" eb="2">
      <t>イッパン</t>
    </rPh>
    <rPh sb="2" eb="4">
      <t>ビョウイン</t>
    </rPh>
    <rPh sb="4" eb="5">
      <t>スウ</t>
    </rPh>
    <rPh sb="8" eb="10">
      <t>マンニン</t>
    </rPh>
    <phoneticPr fontId="4"/>
  </si>
  <si>
    <t>4.5（施設）</t>
    <rPh sb="4" eb="6">
      <t>シセツ</t>
    </rPh>
    <phoneticPr fontId="4"/>
  </si>
  <si>
    <t>一般診療所数（１０万人当たり）</t>
    <rPh sb="0" eb="2">
      <t>イッパン</t>
    </rPh>
    <rPh sb="2" eb="4">
      <t>シンリョウ</t>
    </rPh>
    <rPh sb="4" eb="5">
      <t>ショ</t>
    </rPh>
    <rPh sb="5" eb="6">
      <t>スウ</t>
    </rPh>
    <rPh sb="9" eb="11">
      <t>マンニン</t>
    </rPh>
    <phoneticPr fontId="4"/>
  </si>
  <si>
    <t>81.0（施設）</t>
    <rPh sb="5" eb="7">
      <t>シセツ</t>
    </rPh>
    <phoneticPr fontId="4"/>
  </si>
  <si>
    <t>医師数（１０万人当たり）</t>
    <rPh sb="0" eb="3">
      <t>イシスウ</t>
    </rPh>
    <rPh sb="6" eb="8">
      <t>マンニン</t>
    </rPh>
    <phoneticPr fontId="4"/>
  </si>
  <si>
    <t>523.9（人）</t>
    <phoneticPr fontId="4"/>
  </si>
  <si>
    <t>令和２年12月31日現在</t>
    <rPh sb="0" eb="2">
      <t>レイワ</t>
    </rPh>
    <rPh sb="3" eb="4">
      <t>ネン</t>
    </rPh>
    <rPh sb="4" eb="5">
      <t>ヘイネン</t>
    </rPh>
    <rPh sb="6" eb="7">
      <t>ガツ</t>
    </rPh>
    <rPh sb="9" eb="10">
      <t>ニチ</t>
    </rPh>
    <rPh sb="10" eb="12">
      <t>ゲンザイ</t>
    </rPh>
    <phoneticPr fontId="4"/>
  </si>
  <si>
    <t>看護師・准看護師数（１０万人当たり）</t>
    <rPh sb="0" eb="2">
      <t>カンゴフ</t>
    </rPh>
    <rPh sb="2" eb="3">
      <t>シ</t>
    </rPh>
    <rPh sb="4" eb="7">
      <t>ジュンカンゴフ</t>
    </rPh>
    <rPh sb="7" eb="8">
      <t>シ</t>
    </rPh>
    <rPh sb="8" eb="9">
      <t>スウ</t>
    </rPh>
    <rPh sb="12" eb="14">
      <t>マンニン</t>
    </rPh>
    <phoneticPr fontId="4"/>
  </si>
  <si>
    <t>1,609.3（人）</t>
    <phoneticPr fontId="4"/>
  </si>
  <si>
    <t>歯科診療所数（１０万人当たり）</t>
    <rPh sb="0" eb="2">
      <t>シカ</t>
    </rPh>
    <rPh sb="2" eb="5">
      <t>シンリョウジョ</t>
    </rPh>
    <rPh sb="5" eb="6">
      <t>スウ</t>
    </rPh>
    <rPh sb="9" eb="10">
      <t>マン</t>
    </rPh>
    <rPh sb="10" eb="11">
      <t>ニン</t>
    </rPh>
    <phoneticPr fontId="4"/>
  </si>
  <si>
    <t>54.3（所）</t>
    <phoneticPr fontId="4"/>
  </si>
  <si>
    <t>歯科医師数（１０万人当たり）</t>
    <rPh sb="0" eb="4">
      <t>シカイシ</t>
    </rPh>
    <rPh sb="4" eb="5">
      <t>スウ</t>
    </rPh>
    <rPh sb="8" eb="9">
      <t>マン</t>
    </rPh>
    <rPh sb="9" eb="10">
      <t>ニン</t>
    </rPh>
    <phoneticPr fontId="4"/>
  </si>
  <si>
    <t>99.7（人）</t>
    <phoneticPr fontId="4"/>
  </si>
  <si>
    <t>令和２年12月31日現在</t>
    <rPh sb="0" eb="2">
      <t>レイワ</t>
    </rPh>
    <rPh sb="3" eb="4">
      <t>ネン</t>
    </rPh>
    <rPh sb="4" eb="5">
      <t>ヘイネン</t>
    </rPh>
    <rPh sb="6" eb="7">
      <t>ガツ</t>
    </rPh>
    <rPh sb="9" eb="10">
      <t>ヒ</t>
    </rPh>
    <rPh sb="10" eb="12">
      <t>ゲンザイ</t>
    </rPh>
    <phoneticPr fontId="4"/>
  </si>
  <si>
    <t>生活習慣病による死亡者数（１０万人当たり）</t>
    <rPh sb="0" eb="2">
      <t>セイカツ</t>
    </rPh>
    <rPh sb="2" eb="4">
      <t>シュウカン</t>
    </rPh>
    <rPh sb="4" eb="5">
      <t>ビョウ</t>
    </rPh>
    <rPh sb="8" eb="12">
      <t>シボウシャスウ</t>
    </rPh>
    <rPh sb="15" eb="17">
      <t>マンニン</t>
    </rPh>
    <phoneticPr fontId="4"/>
  </si>
  <si>
    <t>421.2（人）</t>
    <phoneticPr fontId="4"/>
  </si>
  <si>
    <t>国民健康保険医療費（被保険者1人当たり）</t>
    <rPh sb="0" eb="2">
      <t>コクミン</t>
    </rPh>
    <rPh sb="2" eb="4">
      <t>ケンコウ</t>
    </rPh>
    <rPh sb="4" eb="6">
      <t>ホケン</t>
    </rPh>
    <rPh sb="6" eb="9">
      <t>イリョウヒ</t>
    </rPh>
    <rPh sb="10" eb="14">
      <t>ヒホケンシャ</t>
    </rPh>
    <rPh sb="15" eb="16">
      <t>ニン</t>
    </rPh>
    <phoneticPr fontId="4"/>
  </si>
  <si>
    <t>306,172（円）</t>
    <rPh sb="8" eb="9">
      <t>エン</t>
    </rPh>
    <phoneticPr fontId="4"/>
  </si>
  <si>
    <t>令和２年度</t>
    <rPh sb="0" eb="2">
      <t>レイワ</t>
    </rPh>
    <rPh sb="4" eb="5">
      <t>ド</t>
    </rPh>
    <phoneticPr fontId="4"/>
  </si>
  <si>
    <t>安　　全</t>
    <rPh sb="0" eb="4">
      <t>アンゼン</t>
    </rPh>
    <phoneticPr fontId="4"/>
  </si>
  <si>
    <t>火災出火件数（１０万人当たり）</t>
    <rPh sb="0" eb="2">
      <t>カサイ</t>
    </rPh>
    <rPh sb="2" eb="4">
      <t>シュッカ</t>
    </rPh>
    <rPh sb="4" eb="6">
      <t>ケンスウ</t>
    </rPh>
    <rPh sb="9" eb="11">
      <t>マンニン</t>
    </rPh>
    <phoneticPr fontId="4"/>
  </si>
  <si>
    <t>34.04（件）</t>
    <rPh sb="6" eb="7">
      <t>ケン</t>
    </rPh>
    <phoneticPr fontId="4"/>
  </si>
  <si>
    <t>建物火災損害額（１人当たり）</t>
    <rPh sb="0" eb="2">
      <t>タテモノ</t>
    </rPh>
    <rPh sb="2" eb="4">
      <t>カサイ</t>
    </rPh>
    <rPh sb="4" eb="6">
      <t>ソンガイ</t>
    </rPh>
    <rPh sb="6" eb="7">
      <t>ガク</t>
    </rPh>
    <rPh sb="8" eb="10">
      <t>ヒトリ</t>
    </rPh>
    <phoneticPr fontId="4"/>
  </si>
  <si>
    <t>537（円）</t>
    <rPh sb="4" eb="5">
      <t>エン</t>
    </rPh>
    <phoneticPr fontId="4"/>
  </si>
  <si>
    <t>交通事故発生件数（千人当たり）</t>
    <rPh sb="0" eb="2">
      <t>コウツウ</t>
    </rPh>
    <rPh sb="2" eb="4">
      <t>ジコ</t>
    </rPh>
    <rPh sb="4" eb="6">
      <t>ハッセイ</t>
    </rPh>
    <rPh sb="6" eb="8">
      <t>ケンスウ</t>
    </rPh>
    <rPh sb="9" eb="11">
      <t>センニン</t>
    </rPh>
    <phoneticPr fontId="4"/>
  </si>
  <si>
    <t>2.22（件）</t>
    <rPh sb="5" eb="6">
      <t>ケン</t>
    </rPh>
    <phoneticPr fontId="4"/>
  </si>
  <si>
    <t>交通事故死傷者数（１０万人当たり）</t>
    <rPh sb="0" eb="2">
      <t>コウツウ</t>
    </rPh>
    <rPh sb="2" eb="4">
      <t>ジコ</t>
    </rPh>
    <rPh sb="4" eb="7">
      <t>シショウシャ</t>
    </rPh>
    <rPh sb="7" eb="8">
      <t>スウ</t>
    </rPh>
    <rPh sb="11" eb="13">
      <t>マンニン</t>
    </rPh>
    <phoneticPr fontId="4"/>
  </si>
  <si>
    <t>261.4（人）</t>
    <rPh sb="6" eb="7">
      <t>ニン</t>
    </rPh>
    <phoneticPr fontId="4"/>
  </si>
  <si>
    <t>刑法犯認知件数（千人当たり）</t>
    <rPh sb="0" eb="2">
      <t>ケイホウ</t>
    </rPh>
    <rPh sb="2" eb="3">
      <t>ハン</t>
    </rPh>
    <rPh sb="3" eb="5">
      <t>ニンチ</t>
    </rPh>
    <rPh sb="5" eb="7">
      <t>ケンスウ</t>
    </rPh>
    <rPh sb="8" eb="10">
      <t>センニン</t>
    </rPh>
    <phoneticPr fontId="4"/>
  </si>
  <si>
    <t>5.39（件）</t>
    <rPh sb="5" eb="6">
      <t>ケン</t>
    </rPh>
    <phoneticPr fontId="4"/>
  </si>
  <si>
    <t>資料：市町村早わかり～指標からみたわがまち～（茨城県）　令和５年７月</t>
    <rPh sb="0" eb="2">
      <t>シリョウ</t>
    </rPh>
    <rPh sb="3" eb="6">
      <t>シチョウソン</t>
    </rPh>
    <rPh sb="6" eb="7">
      <t>ハヤ</t>
    </rPh>
    <rPh sb="11" eb="13">
      <t>シヒョウ</t>
    </rPh>
    <rPh sb="23" eb="26">
      <t>イバラキケン</t>
    </rPh>
    <rPh sb="28" eb="30">
      <t>レイワ</t>
    </rPh>
    <rPh sb="31" eb="32">
      <t>ネン</t>
    </rPh>
    <rPh sb="33" eb="34">
      <t>ツキ</t>
    </rPh>
    <phoneticPr fontId="4"/>
  </si>
  <si>
    <t>茨城県全体から見たつくば市早わかり表（計算式）</t>
    <phoneticPr fontId="4"/>
  </si>
  <si>
    <t>　　資料出所　 全国都道府県市区町村別面積調（国土交通省国土地理院）</t>
    <rPh sb="2" eb="4">
      <t>シリョウ</t>
    </rPh>
    <rPh sb="4" eb="5">
      <t>デ</t>
    </rPh>
    <rPh sb="5" eb="6">
      <t>トコロ</t>
    </rPh>
    <rPh sb="8" eb="10">
      <t>ゼンコク</t>
    </rPh>
    <rPh sb="10" eb="14">
      <t>トドウフケン</t>
    </rPh>
    <rPh sb="14" eb="16">
      <t>シク</t>
    </rPh>
    <rPh sb="16" eb="18">
      <t>チョウソン</t>
    </rPh>
    <rPh sb="18" eb="19">
      <t>ベツ</t>
    </rPh>
    <rPh sb="19" eb="21">
      <t>メンセキ</t>
    </rPh>
    <rPh sb="21" eb="22">
      <t>シラ</t>
    </rPh>
    <rPh sb="23" eb="28">
      <t>コクドコウツウショウ</t>
    </rPh>
    <rPh sb="28" eb="33">
      <t>コクドチリイン</t>
    </rPh>
    <phoneticPr fontId="4"/>
  </si>
  <si>
    <t>　　計 算 式 　　総面積－（林野面積＋主要湖沼面積）</t>
    <rPh sb="2" eb="3">
      <t>ケイ</t>
    </rPh>
    <rPh sb="4" eb="5">
      <t>サン</t>
    </rPh>
    <rPh sb="6" eb="7">
      <t>シキ</t>
    </rPh>
    <rPh sb="10" eb="13">
      <t>ソウメンセキ</t>
    </rPh>
    <rPh sb="15" eb="17">
      <t>リンヤ</t>
    </rPh>
    <rPh sb="17" eb="19">
      <t>メンセキ</t>
    </rPh>
    <rPh sb="20" eb="22">
      <t>シュヨウ</t>
    </rPh>
    <rPh sb="22" eb="24">
      <t>コショウ</t>
    </rPh>
    <rPh sb="24" eb="26">
      <t>メンセキ</t>
    </rPh>
    <phoneticPr fontId="4"/>
  </si>
  <si>
    <t>　　資料出所　　統計でみる市区町村のすがた（総務省統計局）</t>
    <rPh sb="2" eb="4">
      <t>シリョウ</t>
    </rPh>
    <rPh sb="4" eb="5">
      <t>デ</t>
    </rPh>
    <rPh sb="5" eb="6">
      <t>トコロ</t>
    </rPh>
    <rPh sb="8" eb="10">
      <t>トウケイ</t>
    </rPh>
    <rPh sb="13" eb="15">
      <t>シク</t>
    </rPh>
    <rPh sb="15" eb="17">
      <t>チョウソン</t>
    </rPh>
    <rPh sb="22" eb="25">
      <t>ソウムショウ</t>
    </rPh>
    <rPh sb="25" eb="28">
      <t>トウケイキョク</t>
    </rPh>
    <phoneticPr fontId="4"/>
  </si>
  <si>
    <t>　　資料出所　　茨城県常住人口調査（県統計課）　</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4"/>
  </si>
  <si>
    <t>世帯人員</t>
    <rPh sb="0" eb="2">
      <t>セタイ</t>
    </rPh>
    <rPh sb="2" eb="4">
      <t>ジンイン</t>
    </rPh>
    <phoneticPr fontId="4"/>
  </si>
  <si>
    <t>　　計 算 式 　　一般世帯人員÷一般世帯数</t>
    <rPh sb="10" eb="12">
      <t>イッパン</t>
    </rPh>
    <rPh sb="12" eb="14">
      <t>セタイ</t>
    </rPh>
    <rPh sb="14" eb="16">
      <t>ジンイン</t>
    </rPh>
    <rPh sb="17" eb="19">
      <t>イッパン</t>
    </rPh>
    <rPh sb="19" eb="21">
      <t>セタイ</t>
    </rPh>
    <rPh sb="21" eb="22">
      <t>スウ</t>
    </rPh>
    <phoneticPr fontId="4"/>
  </si>
  <si>
    <t>　　資料出所　　国勢調査（総務省統計局）</t>
    <rPh sb="2" eb="4">
      <t>シリョウ</t>
    </rPh>
    <rPh sb="4" eb="5">
      <t>デ</t>
    </rPh>
    <rPh sb="5" eb="6">
      <t>トコロ</t>
    </rPh>
    <rPh sb="8" eb="10">
      <t>コクセイ</t>
    </rPh>
    <rPh sb="10" eb="12">
      <t>チョウサ</t>
    </rPh>
    <rPh sb="13" eb="16">
      <t>ソウムショウ</t>
    </rPh>
    <rPh sb="16" eb="19">
      <t>トウケイキョク</t>
    </rPh>
    <phoneticPr fontId="4"/>
  </si>
  <si>
    <r>
      <t>人口密度（総面積１km</t>
    </r>
    <r>
      <rPr>
        <vertAlign val="superscript"/>
        <sz val="8"/>
        <rFont val="ＭＳ Ｐゴシック"/>
        <family val="3"/>
        <charset val="128"/>
      </rPr>
      <t>2</t>
    </r>
    <r>
      <rPr>
        <sz val="10.5"/>
        <rFont val="ＭＳ Ｐゴシック"/>
        <family val="3"/>
        <charset val="128"/>
      </rPr>
      <t>当たり）</t>
    </r>
    <rPh sb="0" eb="2">
      <t>ジンコウ</t>
    </rPh>
    <rPh sb="2" eb="4">
      <t>ミツド</t>
    </rPh>
    <rPh sb="5" eb="8">
      <t>ソウメンセキ</t>
    </rPh>
    <rPh sb="12" eb="13">
      <t>ア</t>
    </rPh>
    <phoneticPr fontId="4"/>
  </si>
  <si>
    <t>　　計 算 式 　　総人口÷総面積</t>
    <rPh sb="10" eb="11">
      <t>ソウメンセキ</t>
    </rPh>
    <rPh sb="11" eb="13">
      <t>ジンコウ</t>
    </rPh>
    <rPh sb="14" eb="15">
      <t>ソウ</t>
    </rPh>
    <rPh sb="15" eb="17">
      <t>メンセキ</t>
    </rPh>
    <phoneticPr fontId="4"/>
  </si>
  <si>
    <t>　　資料出所　　茨城県常住人口調査（県統計課）</t>
    <rPh sb="2" eb="4">
      <t>シリョウ</t>
    </rPh>
    <rPh sb="4" eb="5">
      <t>デ</t>
    </rPh>
    <rPh sb="5" eb="6">
      <t>トコロ</t>
    </rPh>
    <rPh sb="8" eb="10">
      <t>コクセイ</t>
    </rPh>
    <rPh sb="10" eb="12">
      <t>チョウサ</t>
    </rPh>
    <rPh sb="13" eb="16">
      <t>ソウムショウ</t>
    </rPh>
    <rPh sb="16" eb="19">
      <t>トウケイキョク</t>
    </rPh>
    <phoneticPr fontId="4"/>
  </si>
  <si>
    <t>１５歳未満人口割合</t>
    <rPh sb="2" eb="5">
      <t>サイミマン</t>
    </rPh>
    <rPh sb="5" eb="7">
      <t>ジンコウ</t>
    </rPh>
    <rPh sb="7" eb="9">
      <t>ワリアイ</t>
    </rPh>
    <phoneticPr fontId="4"/>
  </si>
  <si>
    <t>　　計 算 式 　　１５歳未満人口÷総人口（年齢不詳を除く）×１００</t>
    <rPh sb="12" eb="15">
      <t>サイミマン</t>
    </rPh>
    <rPh sb="15" eb="17">
      <t>ジンコウ</t>
    </rPh>
    <rPh sb="18" eb="19">
      <t>ソウ</t>
    </rPh>
    <rPh sb="19" eb="21">
      <t>ジンコウ</t>
    </rPh>
    <rPh sb="22" eb="24">
      <t>ネンレイ</t>
    </rPh>
    <rPh sb="24" eb="26">
      <t>フショウ</t>
    </rPh>
    <rPh sb="27" eb="28">
      <t>ノゾ</t>
    </rPh>
    <phoneticPr fontId="4"/>
  </si>
  <si>
    <t>　　資料出所　　茨城県常住人口調査（県統計課）</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4"/>
  </si>
  <si>
    <t>１５～６４歳人口割合</t>
    <rPh sb="5" eb="6">
      <t>サイ</t>
    </rPh>
    <rPh sb="6" eb="8">
      <t>ジンコウ</t>
    </rPh>
    <rPh sb="8" eb="10">
      <t>ワリアイ</t>
    </rPh>
    <phoneticPr fontId="4"/>
  </si>
  <si>
    <t>　　計 算 式 　　１５歳～６４歳人口÷総人口（年齢不詳を除く）×１００</t>
    <rPh sb="12" eb="13">
      <t>サイ</t>
    </rPh>
    <rPh sb="16" eb="17">
      <t>サイ</t>
    </rPh>
    <rPh sb="17" eb="19">
      <t>ジンコウ</t>
    </rPh>
    <rPh sb="20" eb="21">
      <t>ソウ</t>
    </rPh>
    <rPh sb="21" eb="23">
      <t>ジンコウ</t>
    </rPh>
    <rPh sb="24" eb="26">
      <t>ネンレイ</t>
    </rPh>
    <rPh sb="26" eb="28">
      <t>フショウ</t>
    </rPh>
    <rPh sb="29" eb="30">
      <t>ノゾ</t>
    </rPh>
    <phoneticPr fontId="4"/>
  </si>
  <si>
    <t>６５歳以上人口割合</t>
    <rPh sb="2" eb="5">
      <t>サイイジョウ</t>
    </rPh>
    <rPh sb="5" eb="7">
      <t>ジンコウ</t>
    </rPh>
    <rPh sb="7" eb="9">
      <t>ワリアイ</t>
    </rPh>
    <phoneticPr fontId="4"/>
  </si>
  <si>
    <t>　　計 算 式 　　６５歳以上人口÷総人口（年齢不詳を除く）×１００</t>
    <rPh sb="12" eb="13">
      <t>サイ</t>
    </rPh>
    <rPh sb="13" eb="15">
      <t>イジョウ</t>
    </rPh>
    <rPh sb="15" eb="17">
      <t>ジンコウ</t>
    </rPh>
    <rPh sb="18" eb="19">
      <t>ソウ</t>
    </rPh>
    <rPh sb="19" eb="21">
      <t>ジンコウ</t>
    </rPh>
    <rPh sb="22" eb="24">
      <t>ネンレイ</t>
    </rPh>
    <rPh sb="24" eb="26">
      <t>フショウ</t>
    </rPh>
    <rPh sb="27" eb="28">
      <t>ノゾ</t>
    </rPh>
    <phoneticPr fontId="4"/>
  </si>
  <si>
    <t>出生率</t>
    <rPh sb="0" eb="3">
      <t>シュッショウリツ</t>
    </rPh>
    <phoneticPr fontId="4"/>
  </si>
  <si>
    <t>　　計 算 式 　　出生数÷日本人人口×１，０００</t>
    <rPh sb="10" eb="12">
      <t>シュッショウジ</t>
    </rPh>
    <rPh sb="12" eb="13">
      <t>スウ</t>
    </rPh>
    <rPh sb="14" eb="17">
      <t>ニホンジン</t>
    </rPh>
    <rPh sb="17" eb="19">
      <t>ジンコウ</t>
    </rPh>
    <phoneticPr fontId="4"/>
  </si>
  <si>
    <t>　　資料出所　　茨城県人口動態統計（県保健政策課）</t>
    <rPh sb="2" eb="4">
      <t>シリョウ</t>
    </rPh>
    <rPh sb="4" eb="5">
      <t>デ</t>
    </rPh>
    <rPh sb="5" eb="6">
      <t>トコロ</t>
    </rPh>
    <rPh sb="8" eb="11">
      <t>イバラキケン</t>
    </rPh>
    <rPh sb="11" eb="13">
      <t>ジンコウ</t>
    </rPh>
    <rPh sb="13" eb="15">
      <t>ドウタイ</t>
    </rPh>
    <rPh sb="15" eb="17">
      <t>トウケイ</t>
    </rPh>
    <phoneticPr fontId="4"/>
  </si>
  <si>
    <t>死亡率</t>
    <rPh sb="0" eb="3">
      <t>シボウリツ</t>
    </rPh>
    <phoneticPr fontId="4"/>
  </si>
  <si>
    <t>　　計 算 式 　　死亡数÷日本人人口×１，０００</t>
    <rPh sb="10" eb="13">
      <t>シボウスウ</t>
    </rPh>
    <rPh sb="12" eb="13">
      <t>スウ</t>
    </rPh>
    <rPh sb="14" eb="17">
      <t>ニホンジン</t>
    </rPh>
    <rPh sb="17" eb="19">
      <t>ジンコウ</t>
    </rPh>
    <phoneticPr fontId="4"/>
  </si>
  <si>
    <t>　　資料出所　　茨城県人口動態統計（県保健政策課）</t>
    <rPh sb="2" eb="4">
      <t>シリョウ</t>
    </rPh>
    <rPh sb="4" eb="5">
      <t>デ</t>
    </rPh>
    <rPh sb="5" eb="6">
      <t>トコロ</t>
    </rPh>
    <phoneticPr fontId="4"/>
  </si>
  <si>
    <t>高齢単身者割合</t>
    <rPh sb="0" eb="2">
      <t>コウレイ</t>
    </rPh>
    <rPh sb="2" eb="4">
      <t>タンシン</t>
    </rPh>
    <rPh sb="4" eb="5">
      <t>シャ</t>
    </rPh>
    <rPh sb="5" eb="7">
      <t>ワリアイ</t>
    </rPh>
    <phoneticPr fontId="4"/>
  </si>
  <si>
    <t>　　計 算 式 　　高齢単身者数÷６５歳以上人口×１００</t>
    <rPh sb="10" eb="12">
      <t>コウレイ</t>
    </rPh>
    <rPh sb="12" eb="14">
      <t>タンシン</t>
    </rPh>
    <rPh sb="14" eb="15">
      <t>シャ</t>
    </rPh>
    <rPh sb="15" eb="16">
      <t>スウ</t>
    </rPh>
    <rPh sb="19" eb="20">
      <t>サイ</t>
    </rPh>
    <rPh sb="20" eb="22">
      <t>イジョウ</t>
    </rPh>
    <rPh sb="22" eb="24">
      <t>ジンコウ</t>
    </rPh>
    <phoneticPr fontId="4"/>
  </si>
  <si>
    <t>　　資料出所　　国勢調査（総務省統計局）</t>
    <rPh sb="2" eb="4">
      <t>シリョウ</t>
    </rPh>
    <rPh sb="4" eb="6">
      <t>デドコロ</t>
    </rPh>
    <rPh sb="8" eb="10">
      <t>コクセイ</t>
    </rPh>
    <rPh sb="10" eb="12">
      <t>チョウサ</t>
    </rPh>
    <rPh sb="13" eb="16">
      <t>ソウムショウ</t>
    </rPh>
    <rPh sb="16" eb="19">
      <t>トウケイキョク</t>
    </rPh>
    <phoneticPr fontId="4"/>
  </si>
  <si>
    <t>　　計 算 式 　　１５歳以上未婚者÷１５歳以上人口×１００</t>
    <rPh sb="12" eb="15">
      <t>サイイジョウ</t>
    </rPh>
    <rPh sb="15" eb="18">
      <t>ミコンシャ</t>
    </rPh>
    <rPh sb="21" eb="24">
      <t>サイイジョウ</t>
    </rPh>
    <rPh sb="24" eb="26">
      <t>ジンコウ</t>
    </rPh>
    <phoneticPr fontId="4"/>
  </si>
  <si>
    <t>　　　　　　　　　　「未婚」とは、まだ結婚したことのない人を指す。</t>
    <rPh sb="11" eb="13">
      <t>ミコン</t>
    </rPh>
    <rPh sb="19" eb="21">
      <t>ケッコン</t>
    </rPh>
    <rPh sb="28" eb="29">
      <t>ヒト</t>
    </rPh>
    <rPh sb="30" eb="31">
      <t>サ</t>
    </rPh>
    <phoneticPr fontId="4"/>
  </si>
  <si>
    <t>　　資料出所　　国勢調査（総務省統計局）　</t>
    <rPh sb="2" eb="4">
      <t>シリョウ</t>
    </rPh>
    <rPh sb="4" eb="5">
      <t>デ</t>
    </rPh>
    <rPh sb="5" eb="6">
      <t>トコロ</t>
    </rPh>
    <rPh sb="8" eb="12">
      <t>コクセイチョウサ</t>
    </rPh>
    <rPh sb="13" eb="16">
      <t>ソウムショウ</t>
    </rPh>
    <rPh sb="16" eb="19">
      <t>トウケイキョク</t>
    </rPh>
    <phoneticPr fontId="4"/>
  </si>
  <si>
    <t>　　計 算 式 　　在留外国人数÷総人口×１００</t>
    <rPh sb="10" eb="12">
      <t>ザイリュウ</t>
    </rPh>
    <rPh sb="12" eb="14">
      <t>ガイコク</t>
    </rPh>
    <rPh sb="14" eb="15">
      <t>ジン</t>
    </rPh>
    <rPh sb="15" eb="16">
      <t>スウ</t>
    </rPh>
    <rPh sb="17" eb="20">
      <t>ソウジンコウ</t>
    </rPh>
    <phoneticPr fontId="4"/>
  </si>
  <si>
    <t>　　資料出所　　在留外国人統計（出入国在留管理庁）、茨城県常住人口調査（県統計課）　</t>
    <rPh sb="2" eb="4">
      <t>シリョウ</t>
    </rPh>
    <rPh sb="4" eb="5">
      <t>デ</t>
    </rPh>
    <rPh sb="5" eb="6">
      <t>トコロ</t>
    </rPh>
    <rPh sb="8" eb="10">
      <t>ザイリュウ</t>
    </rPh>
    <rPh sb="10" eb="12">
      <t>ガイコク</t>
    </rPh>
    <rPh sb="12" eb="13">
      <t>ジン</t>
    </rPh>
    <rPh sb="13" eb="15">
      <t>トウケイ</t>
    </rPh>
    <rPh sb="16" eb="17">
      <t>デ</t>
    </rPh>
    <rPh sb="17" eb="19">
      <t>ニュウコク</t>
    </rPh>
    <rPh sb="19" eb="21">
      <t>ザイリュウ</t>
    </rPh>
    <rPh sb="21" eb="23">
      <t>カンリ</t>
    </rPh>
    <rPh sb="23" eb="24">
      <t>チョウ</t>
    </rPh>
    <rPh sb="26" eb="29">
      <t>イバラキケン</t>
    </rPh>
    <rPh sb="29" eb="31">
      <t>ジョウジュウ</t>
    </rPh>
    <rPh sb="31" eb="33">
      <t>ジンコウ</t>
    </rPh>
    <rPh sb="33" eb="35">
      <t>チョウサ</t>
    </rPh>
    <rPh sb="36" eb="37">
      <t>ケン</t>
    </rPh>
    <rPh sb="37" eb="39">
      <t>トウケイ</t>
    </rPh>
    <rPh sb="39" eb="40">
      <t>カ</t>
    </rPh>
    <phoneticPr fontId="4"/>
  </si>
  <si>
    <t>市町村内総生産（名目）</t>
    <rPh sb="0" eb="3">
      <t>シチョウソン</t>
    </rPh>
    <rPh sb="3" eb="4">
      <t>ナイ</t>
    </rPh>
    <rPh sb="4" eb="7">
      <t>ソウセイサン</t>
    </rPh>
    <rPh sb="8" eb="10">
      <t>メイモク</t>
    </rPh>
    <phoneticPr fontId="4"/>
  </si>
  <si>
    <t>　　資料出所　　市町村民経済計算（県統計課）</t>
    <rPh sb="2" eb="4">
      <t>シリョウ</t>
    </rPh>
    <rPh sb="4" eb="5">
      <t>デ</t>
    </rPh>
    <rPh sb="5" eb="6">
      <t>トコロ</t>
    </rPh>
    <rPh sb="8" eb="11">
      <t>シチョウソン</t>
    </rPh>
    <rPh sb="11" eb="12">
      <t>ミン</t>
    </rPh>
    <rPh sb="12" eb="14">
      <t>ケイザイ</t>
    </rPh>
    <rPh sb="14" eb="16">
      <t>ケイサン</t>
    </rPh>
    <rPh sb="17" eb="18">
      <t>ケン</t>
    </rPh>
    <rPh sb="18" eb="20">
      <t>トウケイ</t>
    </rPh>
    <rPh sb="20" eb="21">
      <t>カ</t>
    </rPh>
    <phoneticPr fontId="4"/>
  </si>
  <si>
    <t>製造品出荷額等</t>
    <rPh sb="0" eb="2">
      <t>セイゾウ</t>
    </rPh>
    <rPh sb="2" eb="3">
      <t>ヒン</t>
    </rPh>
    <rPh sb="3" eb="5">
      <t>シュッカ</t>
    </rPh>
    <rPh sb="5" eb="6">
      <t>ガク</t>
    </rPh>
    <rPh sb="6" eb="7">
      <t>トウ</t>
    </rPh>
    <phoneticPr fontId="4"/>
  </si>
  <si>
    <t>　　資料出所　　経済センサス－活動調査（総務省統計局・経済産業省）</t>
    <rPh sb="2" eb="4">
      <t>シリョウ</t>
    </rPh>
    <rPh sb="4" eb="5">
      <t>デ</t>
    </rPh>
    <rPh sb="5" eb="6">
      <t>トコロ</t>
    </rPh>
    <rPh sb="8" eb="10">
      <t>ケイザイ</t>
    </rPh>
    <rPh sb="14" eb="19">
      <t>ーカツドウチョウサ</t>
    </rPh>
    <rPh sb="15" eb="17">
      <t>カツドウ</t>
    </rPh>
    <rPh sb="17" eb="19">
      <t>チョウサ</t>
    </rPh>
    <rPh sb="20" eb="23">
      <t>ソウムショウ</t>
    </rPh>
    <rPh sb="23" eb="26">
      <t>トウケイキョク</t>
    </rPh>
    <rPh sb="27" eb="29">
      <t>ケイザイ</t>
    </rPh>
    <rPh sb="29" eb="32">
      <t>サンギョウショウ</t>
    </rPh>
    <phoneticPr fontId="4"/>
  </si>
  <si>
    <t>商品販売額</t>
    <rPh sb="0" eb="2">
      <t>ショウヒン</t>
    </rPh>
    <rPh sb="2" eb="4">
      <t>ハンバイ</t>
    </rPh>
    <rPh sb="4" eb="5">
      <t>ガク</t>
    </rPh>
    <phoneticPr fontId="4"/>
  </si>
  <si>
    <t>　　計 算 式 　　卸売業、小売業の合計</t>
    <rPh sb="10" eb="13">
      <t>オロシウリギョウ</t>
    </rPh>
    <rPh sb="14" eb="17">
      <t>コウリギョウ</t>
    </rPh>
    <rPh sb="18" eb="20">
      <t>ゴウケイ</t>
    </rPh>
    <phoneticPr fontId="4"/>
  </si>
  <si>
    <t>小売事業所売り場面積</t>
    <rPh sb="0" eb="2">
      <t>コウリ</t>
    </rPh>
    <rPh sb="2" eb="5">
      <t>ジギョウショ</t>
    </rPh>
    <rPh sb="5" eb="6">
      <t>ウ</t>
    </rPh>
    <rPh sb="7" eb="8">
      <t>バ</t>
    </rPh>
    <rPh sb="8" eb="10">
      <t>メンセキ</t>
    </rPh>
    <phoneticPr fontId="4"/>
  </si>
  <si>
    <t>　　資料出所　　経済センサス－活動調査（総務省統計局・経済産業省）</t>
    <rPh sb="2" eb="4">
      <t>シリョウ</t>
    </rPh>
    <rPh sb="4" eb="5">
      <t>デ</t>
    </rPh>
    <rPh sb="5" eb="6">
      <t>トコロ</t>
    </rPh>
    <rPh sb="8" eb="10">
      <t>ケイザイ</t>
    </rPh>
    <rPh sb="14" eb="19">
      <t>ーカツドウチョウサ</t>
    </rPh>
    <rPh sb="15" eb="19">
      <t>カツドウチョウサ</t>
    </rPh>
    <rPh sb="20" eb="23">
      <t>ソウムショウ</t>
    </rPh>
    <rPh sb="23" eb="26">
      <t>トウケイキョク</t>
    </rPh>
    <rPh sb="27" eb="29">
      <t>ケイザイ</t>
    </rPh>
    <rPh sb="29" eb="32">
      <t>サンギョウショウ</t>
    </rPh>
    <phoneticPr fontId="4"/>
  </si>
  <si>
    <t>　　計 算 式 　第１次産業就業者数÷就業者総数×１００</t>
    <rPh sb="9" eb="10">
      <t>ダイ</t>
    </rPh>
    <rPh sb="11" eb="12">
      <t>ジ</t>
    </rPh>
    <rPh sb="12" eb="14">
      <t>サンギョウ</t>
    </rPh>
    <rPh sb="14" eb="17">
      <t>シュウギョウシャ</t>
    </rPh>
    <rPh sb="17" eb="18">
      <t>スウ</t>
    </rPh>
    <rPh sb="19" eb="22">
      <t>シュウギョウシャ</t>
    </rPh>
    <rPh sb="22" eb="23">
      <t>ソウ</t>
    </rPh>
    <rPh sb="23" eb="24">
      <t>スウ</t>
    </rPh>
    <phoneticPr fontId="4"/>
  </si>
  <si>
    <t>　　　　　　　　　第１次産業は、農業、林業、漁業の合計</t>
    <rPh sb="9" eb="10">
      <t>ダイ</t>
    </rPh>
    <rPh sb="11" eb="12">
      <t>ジ</t>
    </rPh>
    <rPh sb="12" eb="14">
      <t>サンギョウ</t>
    </rPh>
    <rPh sb="16" eb="18">
      <t>ノウギョウ</t>
    </rPh>
    <rPh sb="19" eb="21">
      <t>リンギョウ</t>
    </rPh>
    <rPh sb="22" eb="24">
      <t>ギョギョウ</t>
    </rPh>
    <rPh sb="25" eb="27">
      <t>ゴウケイ</t>
    </rPh>
    <phoneticPr fontId="4"/>
  </si>
  <si>
    <t>　　計 算 式 　第２次産業就業者数÷就業者総数×１００</t>
    <rPh sb="9" eb="10">
      <t>ダイ</t>
    </rPh>
    <rPh sb="11" eb="12">
      <t>ジ</t>
    </rPh>
    <rPh sb="12" eb="14">
      <t>サンギョウ</t>
    </rPh>
    <rPh sb="14" eb="17">
      <t>シュウギョウシャ</t>
    </rPh>
    <rPh sb="17" eb="18">
      <t>スウ</t>
    </rPh>
    <rPh sb="19" eb="22">
      <t>シュウギョウシャ</t>
    </rPh>
    <rPh sb="22" eb="23">
      <t>ソウ</t>
    </rPh>
    <rPh sb="23" eb="24">
      <t>スウ</t>
    </rPh>
    <phoneticPr fontId="4"/>
  </si>
  <si>
    <t>　　　　　　　　　第２次産業は、鉱業、採石業、砂利採取業、建設業、製造業の合計</t>
    <rPh sb="9" eb="10">
      <t>ダイ</t>
    </rPh>
    <rPh sb="11" eb="12">
      <t>ジ</t>
    </rPh>
    <rPh sb="12" eb="14">
      <t>サンギョウ</t>
    </rPh>
    <rPh sb="16" eb="18">
      <t>コウギョウ</t>
    </rPh>
    <rPh sb="19" eb="21">
      <t>サイセキ</t>
    </rPh>
    <rPh sb="21" eb="22">
      <t>ギョウ</t>
    </rPh>
    <rPh sb="23" eb="25">
      <t>ジャリ</t>
    </rPh>
    <rPh sb="25" eb="27">
      <t>サイシュ</t>
    </rPh>
    <rPh sb="27" eb="28">
      <t>ギョウ</t>
    </rPh>
    <rPh sb="29" eb="32">
      <t>ケンセツギョウ</t>
    </rPh>
    <rPh sb="33" eb="36">
      <t>セイゾウギョウ</t>
    </rPh>
    <rPh sb="37" eb="39">
      <t>ゴウケイ</t>
    </rPh>
    <phoneticPr fontId="4"/>
  </si>
  <si>
    <t>　　資料出所　　国勢調査（総務省統計局）</t>
    <rPh sb="2" eb="4">
      <t>シリョウ</t>
    </rPh>
    <rPh sb="4" eb="6">
      <t>デドコロ</t>
    </rPh>
    <rPh sb="16" eb="19">
      <t>トウケイキョク</t>
    </rPh>
    <phoneticPr fontId="4"/>
  </si>
  <si>
    <t>　　計 算 式 　第３次産業就業者数÷就業者総数×１００</t>
    <rPh sb="9" eb="10">
      <t>ダイ</t>
    </rPh>
    <rPh sb="11" eb="12">
      <t>ジ</t>
    </rPh>
    <rPh sb="12" eb="14">
      <t>サンギョウ</t>
    </rPh>
    <rPh sb="14" eb="17">
      <t>シュウギョウシャ</t>
    </rPh>
    <rPh sb="17" eb="18">
      <t>スウ</t>
    </rPh>
    <rPh sb="19" eb="22">
      <t>シュウギョウシャ</t>
    </rPh>
    <rPh sb="22" eb="23">
      <t>ソウ</t>
    </rPh>
    <rPh sb="23" eb="24">
      <t>スウ</t>
    </rPh>
    <phoneticPr fontId="4"/>
  </si>
  <si>
    <t>第３次産業は、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事業、サービス業（他に分類されないもの）、公務（他に分類されるものを除く）の合計。</t>
    <rPh sb="0" eb="1">
      <t>ダイ</t>
    </rPh>
    <rPh sb="2" eb="3">
      <t>ジ</t>
    </rPh>
    <rPh sb="3" eb="5">
      <t>サンギョウ</t>
    </rPh>
    <rPh sb="7" eb="9">
      <t>デンキ</t>
    </rPh>
    <rPh sb="13" eb="14">
      <t>ネツ</t>
    </rPh>
    <rPh sb="14" eb="16">
      <t>キョウキュウ</t>
    </rPh>
    <rPh sb="17" eb="20">
      <t>スイドウギョウ</t>
    </rPh>
    <rPh sb="21" eb="23">
      <t>ジョウホウ</t>
    </rPh>
    <rPh sb="23" eb="26">
      <t>ツウシンギョウ</t>
    </rPh>
    <rPh sb="27" eb="30">
      <t>ウンユギョウ</t>
    </rPh>
    <rPh sb="31" eb="33">
      <t>ユウビン</t>
    </rPh>
    <rPh sb="33" eb="34">
      <t>ギョウ</t>
    </rPh>
    <rPh sb="35" eb="38">
      <t>オロシウリギョウ</t>
    </rPh>
    <rPh sb="39" eb="42">
      <t>コウリギョウ</t>
    </rPh>
    <rPh sb="43" eb="46">
      <t>キンユウギョウ</t>
    </rPh>
    <rPh sb="47" eb="50">
      <t>ホケンギョウ</t>
    </rPh>
    <rPh sb="51" eb="54">
      <t>フドウサン</t>
    </rPh>
    <rPh sb="54" eb="55">
      <t>ギョウ</t>
    </rPh>
    <rPh sb="56" eb="58">
      <t>ブッピン</t>
    </rPh>
    <rPh sb="58" eb="61">
      <t>チンタイギョウ</t>
    </rPh>
    <rPh sb="62" eb="64">
      <t>ガクジュツ</t>
    </rPh>
    <rPh sb="64" eb="66">
      <t>ケンキュウ</t>
    </rPh>
    <rPh sb="67" eb="69">
      <t>センモン</t>
    </rPh>
    <rPh sb="70" eb="72">
      <t>ギジュツ</t>
    </rPh>
    <rPh sb="76" eb="77">
      <t>ギョウ</t>
    </rPh>
    <rPh sb="78" eb="80">
      <t>シュクハク</t>
    </rPh>
    <rPh sb="80" eb="81">
      <t>ギョウ</t>
    </rPh>
    <rPh sb="82" eb="84">
      <t>インショク</t>
    </rPh>
    <rPh sb="88" eb="89">
      <t>ギョウ</t>
    </rPh>
    <rPh sb="90" eb="92">
      <t>セイカツ</t>
    </rPh>
    <rPh sb="92" eb="94">
      <t>カンレン</t>
    </rPh>
    <rPh sb="98" eb="99">
      <t>ギョウ</t>
    </rPh>
    <rPh sb="100" eb="103">
      <t>ゴラクギョウ</t>
    </rPh>
    <rPh sb="104" eb="106">
      <t>キョウイク</t>
    </rPh>
    <rPh sb="107" eb="109">
      <t>ガクシュウ</t>
    </rPh>
    <rPh sb="109" eb="111">
      <t>シエン</t>
    </rPh>
    <rPh sb="111" eb="112">
      <t>ギョウ</t>
    </rPh>
    <rPh sb="113" eb="115">
      <t>イリョウ</t>
    </rPh>
    <rPh sb="116" eb="118">
      <t>フクシ</t>
    </rPh>
    <rPh sb="119" eb="121">
      <t>フクゴウ</t>
    </rPh>
    <rPh sb="125" eb="127">
      <t>ジギョウ</t>
    </rPh>
    <rPh sb="132" eb="133">
      <t>ギョウ</t>
    </rPh>
    <rPh sb="134" eb="135">
      <t>ホカ</t>
    </rPh>
    <rPh sb="136" eb="138">
      <t>ブンルイ</t>
    </rPh>
    <rPh sb="146" eb="148">
      <t>コウム</t>
    </rPh>
    <rPh sb="149" eb="150">
      <t>ホカ</t>
    </rPh>
    <rPh sb="151" eb="153">
      <t>ブンルイ</t>
    </rPh>
    <rPh sb="159" eb="160">
      <t>ノゾ</t>
    </rPh>
    <rPh sb="163" eb="165">
      <t>ゴウケイ</t>
    </rPh>
    <phoneticPr fontId="4"/>
  </si>
  <si>
    <t>市内就業者比率</t>
    <rPh sb="0" eb="2">
      <t>シナイ</t>
    </rPh>
    <rPh sb="2" eb="7">
      <t>シュウギョウシャヒリツ</t>
    </rPh>
    <phoneticPr fontId="4"/>
  </si>
  <si>
    <t>　　計 算 式　　 自市町村内就業者数÷総人口×１００</t>
    <rPh sb="2" eb="3">
      <t>ケイ</t>
    </rPh>
    <rPh sb="4" eb="5">
      <t>サン</t>
    </rPh>
    <rPh sb="6" eb="7">
      <t>シキ</t>
    </rPh>
    <phoneticPr fontId="4"/>
  </si>
  <si>
    <t>　　資料出所　　市町村別普通交付税決定額・財政力指数等一覧（県市町村課）　　</t>
    <rPh sb="2" eb="4">
      <t>シリョウ</t>
    </rPh>
    <rPh sb="4" eb="5">
      <t>デ</t>
    </rPh>
    <rPh sb="5" eb="6">
      <t>トコロ</t>
    </rPh>
    <rPh sb="8" eb="11">
      <t>シチョウソン</t>
    </rPh>
    <rPh sb="11" eb="12">
      <t>ベツ</t>
    </rPh>
    <rPh sb="12" eb="14">
      <t>フツウ</t>
    </rPh>
    <rPh sb="14" eb="17">
      <t>コウフゼイ</t>
    </rPh>
    <rPh sb="17" eb="19">
      <t>ケッテイ</t>
    </rPh>
    <rPh sb="19" eb="20">
      <t>ガク</t>
    </rPh>
    <rPh sb="21" eb="24">
      <t>ザイセイリョク</t>
    </rPh>
    <rPh sb="24" eb="26">
      <t>シスウ</t>
    </rPh>
    <rPh sb="26" eb="27">
      <t>トウ</t>
    </rPh>
    <rPh sb="27" eb="29">
      <t>イチラン</t>
    </rPh>
    <rPh sb="30" eb="31">
      <t>ケン</t>
    </rPh>
    <rPh sb="31" eb="34">
      <t>シチョウソン</t>
    </rPh>
    <rPh sb="34" eb="35">
      <t>カ</t>
    </rPh>
    <phoneticPr fontId="4"/>
  </si>
  <si>
    <t>　　資料出所　　市町村財政実態資料（県市町村課）　　</t>
    <rPh sb="2" eb="4">
      <t>シリョウ</t>
    </rPh>
    <rPh sb="4" eb="5">
      <t>デ</t>
    </rPh>
    <rPh sb="5" eb="6">
      <t>トコロ</t>
    </rPh>
    <rPh sb="8" eb="11">
      <t>シチョウソン</t>
    </rPh>
    <rPh sb="11" eb="13">
      <t>ザイセイ</t>
    </rPh>
    <rPh sb="13" eb="15">
      <t>ジッタイ</t>
    </rPh>
    <rPh sb="15" eb="17">
      <t>シリョウ</t>
    </rPh>
    <rPh sb="18" eb="19">
      <t>ケン</t>
    </rPh>
    <rPh sb="19" eb="22">
      <t>シチョウソン</t>
    </rPh>
    <rPh sb="22" eb="23">
      <t>カ</t>
    </rPh>
    <phoneticPr fontId="4"/>
  </si>
  <si>
    <t>市町村民税（住民１人当たり）</t>
    <rPh sb="0" eb="3">
      <t>シチョウソン</t>
    </rPh>
    <rPh sb="3" eb="4">
      <t>ミン</t>
    </rPh>
    <rPh sb="4" eb="5">
      <t>ゼイ</t>
    </rPh>
    <rPh sb="6" eb="8">
      <t>ジュウミン</t>
    </rPh>
    <rPh sb="8" eb="10">
      <t>ヒトリ</t>
    </rPh>
    <rPh sb="10" eb="11">
      <t>ア</t>
    </rPh>
    <phoneticPr fontId="4"/>
  </si>
  <si>
    <t>　　計 算 式 　　市町村民税収入済額÷総人口</t>
    <rPh sb="10" eb="13">
      <t>シチョウソン</t>
    </rPh>
    <rPh sb="13" eb="14">
      <t>ミン</t>
    </rPh>
    <rPh sb="14" eb="15">
      <t>ゼイ</t>
    </rPh>
    <rPh sb="15" eb="17">
      <t>シュウニュウ</t>
    </rPh>
    <rPh sb="17" eb="18">
      <t>ス</t>
    </rPh>
    <rPh sb="18" eb="19">
      <t>ガク</t>
    </rPh>
    <rPh sb="20" eb="21">
      <t>ソウ</t>
    </rPh>
    <rPh sb="21" eb="23">
      <t>ジンコウ</t>
    </rPh>
    <phoneticPr fontId="4"/>
  </si>
  <si>
    <t>　　資料出所　  市町村財政実態資料（県市町村課）、茨城県常住人口調査（県統計課）　　</t>
    <rPh sb="2" eb="4">
      <t>シリョウ</t>
    </rPh>
    <rPh sb="4" eb="5">
      <t>デ</t>
    </rPh>
    <rPh sb="5" eb="6">
      <t>トコロ</t>
    </rPh>
    <rPh sb="9" eb="12">
      <t>シチョウソン</t>
    </rPh>
    <rPh sb="12" eb="14">
      <t>ザイセイ</t>
    </rPh>
    <rPh sb="14" eb="16">
      <t>ジッタイ</t>
    </rPh>
    <rPh sb="16" eb="18">
      <t>シリョウ</t>
    </rPh>
    <rPh sb="19" eb="20">
      <t>ケン</t>
    </rPh>
    <rPh sb="20" eb="23">
      <t>シチョウソン</t>
    </rPh>
    <rPh sb="23" eb="24">
      <t>カ</t>
    </rPh>
    <rPh sb="26" eb="29">
      <t>イバラキケン</t>
    </rPh>
    <rPh sb="29" eb="31">
      <t>ジョウジュウ</t>
    </rPh>
    <rPh sb="31" eb="33">
      <t>ジンコウ</t>
    </rPh>
    <rPh sb="33" eb="35">
      <t>チョウサ</t>
    </rPh>
    <rPh sb="36" eb="37">
      <t>ケン</t>
    </rPh>
    <rPh sb="37" eb="39">
      <t>トウケイ</t>
    </rPh>
    <rPh sb="39" eb="40">
      <t>カ</t>
    </rPh>
    <phoneticPr fontId="4"/>
  </si>
  <si>
    <t>固定資産税（住民１人当たり）</t>
    <rPh sb="0" eb="2">
      <t>コテイ</t>
    </rPh>
    <rPh sb="2" eb="5">
      <t>シサンゼイ</t>
    </rPh>
    <phoneticPr fontId="4"/>
  </si>
  <si>
    <t>　　計 算 式 　　固定資産税収入済額÷総人口</t>
    <rPh sb="10" eb="12">
      <t>コテイ</t>
    </rPh>
    <rPh sb="12" eb="14">
      <t>シサン</t>
    </rPh>
    <rPh sb="14" eb="15">
      <t>ゼイ</t>
    </rPh>
    <rPh sb="15" eb="17">
      <t>シュウニュウ</t>
    </rPh>
    <rPh sb="17" eb="18">
      <t>ス</t>
    </rPh>
    <rPh sb="18" eb="19">
      <t>ガク</t>
    </rPh>
    <rPh sb="20" eb="21">
      <t>ソウ</t>
    </rPh>
    <rPh sb="21" eb="23">
      <t>ジンコウ</t>
    </rPh>
    <phoneticPr fontId="4"/>
  </si>
  <si>
    <t>　　資料出所　  市町村財政実態資料（県市町村課）、茨城県常住人口調査（県統計課）　　</t>
    <rPh sb="2" eb="4">
      <t>シリョウ</t>
    </rPh>
    <rPh sb="4" eb="5">
      <t>デ</t>
    </rPh>
    <rPh sb="5" eb="6">
      <t>トコロ</t>
    </rPh>
    <rPh sb="26" eb="29">
      <t>イバラキケン</t>
    </rPh>
    <rPh sb="29" eb="31">
      <t>ジョウジュウ</t>
    </rPh>
    <rPh sb="31" eb="33">
      <t>ジンコウ</t>
    </rPh>
    <rPh sb="33" eb="35">
      <t>チョウサ</t>
    </rPh>
    <rPh sb="36" eb="37">
      <t>ケン</t>
    </rPh>
    <rPh sb="37" eb="39">
      <t>トウケイ</t>
    </rPh>
    <rPh sb="39" eb="40">
      <t>カ</t>
    </rPh>
    <phoneticPr fontId="4"/>
  </si>
  <si>
    <t>歳出決算総額（住民１人当たり）</t>
    <rPh sb="0" eb="2">
      <t>サイシュツ</t>
    </rPh>
    <rPh sb="2" eb="4">
      <t>ケッサン</t>
    </rPh>
    <rPh sb="4" eb="6">
      <t>ソウガク</t>
    </rPh>
    <rPh sb="7" eb="9">
      <t>ジュウミン</t>
    </rPh>
    <rPh sb="10" eb="11">
      <t>ニン</t>
    </rPh>
    <rPh sb="11" eb="12">
      <t>ア</t>
    </rPh>
    <phoneticPr fontId="4"/>
  </si>
  <si>
    <t>　　計 算 式 　　歳出決算総額÷総人口</t>
    <rPh sb="10" eb="12">
      <t>サイシュツ</t>
    </rPh>
    <rPh sb="12" eb="14">
      <t>ケッサン</t>
    </rPh>
    <rPh sb="14" eb="16">
      <t>ソウガク</t>
    </rPh>
    <rPh sb="17" eb="18">
      <t>ソウ</t>
    </rPh>
    <rPh sb="18" eb="20">
      <t>ジンコウ</t>
    </rPh>
    <phoneticPr fontId="4"/>
  </si>
  <si>
    <t>　　資料出所　　市町村財政実態資料（県市町村課）、茨城県常住人口調査（県統計課）　　</t>
    <rPh sb="2" eb="4">
      <t>シリョウ</t>
    </rPh>
    <rPh sb="4" eb="5">
      <t>デ</t>
    </rPh>
    <rPh sb="5" eb="6">
      <t>トコロ</t>
    </rPh>
    <rPh sb="25" eb="28">
      <t>イバラキケン</t>
    </rPh>
    <rPh sb="28" eb="30">
      <t>ジョウジュウ</t>
    </rPh>
    <rPh sb="30" eb="32">
      <t>ジンコウ</t>
    </rPh>
    <rPh sb="32" eb="34">
      <t>チョウサ</t>
    </rPh>
    <rPh sb="35" eb="36">
      <t>ケン</t>
    </rPh>
    <rPh sb="36" eb="38">
      <t>トウケイ</t>
    </rPh>
    <rPh sb="38" eb="39">
      <t>カ</t>
    </rPh>
    <phoneticPr fontId="4"/>
  </si>
  <si>
    <t>教育・文化</t>
    <phoneticPr fontId="4"/>
  </si>
  <si>
    <t>幼稚園数（３～５歳１万人当たり）</t>
    <rPh sb="0" eb="3">
      <t>ヨウチエン</t>
    </rPh>
    <rPh sb="3" eb="4">
      <t>スウ</t>
    </rPh>
    <rPh sb="8" eb="9">
      <t>サイ</t>
    </rPh>
    <phoneticPr fontId="4"/>
  </si>
  <si>
    <t>　　計 算 式 　　幼稚園数(公立、私立)÷３～５歳人口×１０，０００</t>
    <rPh sb="10" eb="13">
      <t>ヨウチエン</t>
    </rPh>
    <rPh sb="13" eb="14">
      <t>スウ</t>
    </rPh>
    <rPh sb="15" eb="17">
      <t>コウリツ</t>
    </rPh>
    <rPh sb="18" eb="20">
      <t>シリツ</t>
    </rPh>
    <rPh sb="25" eb="26">
      <t>サイ</t>
    </rPh>
    <rPh sb="26" eb="28">
      <t>ジンコウ</t>
    </rPh>
    <phoneticPr fontId="4"/>
  </si>
  <si>
    <t>　　　　　　　　　　幼稚園数は、国立、幼保連携型認定こども園を含まない。</t>
    <rPh sb="10" eb="13">
      <t>ヨウチエン</t>
    </rPh>
    <rPh sb="13" eb="14">
      <t>スウ</t>
    </rPh>
    <rPh sb="16" eb="18">
      <t>コクリツ</t>
    </rPh>
    <rPh sb="19" eb="26">
      <t>ヨウホレンケイガタニンテイ</t>
    </rPh>
    <rPh sb="29" eb="30">
      <t>エン</t>
    </rPh>
    <rPh sb="31" eb="32">
      <t>フク</t>
    </rPh>
    <phoneticPr fontId="4"/>
  </si>
  <si>
    <t>　　　　　</t>
    <phoneticPr fontId="4"/>
  </si>
  <si>
    <t>　　　　　　　　　　３～５歳人口は、令和２年10月１日現在</t>
    <rPh sb="13" eb="14">
      <t>サイ</t>
    </rPh>
    <rPh sb="14" eb="16">
      <t>ジンコウ</t>
    </rPh>
    <rPh sb="18" eb="20">
      <t>レイワ</t>
    </rPh>
    <rPh sb="21" eb="22">
      <t>ネン</t>
    </rPh>
    <rPh sb="22" eb="23">
      <t>ヘイネン</t>
    </rPh>
    <rPh sb="24" eb="25">
      <t>ガツ</t>
    </rPh>
    <rPh sb="26" eb="27">
      <t>ニチ</t>
    </rPh>
    <rPh sb="27" eb="29">
      <t>ゲンザイ</t>
    </rPh>
    <phoneticPr fontId="4"/>
  </si>
  <si>
    <t>　　資料出所　　学校基本調査（県統計課）、国勢調査（総務省統計局）</t>
    <rPh sb="2" eb="4">
      <t>シリョウ</t>
    </rPh>
    <rPh sb="4" eb="5">
      <t>デ</t>
    </rPh>
    <rPh sb="5" eb="6">
      <t>トコロ</t>
    </rPh>
    <rPh sb="8" eb="10">
      <t>ガッコウ</t>
    </rPh>
    <rPh sb="10" eb="12">
      <t>キホン</t>
    </rPh>
    <rPh sb="12" eb="14">
      <t>チョウサ</t>
    </rPh>
    <rPh sb="15" eb="16">
      <t>ケン</t>
    </rPh>
    <rPh sb="16" eb="18">
      <t>トウケイ</t>
    </rPh>
    <rPh sb="18" eb="19">
      <t>カ</t>
    </rPh>
    <rPh sb="21" eb="25">
      <t>コクセイチョウサ</t>
    </rPh>
    <rPh sb="26" eb="32">
      <t>ソウムショウトウケイキョク</t>
    </rPh>
    <phoneticPr fontId="4"/>
  </si>
  <si>
    <t>小学校児童数（教員１人当たり）</t>
    <rPh sb="0" eb="3">
      <t>ショウガッコウ</t>
    </rPh>
    <rPh sb="3" eb="5">
      <t>ジドウ</t>
    </rPh>
    <rPh sb="5" eb="6">
      <t>スウ</t>
    </rPh>
    <rPh sb="7" eb="9">
      <t>キョウイン</t>
    </rPh>
    <rPh sb="9" eb="11">
      <t>ヒトリ</t>
    </rPh>
    <rPh sb="11" eb="12">
      <t>ア</t>
    </rPh>
    <phoneticPr fontId="4"/>
  </si>
  <si>
    <t>　　計 算 式 　　小学校児童数（公立、私立）÷小学校教員数（本務者）（公立、私立）</t>
    <rPh sb="10" eb="13">
      <t>ショウガッコウ</t>
    </rPh>
    <rPh sb="13" eb="15">
      <t>ジドウ</t>
    </rPh>
    <rPh sb="15" eb="16">
      <t>スウ</t>
    </rPh>
    <rPh sb="17" eb="19">
      <t>コウリツ</t>
    </rPh>
    <rPh sb="20" eb="22">
      <t>シリツ</t>
    </rPh>
    <rPh sb="24" eb="27">
      <t>ショウガッコウ</t>
    </rPh>
    <rPh sb="27" eb="29">
      <t>キョウイン</t>
    </rPh>
    <rPh sb="29" eb="30">
      <t>スウ</t>
    </rPh>
    <rPh sb="31" eb="33">
      <t>ホンム</t>
    </rPh>
    <rPh sb="33" eb="34">
      <t>シャ</t>
    </rPh>
    <phoneticPr fontId="4"/>
  </si>
  <si>
    <t>　　　　　　　　　　小学校は、国立、義務教育学校を含まない。</t>
    <rPh sb="10" eb="13">
      <t>ショウガッコウ</t>
    </rPh>
    <rPh sb="15" eb="17">
      <t>コクリツ</t>
    </rPh>
    <rPh sb="18" eb="22">
      <t>ギムキョウイク</t>
    </rPh>
    <rPh sb="22" eb="24">
      <t>ガッコウ</t>
    </rPh>
    <rPh sb="25" eb="26">
      <t>フク</t>
    </rPh>
    <phoneticPr fontId="4"/>
  </si>
  <si>
    <t>　　資料出所　　学校基本調査（県統計課）</t>
    <rPh sb="2" eb="4">
      <t>シリョウ</t>
    </rPh>
    <rPh sb="4" eb="5">
      <t>デ</t>
    </rPh>
    <rPh sb="5" eb="6">
      <t>トコロ</t>
    </rPh>
    <rPh sb="8" eb="10">
      <t>ガッコウ</t>
    </rPh>
    <rPh sb="10" eb="12">
      <t>キホン</t>
    </rPh>
    <rPh sb="12" eb="14">
      <t>チョウサ</t>
    </rPh>
    <phoneticPr fontId="4"/>
  </si>
  <si>
    <t>中学校生徒数（教員１人当たり）</t>
    <rPh sb="0" eb="1">
      <t>ナカ</t>
    </rPh>
    <rPh sb="1" eb="3">
      <t>ショウガッコウ</t>
    </rPh>
    <rPh sb="3" eb="5">
      <t>セイト</t>
    </rPh>
    <rPh sb="5" eb="6">
      <t>スウ</t>
    </rPh>
    <rPh sb="7" eb="9">
      <t>キョウイン</t>
    </rPh>
    <rPh sb="9" eb="11">
      <t>ヒトリ</t>
    </rPh>
    <rPh sb="11" eb="12">
      <t>ア</t>
    </rPh>
    <phoneticPr fontId="4"/>
  </si>
  <si>
    <t>　　計 算 式 　　中学校生徒数（公立、私立）÷中学校教員数（本務者）（公立、私立）</t>
    <rPh sb="10" eb="11">
      <t>ナカ</t>
    </rPh>
    <rPh sb="11" eb="13">
      <t>ショウガッコウ</t>
    </rPh>
    <rPh sb="13" eb="15">
      <t>セイト</t>
    </rPh>
    <rPh sb="15" eb="16">
      <t>スウ</t>
    </rPh>
    <rPh sb="24" eb="25">
      <t>ナカ</t>
    </rPh>
    <rPh sb="25" eb="27">
      <t>ショウガッコウ</t>
    </rPh>
    <rPh sb="27" eb="29">
      <t>キョウイン</t>
    </rPh>
    <rPh sb="29" eb="30">
      <t>スウ</t>
    </rPh>
    <rPh sb="31" eb="33">
      <t>ホンム</t>
    </rPh>
    <rPh sb="33" eb="34">
      <t>シャ</t>
    </rPh>
    <phoneticPr fontId="4"/>
  </si>
  <si>
    <t>　　　　　　　　　　中学校は、国立、義務教育学校及び中等教育学校を含まない。</t>
    <rPh sb="10" eb="13">
      <t>チュウガッコウ</t>
    </rPh>
    <rPh sb="15" eb="17">
      <t>コクリツ</t>
    </rPh>
    <rPh sb="18" eb="24">
      <t>ギムキョウイクガッコウ</t>
    </rPh>
    <rPh sb="24" eb="25">
      <t>オヨ</t>
    </rPh>
    <rPh sb="26" eb="28">
      <t>チュウトウ</t>
    </rPh>
    <rPh sb="28" eb="32">
      <t>キョウイクガッコウ</t>
    </rPh>
    <rPh sb="33" eb="34">
      <t>フク</t>
    </rPh>
    <phoneticPr fontId="4"/>
  </si>
  <si>
    <t>　　資料出所　　学校基本調査（県統計課）　　</t>
    <rPh sb="2" eb="4">
      <t>シリョウ</t>
    </rPh>
    <rPh sb="4" eb="5">
      <t>デ</t>
    </rPh>
    <rPh sb="5" eb="6">
      <t>トコロ</t>
    </rPh>
    <rPh sb="8" eb="14">
      <t>ガッコウキホンチョウサ</t>
    </rPh>
    <phoneticPr fontId="4"/>
  </si>
  <si>
    <t>運動広場数（１０万人当たり）</t>
    <rPh sb="0" eb="2">
      <t>ウンドウ</t>
    </rPh>
    <rPh sb="2" eb="4">
      <t>ヒロバ</t>
    </rPh>
    <rPh sb="4" eb="5">
      <t>スウ</t>
    </rPh>
    <rPh sb="8" eb="10">
      <t>マンニン</t>
    </rPh>
    <rPh sb="10" eb="11">
      <t>ア</t>
    </rPh>
    <phoneticPr fontId="4"/>
  </si>
  <si>
    <t>　　計 算 式 　　運動広場数÷総人口×１００，０００</t>
    <rPh sb="10" eb="12">
      <t>ウンドウ</t>
    </rPh>
    <rPh sb="12" eb="14">
      <t>ヒロバ</t>
    </rPh>
    <rPh sb="14" eb="15">
      <t>スウ</t>
    </rPh>
    <rPh sb="16" eb="19">
      <t>ソウジンコウ</t>
    </rPh>
    <phoneticPr fontId="4"/>
  </si>
  <si>
    <t>　　資料出所　　茨城の生涯スポーツ（県スポーツ推進課）、茨城県常住人口調査（県統計課）　　</t>
    <rPh sb="2" eb="4">
      <t>シリョウ</t>
    </rPh>
    <rPh sb="4" eb="5">
      <t>デ</t>
    </rPh>
    <rPh sb="5" eb="6">
      <t>トコロ</t>
    </rPh>
    <rPh sb="8" eb="10">
      <t>イバラキ</t>
    </rPh>
    <rPh sb="11" eb="13">
      <t>ショウガイ</t>
    </rPh>
    <rPh sb="18" eb="19">
      <t>ケン</t>
    </rPh>
    <rPh sb="23" eb="25">
      <t>スイシン</t>
    </rPh>
    <rPh sb="25" eb="26">
      <t>カ</t>
    </rPh>
    <phoneticPr fontId="4"/>
  </si>
  <si>
    <t>持ち家率</t>
    <rPh sb="0" eb="1">
      <t>モ</t>
    </rPh>
    <rPh sb="2" eb="4">
      <t>イエリツ</t>
    </rPh>
    <phoneticPr fontId="4"/>
  </si>
  <si>
    <t>　　計 算 式      持ち家数÷居住世帯あり住宅数×１００</t>
    <rPh sb="13" eb="14">
      <t>モ</t>
    </rPh>
    <rPh sb="16" eb="17">
      <t>スウ</t>
    </rPh>
    <rPh sb="18" eb="20">
      <t>キョジュウ</t>
    </rPh>
    <rPh sb="20" eb="22">
      <t>セタイ</t>
    </rPh>
    <rPh sb="24" eb="27">
      <t>ジュウタクスウ</t>
    </rPh>
    <phoneticPr fontId="4"/>
  </si>
  <si>
    <t>　　　　　　　　　　市、人口１万５千人以上の町村が対象。</t>
    <rPh sb="10" eb="11">
      <t>シ</t>
    </rPh>
    <rPh sb="12" eb="14">
      <t>ジンコウ</t>
    </rPh>
    <rPh sb="15" eb="16">
      <t>マン</t>
    </rPh>
    <rPh sb="17" eb="19">
      <t>センニン</t>
    </rPh>
    <rPh sb="19" eb="21">
      <t>イジョウ</t>
    </rPh>
    <rPh sb="22" eb="24">
      <t>チョウソン</t>
    </rPh>
    <rPh sb="25" eb="27">
      <t>タイショウ</t>
    </rPh>
    <phoneticPr fontId="4"/>
  </si>
  <si>
    <t>　　資料出所　　住宅・土地統計調査（総務省統計局）</t>
    <rPh sb="8" eb="10">
      <t>ジュウタク</t>
    </rPh>
    <rPh sb="11" eb="13">
      <t>トチ</t>
    </rPh>
    <rPh sb="13" eb="15">
      <t>トウケイ</t>
    </rPh>
    <rPh sb="15" eb="17">
      <t>チョウサ</t>
    </rPh>
    <rPh sb="18" eb="21">
      <t>ソウムショウ</t>
    </rPh>
    <rPh sb="21" eb="24">
      <t>トウケイキョク</t>
    </rPh>
    <phoneticPr fontId="4"/>
  </si>
  <si>
    <t>水道普及率</t>
    <rPh sb="0" eb="2">
      <t>スイドウ</t>
    </rPh>
    <rPh sb="2" eb="4">
      <t>フキュウ</t>
    </rPh>
    <rPh sb="4" eb="5">
      <t>リツ</t>
    </rPh>
    <phoneticPr fontId="4"/>
  </si>
  <si>
    <t>　　計 算 式 　　現在給水人口÷総人口×１００</t>
    <rPh sb="10" eb="12">
      <t>ゲンザイ</t>
    </rPh>
    <rPh sb="12" eb="14">
      <t>キュウスイ</t>
    </rPh>
    <rPh sb="14" eb="16">
      <t>ジンコウ</t>
    </rPh>
    <rPh sb="17" eb="20">
      <t>ソウジンコウ</t>
    </rPh>
    <phoneticPr fontId="4"/>
  </si>
  <si>
    <t>　　　　　　　　　　給水人口は、上水道、簡易水道及び専用水道（自己水源のみ）の計。</t>
    <rPh sb="10" eb="12">
      <t>キュウスイ</t>
    </rPh>
    <rPh sb="12" eb="14">
      <t>ジンコウ</t>
    </rPh>
    <rPh sb="16" eb="19">
      <t>ジョウスイドウ</t>
    </rPh>
    <rPh sb="20" eb="22">
      <t>カンイ</t>
    </rPh>
    <rPh sb="22" eb="24">
      <t>スイドウ</t>
    </rPh>
    <rPh sb="24" eb="25">
      <t>オヨ</t>
    </rPh>
    <rPh sb="26" eb="28">
      <t>センヨウ</t>
    </rPh>
    <rPh sb="28" eb="30">
      <t>スイドウ</t>
    </rPh>
    <rPh sb="31" eb="33">
      <t>ジコ</t>
    </rPh>
    <rPh sb="33" eb="35">
      <t>スイゲン</t>
    </rPh>
    <rPh sb="39" eb="40">
      <t>ケイ</t>
    </rPh>
    <phoneticPr fontId="4"/>
  </si>
  <si>
    <t>　　　　　　　　　　総人口は、令和３年４月１日現在</t>
    <phoneticPr fontId="4"/>
  </si>
  <si>
    <t>　　資料出所　　茨城県の水道（県水政課）</t>
    <phoneticPr fontId="4"/>
  </si>
  <si>
    <t>　　計 算 式　   汚水処理人口（下水道＋農（漁）業集落排水施設＋合併処理浄化槽</t>
    <phoneticPr fontId="4"/>
  </si>
  <si>
    <t xml:space="preserve">                     ＋コミュニティ・プラント）÷総人口×１００</t>
    <phoneticPr fontId="4"/>
  </si>
  <si>
    <t>　　資料出所　　汚水処理人口普及率（県下水道課、県農地整備課、県環境対策課）</t>
    <rPh sb="8" eb="10">
      <t>オスイ</t>
    </rPh>
    <rPh sb="10" eb="12">
      <t>ショリ</t>
    </rPh>
    <rPh sb="12" eb="14">
      <t>ジンコウ</t>
    </rPh>
    <rPh sb="14" eb="16">
      <t>フキュウ</t>
    </rPh>
    <rPh sb="16" eb="17">
      <t>リツ</t>
    </rPh>
    <rPh sb="18" eb="19">
      <t>ケン</t>
    </rPh>
    <rPh sb="19" eb="22">
      <t>ゲスイドウ</t>
    </rPh>
    <rPh sb="22" eb="23">
      <t>カ</t>
    </rPh>
    <rPh sb="24" eb="25">
      <t>ケン</t>
    </rPh>
    <rPh sb="25" eb="27">
      <t>ノウチ</t>
    </rPh>
    <rPh sb="27" eb="29">
      <t>セイビ</t>
    </rPh>
    <rPh sb="29" eb="30">
      <t>カ</t>
    </rPh>
    <rPh sb="31" eb="32">
      <t>ケン</t>
    </rPh>
    <rPh sb="32" eb="34">
      <t>カンキョウ</t>
    </rPh>
    <rPh sb="34" eb="36">
      <t>タイサク</t>
    </rPh>
    <rPh sb="36" eb="37">
      <t>カ</t>
    </rPh>
    <phoneticPr fontId="4"/>
  </si>
  <si>
    <t>　　計 算 式　   下水道処理人口÷総人口×１００</t>
    <phoneticPr fontId="4"/>
  </si>
  <si>
    <t>　　資料出所　　汚水処理人口普及率（県下水道課）</t>
    <rPh sb="8" eb="10">
      <t>オスイ</t>
    </rPh>
    <rPh sb="10" eb="12">
      <t>ショリ</t>
    </rPh>
    <rPh sb="12" eb="14">
      <t>ジンコウ</t>
    </rPh>
    <rPh sb="14" eb="16">
      <t>フキュウ</t>
    </rPh>
    <rPh sb="16" eb="17">
      <t>リツ</t>
    </rPh>
    <rPh sb="18" eb="19">
      <t>ケン</t>
    </rPh>
    <rPh sb="19" eb="22">
      <t>ゲスイドウ</t>
    </rPh>
    <rPh sb="22" eb="23">
      <t>カ</t>
    </rPh>
    <phoneticPr fontId="4"/>
  </si>
  <si>
    <t>ごみ収集量（１人１日当たり）</t>
    <rPh sb="2" eb="5">
      <t>シュウシュウリョウ</t>
    </rPh>
    <rPh sb="7" eb="8">
      <t>ニン</t>
    </rPh>
    <rPh sb="9" eb="10">
      <t>ニチ</t>
    </rPh>
    <rPh sb="10" eb="11">
      <t>ア</t>
    </rPh>
    <phoneticPr fontId="4"/>
  </si>
  <si>
    <t>　　計 算 式 　　ごみ年間総収集量（ｇ）÷ごみ処理人口÷365</t>
    <rPh sb="12" eb="14">
      <t>ネンカン</t>
    </rPh>
    <rPh sb="14" eb="15">
      <t>ソウ</t>
    </rPh>
    <rPh sb="15" eb="17">
      <t>シュウシュウ</t>
    </rPh>
    <rPh sb="17" eb="18">
      <t>リョウ</t>
    </rPh>
    <rPh sb="24" eb="26">
      <t>ショリ</t>
    </rPh>
    <rPh sb="26" eb="28">
      <t>ジンコウ</t>
    </rPh>
    <phoneticPr fontId="4"/>
  </si>
  <si>
    <t>　　資料出所　　市町村公共施設の状況（県市町村課）</t>
    <rPh sb="2" eb="4">
      <t>シリョウ</t>
    </rPh>
    <rPh sb="4" eb="5">
      <t>デ</t>
    </rPh>
    <rPh sb="5" eb="6">
      <t>トコロ</t>
    </rPh>
    <rPh sb="8" eb="11">
      <t>シチョウソン</t>
    </rPh>
    <rPh sb="11" eb="13">
      <t>コウキョウ</t>
    </rPh>
    <rPh sb="13" eb="15">
      <t>シセツ</t>
    </rPh>
    <rPh sb="16" eb="18">
      <t>ジョウキョウ</t>
    </rPh>
    <rPh sb="19" eb="20">
      <t>ケン</t>
    </rPh>
    <rPh sb="20" eb="23">
      <t>シチョウソン</t>
    </rPh>
    <rPh sb="23" eb="24">
      <t>カ</t>
    </rPh>
    <phoneticPr fontId="4"/>
  </si>
  <si>
    <t>道路実延長（総面積１万㎡当たり）</t>
    <rPh sb="0" eb="2">
      <t>ドウロ</t>
    </rPh>
    <rPh sb="2" eb="3">
      <t>ジツ</t>
    </rPh>
    <rPh sb="3" eb="5">
      <t>エンチョウ</t>
    </rPh>
    <rPh sb="6" eb="7">
      <t>ソウ</t>
    </rPh>
    <rPh sb="7" eb="9">
      <t>メンセキ</t>
    </rPh>
    <rPh sb="10" eb="11">
      <t>マン</t>
    </rPh>
    <rPh sb="12" eb="13">
      <t>ア</t>
    </rPh>
    <phoneticPr fontId="4"/>
  </si>
  <si>
    <t>　　計 算 式 　　道路実延長÷総面積</t>
    <rPh sb="10" eb="12">
      <t>ドウロ</t>
    </rPh>
    <rPh sb="12" eb="13">
      <t>ジツ</t>
    </rPh>
    <rPh sb="13" eb="15">
      <t>エンチョウ</t>
    </rPh>
    <rPh sb="16" eb="17">
      <t>ソウ</t>
    </rPh>
    <rPh sb="17" eb="19">
      <t>メンセキ</t>
    </rPh>
    <phoneticPr fontId="4"/>
  </si>
  <si>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4"/>
  </si>
  <si>
    <t>市町村道舗装率</t>
    <rPh sb="0" eb="3">
      <t>シチョウソン</t>
    </rPh>
    <rPh sb="3" eb="4">
      <t>ミチ</t>
    </rPh>
    <rPh sb="4" eb="6">
      <t>ホソウ</t>
    </rPh>
    <rPh sb="6" eb="7">
      <t>リツ</t>
    </rPh>
    <phoneticPr fontId="4"/>
  </si>
  <si>
    <t>　　計 算 式 　　市町村道舗装道路実延長÷市町村道実延長×１００　　　</t>
    <rPh sb="14" eb="16">
      <t>ホソウ</t>
    </rPh>
    <rPh sb="16" eb="18">
      <t>ドウロ</t>
    </rPh>
    <rPh sb="18" eb="19">
      <t>ジツ</t>
    </rPh>
    <rPh sb="19" eb="21">
      <t>エンチョウ</t>
    </rPh>
    <rPh sb="22" eb="25">
      <t>シチョウソン</t>
    </rPh>
    <rPh sb="25" eb="26">
      <t>ミチ</t>
    </rPh>
    <rPh sb="26" eb="27">
      <t>ジツ</t>
    </rPh>
    <rPh sb="27" eb="29">
      <t>エンチョウ</t>
    </rPh>
    <phoneticPr fontId="4"/>
  </si>
  <si>
    <t>自家用乗用車数（千人当たり）</t>
    <rPh sb="0" eb="3">
      <t>ジカヨウ</t>
    </rPh>
    <rPh sb="3" eb="6">
      <t>ジョウヨウシャ</t>
    </rPh>
    <rPh sb="6" eb="7">
      <t>スウ</t>
    </rPh>
    <rPh sb="8" eb="10">
      <t>センニン</t>
    </rPh>
    <rPh sb="10" eb="11">
      <t>ア</t>
    </rPh>
    <phoneticPr fontId="4"/>
  </si>
  <si>
    <t>　　計 算 式 　　自家用乗用車数÷総人口×１，０００</t>
    <rPh sb="9" eb="12">
      <t>ジカヨウ</t>
    </rPh>
    <rPh sb="12" eb="15">
      <t>ジョウヨウシャ</t>
    </rPh>
    <rPh sb="15" eb="16">
      <t>スウ</t>
    </rPh>
    <rPh sb="17" eb="20">
      <t>ソウジンコウ</t>
    </rPh>
    <phoneticPr fontId="4"/>
  </si>
  <si>
    <t>　　資料出所　  市区町村別自動車保有車両数（一般財団法人　自動車検査登録情報協会）、</t>
    <rPh sb="2" eb="4">
      <t>シリョウ</t>
    </rPh>
    <rPh sb="4" eb="5">
      <t>デ</t>
    </rPh>
    <rPh sb="5" eb="6">
      <t>トコロ</t>
    </rPh>
    <rPh sb="9" eb="11">
      <t>シク</t>
    </rPh>
    <rPh sb="11" eb="13">
      <t>チョウソン</t>
    </rPh>
    <rPh sb="13" eb="14">
      <t>ベツ</t>
    </rPh>
    <rPh sb="14" eb="17">
      <t>ジドウシャ</t>
    </rPh>
    <rPh sb="17" eb="19">
      <t>ホユウ</t>
    </rPh>
    <rPh sb="19" eb="21">
      <t>シャリョウ</t>
    </rPh>
    <rPh sb="21" eb="22">
      <t>スウ</t>
    </rPh>
    <rPh sb="23" eb="25">
      <t>イッパン</t>
    </rPh>
    <rPh sb="25" eb="27">
      <t>ザイダン</t>
    </rPh>
    <rPh sb="27" eb="29">
      <t>ホウジン</t>
    </rPh>
    <rPh sb="30" eb="33">
      <t>ジドウシャ</t>
    </rPh>
    <rPh sb="33" eb="35">
      <t>ケンサ</t>
    </rPh>
    <rPh sb="35" eb="37">
      <t>トウロク</t>
    </rPh>
    <rPh sb="37" eb="39">
      <t>ジョウホウ</t>
    </rPh>
    <rPh sb="39" eb="41">
      <t>キョウカイ</t>
    </rPh>
    <phoneticPr fontId="4"/>
  </si>
  <si>
    <t>　　　　　　　      市区町村別軽自動車車両数（一般財団法人　全国軽自動車協会連合会）</t>
    <rPh sb="14" eb="16">
      <t>シク</t>
    </rPh>
    <rPh sb="16" eb="18">
      <t>チョウソン</t>
    </rPh>
    <rPh sb="18" eb="19">
      <t>ベツ</t>
    </rPh>
    <rPh sb="19" eb="20">
      <t>ケイ</t>
    </rPh>
    <rPh sb="20" eb="23">
      <t>ジドウシャ</t>
    </rPh>
    <rPh sb="23" eb="25">
      <t>シャリョウ</t>
    </rPh>
    <rPh sb="25" eb="26">
      <t>スウ</t>
    </rPh>
    <rPh sb="27" eb="29">
      <t>イッパン</t>
    </rPh>
    <rPh sb="29" eb="31">
      <t>ザイダン</t>
    </rPh>
    <rPh sb="31" eb="33">
      <t>ホウジン</t>
    </rPh>
    <rPh sb="34" eb="36">
      <t>ゼンコク</t>
    </rPh>
    <rPh sb="36" eb="40">
      <t>ケイジドウシャ</t>
    </rPh>
    <rPh sb="40" eb="42">
      <t>キョウカイ</t>
    </rPh>
    <rPh sb="42" eb="45">
      <t>レンゴウカイ</t>
    </rPh>
    <phoneticPr fontId="4"/>
  </si>
  <si>
    <t>　　　　　          茨城県常住人口調査（県統計課）　</t>
    <rPh sb="15" eb="18">
      <t>イバラキケン</t>
    </rPh>
    <rPh sb="18" eb="24">
      <t>ジョウジュウジンコウチョウサ</t>
    </rPh>
    <rPh sb="25" eb="29">
      <t>ケントウケイカ</t>
    </rPh>
    <phoneticPr fontId="4"/>
  </si>
  <si>
    <t>社会保障
・医療</t>
    <rPh sb="0" eb="2">
      <t>シャカイ</t>
    </rPh>
    <rPh sb="2" eb="4">
      <t>ホショウ</t>
    </rPh>
    <rPh sb="6" eb="8">
      <t>イリョウ</t>
    </rPh>
    <phoneticPr fontId="4"/>
  </si>
  <si>
    <t>国民年金受給金額（受給権者１人当たり）</t>
    <rPh sb="0" eb="2">
      <t>コクミン</t>
    </rPh>
    <rPh sb="2" eb="4">
      <t>ネンキン</t>
    </rPh>
    <rPh sb="4" eb="6">
      <t>ジュキュウ</t>
    </rPh>
    <rPh sb="6" eb="8">
      <t>キンガク</t>
    </rPh>
    <rPh sb="9" eb="11">
      <t>ジュキュウ</t>
    </rPh>
    <rPh sb="11" eb="12">
      <t>ケン</t>
    </rPh>
    <rPh sb="12" eb="13">
      <t>モノ</t>
    </rPh>
    <rPh sb="14" eb="15">
      <t>ニン</t>
    </rPh>
    <rPh sb="15" eb="16">
      <t>ア</t>
    </rPh>
    <phoneticPr fontId="4"/>
  </si>
  <si>
    <t>　　計 算 式 　　国民年金受給金額÷国民年金受給権者数</t>
    <rPh sb="10" eb="12">
      <t>コクミン</t>
    </rPh>
    <rPh sb="12" eb="14">
      <t>ネンキン</t>
    </rPh>
    <rPh sb="14" eb="16">
      <t>ジュキュウ</t>
    </rPh>
    <rPh sb="16" eb="18">
      <t>キンガク</t>
    </rPh>
    <rPh sb="19" eb="21">
      <t>コクミン</t>
    </rPh>
    <rPh sb="21" eb="23">
      <t>ネンキン</t>
    </rPh>
    <rPh sb="23" eb="25">
      <t>ジュキュウ</t>
    </rPh>
    <rPh sb="25" eb="26">
      <t>ケン</t>
    </rPh>
    <rPh sb="26" eb="27">
      <t>モノ</t>
    </rPh>
    <rPh sb="27" eb="28">
      <t>スウ</t>
    </rPh>
    <phoneticPr fontId="4"/>
  </si>
  <si>
    <t>　　資料出所　　国民年金事業月報（厚生労働省）</t>
    <rPh sb="2" eb="4">
      <t>シリョウ</t>
    </rPh>
    <rPh sb="4" eb="5">
      <t>デ</t>
    </rPh>
    <rPh sb="5" eb="6">
      <t>トコロ</t>
    </rPh>
    <rPh sb="8" eb="10">
      <t>コクミン</t>
    </rPh>
    <rPh sb="10" eb="12">
      <t>ネンキン</t>
    </rPh>
    <rPh sb="12" eb="14">
      <t>ジギョウ</t>
    </rPh>
    <rPh sb="14" eb="16">
      <t>ゲッポウ</t>
    </rPh>
    <rPh sb="17" eb="22">
      <t>コウセイロウドウショウ</t>
    </rPh>
    <phoneticPr fontId="4"/>
  </si>
  <si>
    <t>生活保護被保護実人員（千人当たり）</t>
    <rPh sb="0" eb="2">
      <t>セイカツ</t>
    </rPh>
    <rPh sb="2" eb="4">
      <t>ホゴ</t>
    </rPh>
    <rPh sb="4" eb="5">
      <t>ヒ</t>
    </rPh>
    <rPh sb="5" eb="7">
      <t>ホゴ</t>
    </rPh>
    <rPh sb="7" eb="8">
      <t>ジツ</t>
    </rPh>
    <rPh sb="8" eb="10">
      <t>ジンイン</t>
    </rPh>
    <rPh sb="11" eb="13">
      <t>センニン</t>
    </rPh>
    <rPh sb="13" eb="14">
      <t>ア</t>
    </rPh>
    <phoneticPr fontId="4"/>
  </si>
  <si>
    <t>　　計 算 式 　　生活保護被保護実人員（年度平均）÷総人口×１，０００</t>
    <rPh sb="10" eb="12">
      <t>セイカツ</t>
    </rPh>
    <rPh sb="12" eb="14">
      <t>ホゴ</t>
    </rPh>
    <rPh sb="14" eb="15">
      <t>ヒ</t>
    </rPh>
    <rPh sb="15" eb="17">
      <t>ホゴ</t>
    </rPh>
    <rPh sb="17" eb="18">
      <t>ジツ</t>
    </rPh>
    <rPh sb="18" eb="20">
      <t>ジンイン</t>
    </rPh>
    <rPh sb="21" eb="23">
      <t>ネンド</t>
    </rPh>
    <rPh sb="23" eb="25">
      <t>ヘイキン</t>
    </rPh>
    <rPh sb="27" eb="30">
      <t>ソウジンコウ</t>
    </rPh>
    <phoneticPr fontId="4"/>
  </si>
  <si>
    <t>　　資料出所　　市町村別保護状況（速報値）（県福祉政策課）、茨城県常住人口調査（県統計課）　</t>
    <rPh sb="2" eb="4">
      <t>シリョウ</t>
    </rPh>
    <rPh sb="4" eb="5">
      <t>デ</t>
    </rPh>
    <rPh sb="5" eb="6">
      <t>トコロ</t>
    </rPh>
    <rPh sb="8" eb="11">
      <t>シチョウソン</t>
    </rPh>
    <rPh sb="11" eb="12">
      <t>ベツ</t>
    </rPh>
    <rPh sb="12" eb="14">
      <t>ホゴ</t>
    </rPh>
    <rPh sb="14" eb="16">
      <t>ジョウキョウ</t>
    </rPh>
    <rPh sb="17" eb="19">
      <t>ソクホウ</t>
    </rPh>
    <rPh sb="19" eb="20">
      <t>チ</t>
    </rPh>
    <rPh sb="22" eb="23">
      <t>ケン</t>
    </rPh>
    <rPh sb="23" eb="25">
      <t>フクシ</t>
    </rPh>
    <rPh sb="25" eb="27">
      <t>セイサク</t>
    </rPh>
    <rPh sb="27" eb="28">
      <t>カ</t>
    </rPh>
    <rPh sb="30" eb="33">
      <t>イバラキケン</t>
    </rPh>
    <rPh sb="33" eb="35">
      <t>ジョウジュウ</t>
    </rPh>
    <rPh sb="35" eb="37">
      <t>ジンコウ</t>
    </rPh>
    <rPh sb="37" eb="39">
      <t>チョウサ</t>
    </rPh>
    <rPh sb="40" eb="41">
      <t>ケン</t>
    </rPh>
    <rPh sb="41" eb="43">
      <t>トウケイ</t>
    </rPh>
    <rPh sb="43" eb="44">
      <t>カ</t>
    </rPh>
    <phoneticPr fontId="4"/>
  </si>
  <si>
    <t>保育所等数（０～５歳１万人当たり）</t>
    <rPh sb="0" eb="3">
      <t>ホイクショ</t>
    </rPh>
    <rPh sb="3" eb="4">
      <t>トウ</t>
    </rPh>
    <rPh sb="4" eb="5">
      <t>スウ</t>
    </rPh>
    <rPh sb="9" eb="10">
      <t>サイ</t>
    </rPh>
    <rPh sb="11" eb="13">
      <t>マンニン</t>
    </rPh>
    <rPh sb="13" eb="14">
      <t>ア</t>
    </rPh>
    <phoneticPr fontId="4"/>
  </si>
  <si>
    <t>　　計 算 式 　　保育所等数÷０～５歳人口×１０，０００</t>
    <rPh sb="10" eb="13">
      <t>ホイクショ</t>
    </rPh>
    <rPh sb="13" eb="14">
      <t>トウ</t>
    </rPh>
    <rPh sb="14" eb="15">
      <t>スウ</t>
    </rPh>
    <rPh sb="19" eb="20">
      <t>サイ</t>
    </rPh>
    <rPh sb="20" eb="22">
      <t>ジンコウ</t>
    </rPh>
    <phoneticPr fontId="4"/>
  </si>
  <si>
    <t>　　　　　　　　　　保育所等は、幼保連携型認定こども園、保育所型認定こども園及び保育所。</t>
    <rPh sb="13" eb="14">
      <t>トウ</t>
    </rPh>
    <rPh sb="28" eb="30">
      <t>ホイク</t>
    </rPh>
    <rPh sb="30" eb="31">
      <t>ショ</t>
    </rPh>
    <rPh sb="31" eb="32">
      <t>ガタ</t>
    </rPh>
    <rPh sb="32" eb="34">
      <t>ニンテイ</t>
    </rPh>
    <rPh sb="37" eb="38">
      <t>エン</t>
    </rPh>
    <rPh sb="38" eb="39">
      <t>オヨ</t>
    </rPh>
    <rPh sb="40" eb="42">
      <t>ホイク</t>
    </rPh>
    <rPh sb="42" eb="43">
      <t>ショ</t>
    </rPh>
    <phoneticPr fontId="4"/>
  </si>
  <si>
    <t>　　　　　　　　　　０～５歳人口は、令和２年10月１日現在</t>
    <rPh sb="13" eb="14">
      <t>サイ</t>
    </rPh>
    <rPh sb="14" eb="16">
      <t>ジンコウ</t>
    </rPh>
    <rPh sb="18" eb="20">
      <t>レイワ</t>
    </rPh>
    <rPh sb="21" eb="22">
      <t>ネン</t>
    </rPh>
    <rPh sb="22" eb="23">
      <t>ヘイネン</t>
    </rPh>
    <rPh sb="24" eb="25">
      <t>ガツ</t>
    </rPh>
    <rPh sb="26" eb="27">
      <t>ニチ</t>
    </rPh>
    <rPh sb="27" eb="29">
      <t>ゲンザイ</t>
    </rPh>
    <phoneticPr fontId="4"/>
  </si>
  <si>
    <t>　　資料出所　　社会福祉施設等調査（厚生労働省）、国勢調査（総務省統計局）</t>
    <rPh sb="2" eb="4">
      <t>シリョウ</t>
    </rPh>
    <rPh sb="4" eb="5">
      <t>デ</t>
    </rPh>
    <rPh sb="5" eb="6">
      <t>トコロ</t>
    </rPh>
    <rPh sb="8" eb="10">
      <t>シャカイ</t>
    </rPh>
    <rPh sb="10" eb="12">
      <t>フクシ</t>
    </rPh>
    <rPh sb="12" eb="14">
      <t>シセツ</t>
    </rPh>
    <rPh sb="14" eb="15">
      <t>トウ</t>
    </rPh>
    <rPh sb="15" eb="17">
      <t>チョウサ</t>
    </rPh>
    <rPh sb="18" eb="23">
      <t>コウセイロウドウショウ</t>
    </rPh>
    <rPh sb="25" eb="29">
      <t>コクセイチョウサ</t>
    </rPh>
    <rPh sb="30" eb="36">
      <t>ソウムショウトウケイキョク</t>
    </rPh>
    <phoneticPr fontId="4"/>
  </si>
  <si>
    <t>一般病院数（１０万人当たり）</t>
    <rPh sb="0" eb="2">
      <t>イッパン</t>
    </rPh>
    <rPh sb="2" eb="4">
      <t>ビョウイン</t>
    </rPh>
    <rPh sb="4" eb="5">
      <t>スウ</t>
    </rPh>
    <rPh sb="8" eb="10">
      <t>マンニン</t>
    </rPh>
    <rPh sb="10" eb="11">
      <t>ア</t>
    </rPh>
    <phoneticPr fontId="4"/>
  </si>
  <si>
    <t>　　計 算 式 　　一般病院数÷総人口×１００，０００</t>
    <rPh sb="10" eb="12">
      <t>イッパン</t>
    </rPh>
    <rPh sb="12" eb="15">
      <t>ビョウインスウ</t>
    </rPh>
    <rPh sb="16" eb="19">
      <t>ソウジンコウ</t>
    </rPh>
    <phoneticPr fontId="4"/>
  </si>
  <si>
    <t>　　資料出所　　医療施設調査（厚生労働省）、茨城県常住人口調査（県統計課）</t>
    <rPh sb="2" eb="4">
      <t>シリョウ</t>
    </rPh>
    <rPh sb="4" eb="5">
      <t>デ</t>
    </rPh>
    <rPh sb="5" eb="6">
      <t>トコロ</t>
    </rPh>
    <rPh sb="8" eb="10">
      <t>イリョウ</t>
    </rPh>
    <rPh sb="10" eb="12">
      <t>シセツ</t>
    </rPh>
    <rPh sb="12" eb="14">
      <t>チョウサ</t>
    </rPh>
    <rPh sb="15" eb="20">
      <t>コウセイロウドウショウ</t>
    </rPh>
    <rPh sb="22" eb="25">
      <t>イバラキケン</t>
    </rPh>
    <rPh sb="25" eb="29">
      <t>ジョウジュウジンコウ</t>
    </rPh>
    <rPh sb="29" eb="31">
      <t>チョウサ</t>
    </rPh>
    <rPh sb="32" eb="33">
      <t>ケン</t>
    </rPh>
    <rPh sb="33" eb="35">
      <t>トウケイ</t>
    </rPh>
    <rPh sb="35" eb="36">
      <t>カ</t>
    </rPh>
    <phoneticPr fontId="4"/>
  </si>
  <si>
    <t>一般診療所数（１０万人当たり）</t>
    <rPh sb="0" eb="2">
      <t>イッパン</t>
    </rPh>
    <rPh sb="2" eb="4">
      <t>シンリョウ</t>
    </rPh>
    <rPh sb="4" eb="5">
      <t>ショ</t>
    </rPh>
    <rPh sb="5" eb="6">
      <t>スウ</t>
    </rPh>
    <rPh sb="9" eb="11">
      <t>マンニン</t>
    </rPh>
    <rPh sb="11" eb="12">
      <t>ア</t>
    </rPh>
    <phoneticPr fontId="4"/>
  </si>
  <si>
    <t>　　計 算 式 　　一般診療所数÷総人口×１００，０００　　</t>
    <rPh sb="10" eb="12">
      <t>イッパン</t>
    </rPh>
    <rPh sb="12" eb="15">
      <t>シンリョウジョ</t>
    </rPh>
    <rPh sb="15" eb="16">
      <t>スウ</t>
    </rPh>
    <rPh sb="17" eb="20">
      <t>ソウジンコウ</t>
    </rPh>
    <phoneticPr fontId="4"/>
  </si>
  <si>
    <t>　　資料出所　　医療施設調査（厚生労働省）、茨城県常住人口調査（県統計課）</t>
    <rPh sb="2" eb="4">
      <t>シリョウ</t>
    </rPh>
    <rPh sb="4" eb="5">
      <t>デ</t>
    </rPh>
    <rPh sb="5" eb="6">
      <t>トコロ</t>
    </rPh>
    <rPh sb="8" eb="10">
      <t>イリョウ</t>
    </rPh>
    <rPh sb="10" eb="12">
      <t>シセツ</t>
    </rPh>
    <rPh sb="12" eb="14">
      <t>チョウサ</t>
    </rPh>
    <rPh sb="15" eb="17">
      <t>コウセイ</t>
    </rPh>
    <rPh sb="17" eb="20">
      <t>ロウドウショウ</t>
    </rPh>
    <rPh sb="22" eb="25">
      <t>イバラキケン</t>
    </rPh>
    <rPh sb="25" eb="27">
      <t>ジョウジュウ</t>
    </rPh>
    <rPh sb="27" eb="29">
      <t>ジンコウ</t>
    </rPh>
    <rPh sb="29" eb="31">
      <t>チョウサ</t>
    </rPh>
    <rPh sb="32" eb="33">
      <t>ケン</t>
    </rPh>
    <rPh sb="33" eb="35">
      <t>トウケイ</t>
    </rPh>
    <rPh sb="35" eb="36">
      <t>カ</t>
    </rPh>
    <phoneticPr fontId="4"/>
  </si>
  <si>
    <t>医師数（１０万人当たり）</t>
    <rPh sb="0" eb="3">
      <t>イシスウ</t>
    </rPh>
    <rPh sb="6" eb="8">
      <t>マンニン</t>
    </rPh>
    <rPh sb="8" eb="9">
      <t>ア</t>
    </rPh>
    <phoneticPr fontId="4"/>
  </si>
  <si>
    <t>　　計 算 式 　　医師数（従業地別、医療施設従事者）÷総人口×１００，０００</t>
    <rPh sb="10" eb="13">
      <t>イシスウ</t>
    </rPh>
    <rPh sb="14" eb="16">
      <t>ジュウギョウ</t>
    </rPh>
    <rPh sb="16" eb="17">
      <t>チ</t>
    </rPh>
    <rPh sb="17" eb="18">
      <t>ベツ</t>
    </rPh>
    <rPh sb="19" eb="21">
      <t>イリョウ</t>
    </rPh>
    <rPh sb="21" eb="23">
      <t>シセツ</t>
    </rPh>
    <rPh sb="23" eb="26">
      <t>ジュウジシャ</t>
    </rPh>
    <rPh sb="28" eb="31">
      <t>ソウジンコウ</t>
    </rPh>
    <phoneticPr fontId="4"/>
  </si>
  <si>
    <t>　　資料出所　　医師・歯科医師・薬剤師統計（厚生労働省）、 国勢調査（総務省統計局）</t>
    <rPh sb="2" eb="4">
      <t>シリョウ</t>
    </rPh>
    <rPh sb="4" eb="5">
      <t>デ</t>
    </rPh>
    <rPh sb="5" eb="6">
      <t>トコロ</t>
    </rPh>
    <rPh sb="8" eb="10">
      <t>イシ</t>
    </rPh>
    <rPh sb="11" eb="13">
      <t>シカ</t>
    </rPh>
    <rPh sb="13" eb="15">
      <t>イシ</t>
    </rPh>
    <rPh sb="16" eb="19">
      <t>ヤクザイシ</t>
    </rPh>
    <rPh sb="19" eb="21">
      <t>トウケイ</t>
    </rPh>
    <rPh sb="22" eb="27">
      <t>コウセイロウドウショウ</t>
    </rPh>
    <phoneticPr fontId="4"/>
  </si>
  <si>
    <t>看護師・准看護師数（１０万人当たり）</t>
    <rPh sb="0" eb="2">
      <t>カンゴフ</t>
    </rPh>
    <rPh sb="2" eb="3">
      <t>シ</t>
    </rPh>
    <rPh sb="4" eb="7">
      <t>ジュンカンゴフ</t>
    </rPh>
    <rPh sb="7" eb="8">
      <t>シ</t>
    </rPh>
    <rPh sb="8" eb="9">
      <t>スウ</t>
    </rPh>
    <rPh sb="12" eb="14">
      <t>マンニン</t>
    </rPh>
    <rPh sb="14" eb="15">
      <t>ア</t>
    </rPh>
    <phoneticPr fontId="4"/>
  </si>
  <si>
    <t>　　計 算 式 　　（就業看護師数＋就業准看護師数）÷総人口×１００，０００</t>
    <rPh sb="11" eb="13">
      <t>シュウギョウ</t>
    </rPh>
    <rPh sb="13" eb="16">
      <t>カンゴシ</t>
    </rPh>
    <rPh sb="16" eb="17">
      <t>スウ</t>
    </rPh>
    <rPh sb="18" eb="20">
      <t>シュウギョウ</t>
    </rPh>
    <rPh sb="20" eb="21">
      <t>ジュン</t>
    </rPh>
    <rPh sb="21" eb="23">
      <t>カンゴフ</t>
    </rPh>
    <rPh sb="23" eb="24">
      <t>シ</t>
    </rPh>
    <rPh sb="24" eb="25">
      <t>スウ</t>
    </rPh>
    <rPh sb="27" eb="30">
      <t>ソウジンコウ</t>
    </rPh>
    <phoneticPr fontId="4"/>
  </si>
  <si>
    <t>　　資料出所　　保健師助産師看護師の現状（県医療人材課）、 国勢調査（総務省統計局）</t>
    <rPh sb="2" eb="4">
      <t>シリョウ</t>
    </rPh>
    <rPh sb="4" eb="5">
      <t>デ</t>
    </rPh>
    <rPh sb="5" eb="6">
      <t>トコロ</t>
    </rPh>
    <rPh sb="8" eb="11">
      <t>ホケンシ</t>
    </rPh>
    <rPh sb="11" eb="14">
      <t>ジョサンシ</t>
    </rPh>
    <rPh sb="14" eb="17">
      <t>カンゴシ</t>
    </rPh>
    <rPh sb="18" eb="20">
      <t>ゲンジョウ</t>
    </rPh>
    <rPh sb="21" eb="22">
      <t>ケン</t>
    </rPh>
    <rPh sb="22" eb="24">
      <t>イリョウ</t>
    </rPh>
    <rPh sb="24" eb="26">
      <t>ジンザイ</t>
    </rPh>
    <rPh sb="26" eb="27">
      <t>カ</t>
    </rPh>
    <phoneticPr fontId="4"/>
  </si>
  <si>
    <t>歯科診療所数（１０万人当たり）</t>
    <rPh sb="0" eb="2">
      <t>シカ</t>
    </rPh>
    <rPh sb="2" eb="5">
      <t>シンリョウジョ</t>
    </rPh>
    <rPh sb="5" eb="6">
      <t>スウ</t>
    </rPh>
    <rPh sb="9" eb="10">
      <t>マン</t>
    </rPh>
    <rPh sb="10" eb="11">
      <t>ニン</t>
    </rPh>
    <rPh sb="11" eb="12">
      <t>ア</t>
    </rPh>
    <phoneticPr fontId="4"/>
  </si>
  <si>
    <t>　　計 算 式 　　歯科診療所数÷総人口×１００，０００</t>
    <rPh sb="10" eb="12">
      <t>シカ</t>
    </rPh>
    <rPh sb="12" eb="14">
      <t>シンリョウ</t>
    </rPh>
    <rPh sb="14" eb="15">
      <t>トコロ</t>
    </rPh>
    <rPh sb="15" eb="16">
      <t>スウ</t>
    </rPh>
    <rPh sb="17" eb="20">
      <t>ソウジンコウ</t>
    </rPh>
    <phoneticPr fontId="4"/>
  </si>
  <si>
    <t>　　資料出所　　医療施設調査（厚生労働省）、茨城県常住人口調査（県統計課）</t>
    <rPh sb="2" eb="4">
      <t>シリョウ</t>
    </rPh>
    <rPh sb="4" eb="5">
      <t>デ</t>
    </rPh>
    <rPh sb="5" eb="6">
      <t>トコロ</t>
    </rPh>
    <phoneticPr fontId="4"/>
  </si>
  <si>
    <t>歯科医師数（１０万人当たり）</t>
    <rPh sb="0" eb="4">
      <t>シカイシ</t>
    </rPh>
    <rPh sb="4" eb="5">
      <t>スウ</t>
    </rPh>
    <rPh sb="8" eb="9">
      <t>マン</t>
    </rPh>
    <rPh sb="9" eb="10">
      <t>ニン</t>
    </rPh>
    <rPh sb="10" eb="11">
      <t>ア</t>
    </rPh>
    <phoneticPr fontId="4"/>
  </si>
  <si>
    <t>　　計 算 式 　　歯科医師数（従業地別、医療施設従事者）÷総人口×１００，０００</t>
    <rPh sb="10" eb="12">
      <t>シカイ</t>
    </rPh>
    <rPh sb="12" eb="14">
      <t>イシ</t>
    </rPh>
    <rPh sb="14" eb="15">
      <t>スウ</t>
    </rPh>
    <rPh sb="16" eb="18">
      <t>ジュウギョウ</t>
    </rPh>
    <rPh sb="18" eb="19">
      <t>チ</t>
    </rPh>
    <rPh sb="19" eb="20">
      <t>ベツ</t>
    </rPh>
    <rPh sb="21" eb="23">
      <t>イリョウ</t>
    </rPh>
    <rPh sb="23" eb="25">
      <t>シセツ</t>
    </rPh>
    <rPh sb="25" eb="28">
      <t>ジュウジシャ</t>
    </rPh>
    <rPh sb="30" eb="33">
      <t>ソウジンコウ</t>
    </rPh>
    <phoneticPr fontId="4"/>
  </si>
  <si>
    <t>生活習慣病による死亡者数（１０万人当たり）</t>
    <rPh sb="0" eb="2">
      <t>セイカツ</t>
    </rPh>
    <rPh sb="2" eb="4">
      <t>シュウカン</t>
    </rPh>
    <rPh sb="4" eb="5">
      <t>ビョウ</t>
    </rPh>
    <rPh sb="8" eb="12">
      <t>シボウシャスウ</t>
    </rPh>
    <rPh sb="15" eb="17">
      <t>マンニン</t>
    </rPh>
    <rPh sb="17" eb="18">
      <t>ア</t>
    </rPh>
    <phoneticPr fontId="4"/>
  </si>
  <si>
    <t>　　計 算 式 　　生活習慣病による死亡者数÷日本人人口×１００，０００</t>
    <rPh sb="10" eb="12">
      <t>セイカツ</t>
    </rPh>
    <rPh sb="12" eb="14">
      <t>シュウカン</t>
    </rPh>
    <rPh sb="14" eb="15">
      <t>ビョウ</t>
    </rPh>
    <rPh sb="18" eb="21">
      <t>シボウシャ</t>
    </rPh>
    <rPh sb="21" eb="22">
      <t>スウ</t>
    </rPh>
    <rPh sb="23" eb="26">
      <t>ニホンジン</t>
    </rPh>
    <rPh sb="26" eb="28">
      <t>ジンコウ</t>
    </rPh>
    <phoneticPr fontId="4"/>
  </si>
  <si>
    <t>　　　　　　　　　　生活習慣病は、悪性新生物、糖尿病、高血圧性疾患、心疾患（高血圧性を除く）、</t>
    <rPh sb="10" eb="12">
      <t>セイカツ</t>
    </rPh>
    <rPh sb="12" eb="14">
      <t>シュウカン</t>
    </rPh>
    <rPh sb="14" eb="15">
      <t>ビョウ</t>
    </rPh>
    <rPh sb="17" eb="19">
      <t>アクセイ</t>
    </rPh>
    <rPh sb="19" eb="22">
      <t>シンセイブツ</t>
    </rPh>
    <rPh sb="23" eb="26">
      <t>トウニョウビョウ</t>
    </rPh>
    <rPh sb="27" eb="30">
      <t>コウケツアツ</t>
    </rPh>
    <rPh sb="30" eb="31">
      <t>セイ</t>
    </rPh>
    <rPh sb="31" eb="33">
      <t>シッカン</t>
    </rPh>
    <rPh sb="34" eb="35">
      <t>シン</t>
    </rPh>
    <rPh sb="35" eb="37">
      <t>シッカン</t>
    </rPh>
    <rPh sb="38" eb="41">
      <t>コウケツアツ</t>
    </rPh>
    <rPh sb="41" eb="42">
      <t>セイ</t>
    </rPh>
    <rPh sb="43" eb="44">
      <t>ノゾ</t>
    </rPh>
    <phoneticPr fontId="4"/>
  </si>
  <si>
    <t>　　　　　　　　　　脳血管疾患。</t>
    <phoneticPr fontId="4"/>
  </si>
  <si>
    <t>　　資料出所　　茨城県人口動態統計（県保健政策課）</t>
    <rPh sb="8" eb="11">
      <t>イバラキケン</t>
    </rPh>
    <rPh sb="11" eb="17">
      <t>ジンコウドウタイトウケイ</t>
    </rPh>
    <phoneticPr fontId="4"/>
  </si>
  <si>
    <t>国民健康保険医療費（被保険者1人当たり）</t>
    <rPh sb="0" eb="2">
      <t>コクミン</t>
    </rPh>
    <rPh sb="2" eb="4">
      <t>ケンコウ</t>
    </rPh>
    <rPh sb="4" eb="6">
      <t>ホケン</t>
    </rPh>
    <rPh sb="6" eb="9">
      <t>イリョウヒ</t>
    </rPh>
    <rPh sb="10" eb="14">
      <t>ヒホケンシャ</t>
    </rPh>
    <rPh sb="15" eb="16">
      <t>ニン</t>
    </rPh>
    <rPh sb="16" eb="17">
      <t>ア</t>
    </rPh>
    <phoneticPr fontId="4"/>
  </si>
  <si>
    <t>　　計 算 式 　　療養諸費費用額÷年間平均被保険者数</t>
    <rPh sb="10" eb="12">
      <t>リョウヨウ</t>
    </rPh>
    <rPh sb="12" eb="13">
      <t>ショ</t>
    </rPh>
    <rPh sb="13" eb="14">
      <t>ヒ</t>
    </rPh>
    <rPh sb="14" eb="16">
      <t>ヒヨウ</t>
    </rPh>
    <rPh sb="16" eb="17">
      <t>ガク</t>
    </rPh>
    <rPh sb="18" eb="20">
      <t>ネンカン</t>
    </rPh>
    <rPh sb="20" eb="22">
      <t>ヘイキン</t>
    </rPh>
    <rPh sb="22" eb="26">
      <t>ヒホケンシャ</t>
    </rPh>
    <rPh sb="26" eb="27">
      <t>スウ</t>
    </rPh>
    <phoneticPr fontId="4"/>
  </si>
  <si>
    <t>　　資料出所　　国民健康保険事業状況（県保健政策課）</t>
    <rPh sb="2" eb="4">
      <t>シリョウ</t>
    </rPh>
    <rPh sb="4" eb="5">
      <t>デ</t>
    </rPh>
    <rPh sb="5" eb="6">
      <t>トコロ</t>
    </rPh>
    <rPh sb="8" eb="10">
      <t>コクミン</t>
    </rPh>
    <rPh sb="10" eb="12">
      <t>ケンコウ</t>
    </rPh>
    <rPh sb="12" eb="14">
      <t>ホケン</t>
    </rPh>
    <rPh sb="14" eb="16">
      <t>ジギョウ</t>
    </rPh>
    <rPh sb="16" eb="18">
      <t>ジョウキョウ</t>
    </rPh>
    <rPh sb="19" eb="20">
      <t>ケン</t>
    </rPh>
    <rPh sb="20" eb="22">
      <t>ホケン</t>
    </rPh>
    <rPh sb="22" eb="24">
      <t>セイサク</t>
    </rPh>
    <rPh sb="24" eb="25">
      <t>カ</t>
    </rPh>
    <phoneticPr fontId="4"/>
  </si>
  <si>
    <t>安   全</t>
    <rPh sb="0" eb="5">
      <t>アンゼン</t>
    </rPh>
    <phoneticPr fontId="4"/>
  </si>
  <si>
    <t>火災出火件数（１０万人当たり）</t>
    <rPh sb="0" eb="2">
      <t>カサイ</t>
    </rPh>
    <rPh sb="2" eb="4">
      <t>シュッカ</t>
    </rPh>
    <rPh sb="4" eb="6">
      <t>ケンスウ</t>
    </rPh>
    <rPh sb="9" eb="11">
      <t>マンニン</t>
    </rPh>
    <rPh sb="11" eb="12">
      <t>ア</t>
    </rPh>
    <phoneticPr fontId="4"/>
  </si>
  <si>
    <t>　　計 算 式 　　火災出火件数÷総人口×１００，０００</t>
    <rPh sb="10" eb="12">
      <t>カサイ</t>
    </rPh>
    <rPh sb="12" eb="14">
      <t>シュッカ</t>
    </rPh>
    <rPh sb="14" eb="16">
      <t>ケンスウ</t>
    </rPh>
    <rPh sb="17" eb="20">
      <t>ソウジンコウ</t>
    </rPh>
    <phoneticPr fontId="4"/>
  </si>
  <si>
    <t>　　資料出所　  消防防災年報（県消防安全課）、茨城県常住人口調査（県統計課）</t>
    <rPh sb="2" eb="4">
      <t>シリョウ</t>
    </rPh>
    <rPh sb="4" eb="5">
      <t>デ</t>
    </rPh>
    <rPh sb="5" eb="6">
      <t>トコロ</t>
    </rPh>
    <rPh sb="9" eb="11">
      <t>ショウボウ</t>
    </rPh>
    <rPh sb="11" eb="13">
      <t>ボウサイ</t>
    </rPh>
    <rPh sb="13" eb="15">
      <t>ネンポウ</t>
    </rPh>
    <rPh sb="16" eb="17">
      <t>ケン</t>
    </rPh>
    <rPh sb="17" eb="19">
      <t>ショウボウ</t>
    </rPh>
    <rPh sb="19" eb="22">
      <t>アンゼンカ</t>
    </rPh>
    <rPh sb="24" eb="27">
      <t>イバラキケン</t>
    </rPh>
    <rPh sb="27" eb="33">
      <t>ジョウジュウジンコウチョウサ</t>
    </rPh>
    <rPh sb="34" eb="35">
      <t>ケン</t>
    </rPh>
    <rPh sb="35" eb="37">
      <t>トウケイ</t>
    </rPh>
    <rPh sb="37" eb="38">
      <t>カ</t>
    </rPh>
    <phoneticPr fontId="4"/>
  </si>
  <si>
    <t>建物火災損害額（１人当たり）</t>
    <rPh sb="0" eb="2">
      <t>タテモノ</t>
    </rPh>
    <rPh sb="2" eb="4">
      <t>カサイ</t>
    </rPh>
    <rPh sb="4" eb="6">
      <t>ソンガイ</t>
    </rPh>
    <rPh sb="6" eb="7">
      <t>ガク</t>
    </rPh>
    <rPh sb="8" eb="10">
      <t>ヒトリ</t>
    </rPh>
    <rPh sb="10" eb="11">
      <t>ア</t>
    </rPh>
    <phoneticPr fontId="4"/>
  </si>
  <si>
    <t>　　計 算 式 　　建物火災損害額÷総人口</t>
    <rPh sb="10" eb="12">
      <t>タテモノ</t>
    </rPh>
    <rPh sb="12" eb="14">
      <t>カサイ</t>
    </rPh>
    <rPh sb="14" eb="16">
      <t>ソンガイ</t>
    </rPh>
    <rPh sb="16" eb="17">
      <t>ガク</t>
    </rPh>
    <rPh sb="18" eb="21">
      <t>ソウジンコウ</t>
    </rPh>
    <phoneticPr fontId="4"/>
  </si>
  <si>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21">
      <t>ケンショウボウアンゼンカ</t>
    </rPh>
    <rPh sb="23" eb="26">
      <t>イバラキケン</t>
    </rPh>
    <rPh sb="26" eb="32">
      <t>ジョウジュウジンコウチョウサ</t>
    </rPh>
    <rPh sb="33" eb="34">
      <t>ケン</t>
    </rPh>
    <rPh sb="34" eb="36">
      <t>トウケイ</t>
    </rPh>
    <rPh sb="36" eb="37">
      <t>カ</t>
    </rPh>
    <phoneticPr fontId="4"/>
  </si>
  <si>
    <t>交通事故発生件数（千人当たり）</t>
    <rPh sb="0" eb="2">
      <t>コウツウ</t>
    </rPh>
    <rPh sb="2" eb="4">
      <t>ジコ</t>
    </rPh>
    <rPh sb="4" eb="6">
      <t>ハッセイ</t>
    </rPh>
    <rPh sb="6" eb="8">
      <t>ケンスウ</t>
    </rPh>
    <rPh sb="9" eb="11">
      <t>センニン</t>
    </rPh>
    <rPh sb="11" eb="12">
      <t>ア</t>
    </rPh>
    <phoneticPr fontId="4"/>
  </si>
  <si>
    <t>　　計 算 式 　　交通事故発生件数÷総人口×１，０００</t>
    <rPh sb="10" eb="12">
      <t>コウツウ</t>
    </rPh>
    <rPh sb="12" eb="14">
      <t>ジコ</t>
    </rPh>
    <rPh sb="14" eb="16">
      <t>ハッセイ</t>
    </rPh>
    <rPh sb="16" eb="18">
      <t>ケンスウ</t>
    </rPh>
    <rPh sb="19" eb="22">
      <t>ソウジンコウ</t>
    </rPh>
    <phoneticPr fontId="4"/>
  </si>
  <si>
    <t xml:space="preserve">                      交通事故は、人身交通事故をいう。</t>
    <rPh sb="22" eb="24">
      <t>コウツウ</t>
    </rPh>
    <rPh sb="24" eb="26">
      <t>ジコ</t>
    </rPh>
    <rPh sb="28" eb="30">
      <t>ジンシン</t>
    </rPh>
    <rPh sb="30" eb="32">
      <t>コウツウ</t>
    </rPh>
    <rPh sb="32" eb="34">
      <t>ジコ</t>
    </rPh>
    <phoneticPr fontId="4"/>
  </si>
  <si>
    <t>　　資料出所　　交通白書（県警察本部交通総務課）、茨城県常住人口調査（県統計課）</t>
    <rPh sb="2" eb="4">
      <t>シリョウ</t>
    </rPh>
    <rPh sb="4" eb="5">
      <t>デ</t>
    </rPh>
    <rPh sb="5" eb="6">
      <t>トコロ</t>
    </rPh>
    <rPh sb="8" eb="10">
      <t>コウツウ</t>
    </rPh>
    <rPh sb="10" eb="12">
      <t>ハクショ</t>
    </rPh>
    <rPh sb="13" eb="14">
      <t>ケン</t>
    </rPh>
    <rPh sb="14" eb="16">
      <t>ケイサツ</t>
    </rPh>
    <rPh sb="16" eb="18">
      <t>ホンブ</t>
    </rPh>
    <rPh sb="18" eb="20">
      <t>コウツウ</t>
    </rPh>
    <rPh sb="20" eb="23">
      <t>ソウムカ</t>
    </rPh>
    <rPh sb="25" eb="28">
      <t>イバラキケン</t>
    </rPh>
    <rPh sb="28" eb="32">
      <t>ジョウジュウジンコウ</t>
    </rPh>
    <rPh sb="32" eb="34">
      <t>チョウサ</t>
    </rPh>
    <rPh sb="35" eb="36">
      <t>ケン</t>
    </rPh>
    <rPh sb="36" eb="38">
      <t>トウケイ</t>
    </rPh>
    <rPh sb="38" eb="39">
      <t>カ</t>
    </rPh>
    <phoneticPr fontId="4"/>
  </si>
  <si>
    <t>交通事故死傷者数（１０万人当たり）</t>
    <rPh sb="0" eb="2">
      <t>コウツウ</t>
    </rPh>
    <rPh sb="2" eb="4">
      <t>ジコ</t>
    </rPh>
    <rPh sb="4" eb="7">
      <t>シショウシャ</t>
    </rPh>
    <rPh sb="7" eb="8">
      <t>スウ</t>
    </rPh>
    <rPh sb="11" eb="13">
      <t>マンニン</t>
    </rPh>
    <rPh sb="13" eb="14">
      <t>ア</t>
    </rPh>
    <phoneticPr fontId="4"/>
  </si>
  <si>
    <t>　　計 算 式 　　交通事故死傷者数÷総人口×１００，０００</t>
    <rPh sb="10" eb="12">
      <t>コウツウ</t>
    </rPh>
    <rPh sb="12" eb="14">
      <t>ジコ</t>
    </rPh>
    <rPh sb="14" eb="16">
      <t>シショウ</t>
    </rPh>
    <rPh sb="16" eb="17">
      <t>モノ</t>
    </rPh>
    <rPh sb="17" eb="18">
      <t>スウ</t>
    </rPh>
    <rPh sb="19" eb="22">
      <t>ソウジンコウ</t>
    </rPh>
    <phoneticPr fontId="4"/>
  </si>
  <si>
    <t>　　資料出所　　交通白書（県警察本部交通総務課）、茨城県常住人口調査（県統計課）</t>
    <rPh sb="2" eb="4">
      <t>シリョウ</t>
    </rPh>
    <rPh sb="4" eb="5">
      <t>デ</t>
    </rPh>
    <rPh sb="5" eb="6">
      <t>トコロ</t>
    </rPh>
    <rPh sb="8" eb="10">
      <t>コウツウ</t>
    </rPh>
    <rPh sb="10" eb="12">
      <t>ハクショ</t>
    </rPh>
    <rPh sb="13" eb="14">
      <t>ケン</t>
    </rPh>
    <rPh sb="14" eb="16">
      <t>ケイサツ</t>
    </rPh>
    <rPh sb="16" eb="18">
      <t>ホンブ</t>
    </rPh>
    <rPh sb="18" eb="20">
      <t>コウツウ</t>
    </rPh>
    <rPh sb="20" eb="23">
      <t>ソウムカ</t>
    </rPh>
    <rPh sb="25" eb="28">
      <t>イバラキケン</t>
    </rPh>
    <rPh sb="28" eb="30">
      <t>ジョウジュウ</t>
    </rPh>
    <rPh sb="30" eb="32">
      <t>ジンコウ</t>
    </rPh>
    <rPh sb="32" eb="34">
      <t>チョウサ</t>
    </rPh>
    <rPh sb="35" eb="36">
      <t>ケン</t>
    </rPh>
    <rPh sb="36" eb="38">
      <t>トウケイ</t>
    </rPh>
    <rPh sb="38" eb="39">
      <t>カ</t>
    </rPh>
    <phoneticPr fontId="4"/>
  </si>
  <si>
    <t>刑法犯認知件数（千人当たり）</t>
    <rPh sb="0" eb="2">
      <t>ケイホウ</t>
    </rPh>
    <rPh sb="2" eb="3">
      <t>ハン</t>
    </rPh>
    <rPh sb="3" eb="5">
      <t>ニンチ</t>
    </rPh>
    <rPh sb="5" eb="7">
      <t>ケンスウ</t>
    </rPh>
    <rPh sb="8" eb="10">
      <t>センニン</t>
    </rPh>
    <rPh sb="10" eb="11">
      <t>ア</t>
    </rPh>
    <phoneticPr fontId="4"/>
  </si>
  <si>
    <t>　　計 算 式 　　刑法犯認知件数÷総人口×１，０００</t>
    <rPh sb="10" eb="12">
      <t>ケイホウ</t>
    </rPh>
    <rPh sb="12" eb="13">
      <t>ハンニン</t>
    </rPh>
    <rPh sb="13" eb="15">
      <t>ニンチ</t>
    </rPh>
    <rPh sb="15" eb="17">
      <t>ケンスウ</t>
    </rPh>
    <rPh sb="18" eb="21">
      <t>ソウジンコウ</t>
    </rPh>
    <phoneticPr fontId="4"/>
  </si>
  <si>
    <t>　  資料出所　　茨城の犯罪（県警察本部刑事総務課）、茨城県常住人口調査（県統計課）</t>
    <rPh sb="3" eb="5">
      <t>シリョウ</t>
    </rPh>
    <rPh sb="5" eb="6">
      <t>デ</t>
    </rPh>
    <rPh sb="6" eb="7">
      <t>トコロ</t>
    </rPh>
    <rPh sb="9" eb="11">
      <t>イバラキ</t>
    </rPh>
    <rPh sb="12" eb="14">
      <t>ハンザイ</t>
    </rPh>
    <rPh sb="15" eb="16">
      <t>ケン</t>
    </rPh>
    <rPh sb="16" eb="18">
      <t>ケイサツ</t>
    </rPh>
    <rPh sb="18" eb="20">
      <t>ホンブ</t>
    </rPh>
    <rPh sb="20" eb="22">
      <t>ケイジ</t>
    </rPh>
    <rPh sb="22" eb="25">
      <t>ソウムカ</t>
    </rPh>
    <phoneticPr fontId="4"/>
  </si>
  <si>
    <t>表１　男女別人口及び世帯数の推移(住民基本台帳）</t>
  </si>
  <si>
    <t>各年10月１日現在</t>
  </si>
  <si>
    <t>市民部市民窓口課</t>
  </si>
  <si>
    <t>男　(人）</t>
    <rPh sb="0" eb="1">
      <t>オトコ</t>
    </rPh>
    <rPh sb="3" eb="4">
      <t>ニン</t>
    </rPh>
    <phoneticPr fontId="4"/>
  </si>
  <si>
    <t>女　（人）</t>
    <rPh sb="0" eb="1">
      <t>オンナ</t>
    </rPh>
    <rPh sb="3" eb="4">
      <t>ニン</t>
    </rPh>
    <phoneticPr fontId="4"/>
  </si>
  <si>
    <t>総数　（人）</t>
    <rPh sb="0" eb="2">
      <t>ソウスウ</t>
    </rPh>
    <phoneticPr fontId="4"/>
  </si>
  <si>
    <t>世帯数　（戸）</t>
    <rPh sb="0" eb="3">
      <t>セタイスウ</t>
    </rPh>
    <rPh sb="5" eb="6">
      <t>コ</t>
    </rPh>
    <phoneticPr fontId="4"/>
  </si>
  <si>
    <t>平成１６年</t>
    <rPh sb="0" eb="2">
      <t>ヘイセイ</t>
    </rPh>
    <rPh sb="4" eb="5">
      <t>ネン</t>
    </rPh>
    <phoneticPr fontId="4"/>
  </si>
  <si>
    <t>平成１７年</t>
    <rPh sb="0" eb="2">
      <t>ヘイセイ</t>
    </rPh>
    <rPh sb="4" eb="5">
      <t>ネン</t>
    </rPh>
    <phoneticPr fontId="4"/>
  </si>
  <si>
    <t>平成１８年</t>
    <rPh sb="0" eb="2">
      <t>ヘイセイ</t>
    </rPh>
    <rPh sb="4" eb="5">
      <t>ネン</t>
    </rPh>
    <phoneticPr fontId="4"/>
  </si>
  <si>
    <t>平成１９年</t>
    <rPh sb="0" eb="2">
      <t>ヘイセイ</t>
    </rPh>
    <rPh sb="4" eb="5">
      <t>ネン</t>
    </rPh>
    <phoneticPr fontId="4"/>
  </si>
  <si>
    <t>平成２０年</t>
    <rPh sb="0" eb="2">
      <t>ヘイセイ</t>
    </rPh>
    <rPh sb="4" eb="5">
      <t>ネン</t>
    </rPh>
    <phoneticPr fontId="4"/>
  </si>
  <si>
    <t>平成２１年</t>
    <rPh sb="0" eb="2">
      <t>ヘイセイ</t>
    </rPh>
    <rPh sb="4" eb="5">
      <t>ネン</t>
    </rPh>
    <phoneticPr fontId="4"/>
  </si>
  <si>
    <t>平成２２年</t>
    <rPh sb="0" eb="2">
      <t>ヘイセイ</t>
    </rPh>
    <rPh sb="4" eb="5">
      <t>ネン</t>
    </rPh>
    <phoneticPr fontId="4"/>
  </si>
  <si>
    <t>平成２３年</t>
    <rPh sb="0" eb="2">
      <t>ヘイセイ</t>
    </rPh>
    <rPh sb="4" eb="5">
      <t>ネン</t>
    </rPh>
    <phoneticPr fontId="4"/>
  </si>
  <si>
    <t>平成２４年</t>
    <rPh sb="0" eb="2">
      <t>ヘイセイ</t>
    </rPh>
    <rPh sb="4" eb="5">
      <t>ネン</t>
    </rPh>
    <phoneticPr fontId="4"/>
  </si>
  <si>
    <t>平成２５年</t>
    <rPh sb="0" eb="2">
      <t>ヘイセイ</t>
    </rPh>
    <rPh sb="4" eb="5">
      <t>ネン</t>
    </rPh>
    <phoneticPr fontId="4"/>
  </si>
  <si>
    <t>平成２６年</t>
    <rPh sb="0" eb="2">
      <t>ヘイセイ</t>
    </rPh>
    <rPh sb="4" eb="5">
      <t>ネン</t>
    </rPh>
    <phoneticPr fontId="4"/>
  </si>
  <si>
    <t>平成２７年</t>
    <rPh sb="0" eb="2">
      <t>ヘイセイ</t>
    </rPh>
    <rPh sb="4" eb="5">
      <t>ネン</t>
    </rPh>
    <phoneticPr fontId="4"/>
  </si>
  <si>
    <t>平成２８年</t>
    <rPh sb="0" eb="2">
      <t>ヘイセイ</t>
    </rPh>
    <rPh sb="4" eb="5">
      <t>ネン</t>
    </rPh>
    <phoneticPr fontId="4"/>
  </si>
  <si>
    <t>平成２９年</t>
    <rPh sb="0" eb="2">
      <t>ヘイセイ</t>
    </rPh>
    <rPh sb="4" eb="5">
      <t>ネン</t>
    </rPh>
    <phoneticPr fontId="4"/>
  </si>
  <si>
    <t>平成３０年</t>
    <rPh sb="0" eb="2">
      <t>ヘイセイ</t>
    </rPh>
    <rPh sb="4" eb="5">
      <t>ネン</t>
    </rPh>
    <phoneticPr fontId="4"/>
  </si>
  <si>
    <t>令和元年</t>
    <rPh sb="0" eb="4">
      <t>レイワガンネン</t>
    </rPh>
    <phoneticPr fontId="4"/>
  </si>
  <si>
    <t>令和４年</t>
    <rPh sb="0" eb="2">
      <t>レイワ</t>
    </rPh>
    <rPh sb="3" eb="4">
      <t>ネン</t>
    </rPh>
    <phoneticPr fontId="4"/>
  </si>
  <si>
    <t>令和５年</t>
    <rPh sb="0" eb="2">
      <t>レイワ</t>
    </rPh>
    <rPh sb="3" eb="4">
      <t>ネン</t>
    </rPh>
    <phoneticPr fontId="4"/>
  </si>
  <si>
    <t>表２　行政区別人口と世帯(住民基本台帳）</t>
  </si>
  <si>
    <t>行政区名</t>
    <phoneticPr fontId="4"/>
  </si>
  <si>
    <t>地区</t>
    <rPh sb="0" eb="2">
      <t>チク</t>
    </rPh>
    <phoneticPr fontId="4"/>
  </si>
  <si>
    <t>人口（男）</t>
    <rPh sb="0" eb="2">
      <t>ジンコウ</t>
    </rPh>
    <phoneticPr fontId="20"/>
  </si>
  <si>
    <t>人口（女）</t>
    <rPh sb="0" eb="2">
      <t>ジンコウ</t>
    </rPh>
    <phoneticPr fontId="4"/>
  </si>
  <si>
    <t>人口（計）</t>
    <rPh sb="0" eb="2">
      <t>ジンコウ</t>
    </rPh>
    <rPh sb="3" eb="4">
      <t>ケイ</t>
    </rPh>
    <phoneticPr fontId="20"/>
  </si>
  <si>
    <t>世帯数</t>
    <rPh sb="0" eb="3">
      <t>セタイスウ</t>
    </rPh>
    <phoneticPr fontId="20"/>
  </si>
  <si>
    <t>西平塚　　　　　　　　　　　　　　　　　　　　　　　　　　　　　　　　　</t>
  </si>
  <si>
    <t>谷田部</t>
    <rPh sb="0" eb="3">
      <t>ヤタベ</t>
    </rPh>
    <phoneticPr fontId="4"/>
  </si>
  <si>
    <t>東平塚　　　　　　　　　　　　　　　　　　　　　　　　　　　　　　　　　</t>
  </si>
  <si>
    <t>下平塚　　　　　　　　　　　　　　　　　　　　　　　　　　　　　　　　　</t>
  </si>
  <si>
    <t>葛城根崎　　　　　　　　　　　　　　　　　　　　　　　　　　　　　　　　</t>
  </si>
  <si>
    <t>苅間　　　　　　　　　　　　　　　　　　　　　　　　　　　　　　　　　　</t>
  </si>
  <si>
    <t>原　　　　　　　　　　　　　　　　　　　　　　　　　　　　　　　　　　　</t>
  </si>
  <si>
    <t>面野井　　　　　　　　　　　　　　　　　　　　　　　　　　　　　　　　　</t>
  </si>
  <si>
    <t>高田　　　　　　　　　　　　　　　　　　　　　　　　　　　　　　　　　　</t>
  </si>
  <si>
    <t>鬼ケ窪　　　　　　　　　　　　　　　　　　　　　　　　　　　　　　　　　</t>
  </si>
  <si>
    <t>上河原崎　　　　　　　　　　　　　　　　　　　　　　　　　　　　　　　　</t>
  </si>
  <si>
    <t>下河原崎　　　　　　　　　　　　　　　　　　　　　　　　　　　　　　　　</t>
  </si>
  <si>
    <t>中別府　　　　　　　　　　　　　　　　　　　　　　　　　　　　　　　　　</t>
  </si>
  <si>
    <t>下別府　　　　　　　　　　　　　　　　　　　　　　　　　　　　　　　　　</t>
  </si>
  <si>
    <t>高須賀　　　　　　　　　　　　　　　　　　　　　　　　　　　　　　　　　</t>
  </si>
  <si>
    <t>高良田　　　　　　　　　　　　　　　　　　　　　　　　　　　　　　　　　</t>
  </si>
  <si>
    <t>鍋沼新田　　　　　　　　　　　　　　　　　　　　　　　　　　　　　　　　</t>
  </si>
  <si>
    <t>真瀬１　　　　　　　　　　　　　　　　　　　　　　　　　　　　　　　　　</t>
  </si>
  <si>
    <t>真瀬２　　　　　　　　　　　　　　　　　　　　　　　　　　　　　　　　　</t>
  </si>
  <si>
    <t>富士見ケ丘団地　　　　　　　　　　　　　　　　　　　　　　　　　　　　　</t>
  </si>
  <si>
    <t>島名　　　　　　　　　　　　　　　　　　　　　　　　　　　　　　　　　　</t>
  </si>
  <si>
    <t>水堀　　　　　　　　　　　　　　　　　　　　　　　　　　　　　　　　　　</t>
  </si>
  <si>
    <t>大白硲　　　　　　　　　　　　　　　　　　　　　　　　　　　　　　　　　</t>
  </si>
  <si>
    <t>小白硲　　　　　　　　　　　　　　　　　　　　　　　　　　　　　　　　　</t>
  </si>
  <si>
    <t>平　　　　　　　　　　　　　　　　　　　　　　　　　　　　　　　　　　　</t>
  </si>
  <si>
    <t>柳橋　　　　　　　　　　　　　　　　　　　　　　　　　　　　　　　　　　</t>
  </si>
  <si>
    <t>新井　　　　　　　　　　　　　　　　　　　　　　　　　　　　　　　　　　</t>
  </si>
  <si>
    <t>山中　　　　　　　　　　　　　　　　　　　　　　　　　　　　　　　　　　</t>
  </si>
  <si>
    <t>西大橋　　　　　　　　　　　　　　　　　　　　　　　　　　　　　　　　　</t>
  </si>
  <si>
    <t>西岡　　　　　　　　　　　　　　　　　　　　　　　　　　　　　　　　　　</t>
  </si>
  <si>
    <t>島　　　　　　　　　　　　　　　　　　　　　　　　　　　　　　　　　　　</t>
  </si>
  <si>
    <t>西郷　　　　　　　　　　　　　　　　　　　　　　　　　　　　　　　　　　</t>
  </si>
  <si>
    <t>春日１丁目　　　　　　　　　　　　　　　　　　　　　　　　　　　　　　　</t>
  </si>
  <si>
    <t>春日２丁目　　　　　　　　　　　　　　　　　　　　　　　　　　　　　　　</t>
  </si>
  <si>
    <t>春日３丁目　　　　　　　　　　　　　　　　　　　　　　　　　　　　　　　</t>
  </si>
  <si>
    <t>春日４丁目　　　　　　　　　　　　　　　　　　　　　　　　　　　　　　　</t>
  </si>
  <si>
    <t>東新井　　　　　　　　　　　　　　　　　　　　　　　　　　　　　　　　　</t>
  </si>
  <si>
    <t>小野崎　　　　　　　　　　　　　　　　　　　　　　　　　　　　　　　　　</t>
  </si>
  <si>
    <t>二の宮１丁目　　　　　　　　　　　　　　　　　　　　　　　　　　　　　　</t>
  </si>
  <si>
    <t>二の宮２丁目　　　　　　　　　　　　　　　　　　　　　　　　　　　　　　</t>
  </si>
  <si>
    <t>二の宮３丁目　　　　　　　　　　　　　　　　　　　　　　　　　　　　　　</t>
  </si>
  <si>
    <t>二の宮４丁目　　　　　　　　　　　　　　　　　　　　　　　　　　　　　　</t>
  </si>
  <si>
    <t>松野木　　　　　　　　　　　　　　　　　　　　　　　　　　　　　　　　　</t>
  </si>
  <si>
    <t>上原　　　　　　　　　　　　　　　　　　　　　　　　　　　　　　　　　　</t>
  </si>
  <si>
    <t>小野川　　　　　　　　　　　　　　　　　　　　　　　　　　　　　　　　　</t>
  </si>
  <si>
    <t>西大沼　　　　　　　　　　　　　　　　　　　　　　　　　　　　　　　　　</t>
  </si>
  <si>
    <t>中内　　　　　　　　　　　　　　　　　　　　　　　　　　　　　　　　　　</t>
  </si>
  <si>
    <t>松代１丁目　　　　　　　　　　　　　　　　　　　　　　　　　　　　　　　</t>
  </si>
  <si>
    <t>松代２丁目　　　　　　　　　　　　　　　　　　　　　　　　　　　　　　　</t>
  </si>
  <si>
    <t>松代３丁目　　　　　　　　　　　　　　　　　　　　　　　　　　　　　　　</t>
  </si>
  <si>
    <t>松代４丁目　　　　　　　　　　　　　　　　　　　　　　　　　　　　　　　</t>
  </si>
  <si>
    <t>松代５丁目　　　　　　　　　　　　　　　　　　　　　　　　　　　　　　　</t>
  </si>
  <si>
    <t>手代木　　　　　　　　　　　　　　　　　　　　　　　　　　　　　　　　　</t>
  </si>
  <si>
    <t>上横場　　　　　　　　　　　　　　　　　　　　　　　　　　　　　　　　　</t>
  </si>
  <si>
    <t>今泉　　　　　　　　　　　　　　　　　　　　　　　　　　　　　　　　　　</t>
  </si>
  <si>
    <t>谷田部１　　　　　　　　　　　　　　　　　　　　　　　　　　　　　　　　</t>
  </si>
  <si>
    <t>谷田部２　　　　　　　　　　　　　　　　　　　　　　　　　　　　　　　　</t>
  </si>
  <si>
    <t>谷田部３　　　　　　　　　　　　　　　　　　　　　　　　　　　　　　　　</t>
  </si>
  <si>
    <t>瑞穂団地　　　　　　　　　　　　　　　　　　　　　　　　　　　　　　　　</t>
  </si>
  <si>
    <t>上萱丸　　　　　　　　　　　　　　　　　　　　　　　　　　　　　　　　　</t>
  </si>
  <si>
    <t>下萱丸　　　　　　　　　　　　　　　　　　　　　　　　　　　　　　　　　</t>
  </si>
  <si>
    <t>中野　　　　　　　　　　　　　　　　　　　　　　　　　　　　　　　　　　</t>
  </si>
  <si>
    <t>花島新田　　　　　　　　　　　　　　　　　　　　　　　　　　　　　　　　</t>
  </si>
  <si>
    <t>西栗山　　　　　　　　　　　　　　　　　　　　　　　　　　　　　　　　　</t>
  </si>
  <si>
    <t>片田　　　　　　　　　　　　　　　　　　　　　　　　　　　　　　　　　　</t>
  </si>
  <si>
    <t>飯田　　　　　　　　　　　　　　　　　　　　　　　　　　　　　　　　　　</t>
  </si>
  <si>
    <t>古館　　　　　　　　　　　　　　　　　　　　　　　　　　　　　　　　　　</t>
  </si>
  <si>
    <t>根崎　　　　　　　　　　　　　　　　　　　　　　　　　　　　　　　　　　</t>
  </si>
  <si>
    <t>境松　　　　　　　　　　　　　　　　　　　　　　　　　　　　　　　　　　</t>
  </si>
  <si>
    <t>境田　　　　　　　　　　　　　　　　　　　　　　　　　　　　　　　　　　</t>
  </si>
  <si>
    <t>緑が丘　　　　　　　　　　　　　　　　　　　　　　　　　　　　　　　　　</t>
  </si>
  <si>
    <t>東丸山　　　　　　　　　　　　　　　　　　　　　　　　　　　　　　　　　</t>
  </si>
  <si>
    <t>羽成　　　　　　　　　　　　　　　　　　　　　　　　　　　　　　　　　　</t>
  </si>
  <si>
    <t>観音台１丁目　　　　　　　　　　　　　　　　　　　　　　　　　　　　　　</t>
  </si>
  <si>
    <t>観音台２丁目　　　　　　　　　　　　　　　　　　　　　　　　　　　　　　</t>
  </si>
  <si>
    <t>榎戸　　　　　　　　　　　　　　　　　　　　　　　　　　　　　　　　　　</t>
  </si>
  <si>
    <t>北中妻　　　　　　　　　　　　　　　　　　　　　　　　　　　　　　　　　</t>
  </si>
  <si>
    <t>南中妻　　　　　　　　　　　　　　　　　　　　　　　　　　　　　　　　　</t>
  </si>
  <si>
    <t>館野　　　　　　　　　　　　　　　　　　　　　　　　　　　　　　　　　　</t>
  </si>
  <si>
    <t>東１丁目　　　　　　　　　　　　　　　　　　　　　　　　　　　　　　　　</t>
  </si>
  <si>
    <t>東２丁目　　　　　　　　　　　　　　　　　　　　　　　　　　　　　　　　</t>
  </si>
  <si>
    <t>稲荷前　　　　　　　　　　　　　　　　　　　　　　　　　　　　　　　　　</t>
  </si>
  <si>
    <t>赤塚　　　　　　　　　　　　　　　　　　　　　　　　　　　　　　　　　　</t>
  </si>
  <si>
    <t>下原　　　　　　　　　　　　　　　　　　　　　　　　　　　　　　　　　　</t>
  </si>
  <si>
    <t>梶内　　　　　　　　　　　　　　　　　　　　　　　　　　　　　　　　　　</t>
  </si>
  <si>
    <t>新牧田　　　　　　　　　　　　　　　　　　　　　　　　　　　　　　　　　</t>
  </si>
  <si>
    <t>稲岡　　　　　　　　　　　　　　　　　　　　　　　　　　　　　　　　　　</t>
  </si>
  <si>
    <t>北中島　　　　　　　　　　　　　　　　　　　　　　　　　　　　　　　　　</t>
  </si>
  <si>
    <t>市之台　　　　　　　　　　　　　　　　　　　　　　　　　　　　　　　　　</t>
  </si>
  <si>
    <t>下横場　　　　　　　　　　　　　　　　　　　　　　　　　　　　　　　　　</t>
  </si>
  <si>
    <t>高野台２丁目　　　　　　　　　　　　　　　　　　　　　　　　　　　　　　</t>
  </si>
  <si>
    <t>高野台３丁目　　　　　　　　　　　　　　　　　　　　　　　　　　　　　　</t>
  </si>
  <si>
    <t>茗渓学園寮　　　　　　　　　　　　　　　　　　　　　　　　　　　　　　　</t>
  </si>
  <si>
    <t>鷹野原　　　　　　　　　　　　　　　　　　　　　　　　　　　　　　　　　</t>
  </si>
  <si>
    <t>島名香取台　　　　　　　　　　　　　　　　　　　　　　　　　　　　　　　</t>
  </si>
  <si>
    <t>島名諏訪　　　　　　　　　　　　　　　　　　　　　　　　　　　　　　　　</t>
  </si>
  <si>
    <t>島名陣場　　　　　　　　　　　　　　　　　　　　　　　　　　　　　　　　</t>
  </si>
  <si>
    <t>谷田部陣場　　　　　　　　　　　　　　　　　　　　　　　　　　　　　　　</t>
  </si>
  <si>
    <t>上河原崎・中西地区　　　　　　　　　　　　　　　　　　　　　　　　　　　</t>
  </si>
  <si>
    <t>かみかわ上河原崎　　　　　　　　　　　　　　　　　　　　　　　　　　　　</t>
  </si>
  <si>
    <t>かみかわ下河原崎　　　　　　　　　　　　　　　　　　　　　　　　　　　　</t>
  </si>
  <si>
    <t>高山上河原崎　　　　　　　　　　　　　　　　　　　　　　　　　　　　　　</t>
  </si>
  <si>
    <t>高山下河原崎　　　　　　　　　　　　　　　　　　　　　　　　　　　　　　</t>
  </si>
  <si>
    <t>万博公園西下河原崎　　　　　　　　　　　　　　　　　　　　　　　　　　　</t>
  </si>
  <si>
    <t>万博公園西島名　　　　　　　　　　　　　　　　　　　　　　　　　　　　　</t>
  </si>
  <si>
    <t>台町１丁目　　　　　　　　　　　　　　　　　　　　　　　　　　　　　　　</t>
  </si>
  <si>
    <t>台町２丁目　　　　　　　　　　　　　　　　　　　　　　　　　　　　　　　</t>
  </si>
  <si>
    <t>台町３丁目　　　　　　　　　　　　　　　　　　　　　　　　　　　　　　　</t>
  </si>
  <si>
    <t>学園の森１丁目　　　　　　　　　　　　　　　　　　　　　　　　　　　　　</t>
  </si>
  <si>
    <t>学園の森２丁目　　　　　　　　　　　　　　　　　　　　　　　　　　　　　</t>
  </si>
  <si>
    <t>学園の森３丁目　　　　　　　　　　　　　　　　　　　　　　　　　　　　　</t>
  </si>
  <si>
    <t>研究学園１丁目　　　　　　　　　　　　　　　　　　　　　　　　　　　　　</t>
  </si>
  <si>
    <t>研究学園２丁目　　　　　　　　　　　　　　　　　　　　　　　　　　　　　</t>
  </si>
  <si>
    <t>研究学園３丁目　　　　　　　　　　　　　　　　　　　　　　　　　　　　　</t>
  </si>
  <si>
    <t>研究学園４丁目　　　　　　　　　　　　　　　　　　　　　　　　　　　　　</t>
  </si>
  <si>
    <t>研究学園５丁目　　　　　　　　　　　　　　　　　　　　　　　　　　　　　</t>
  </si>
  <si>
    <t>研究学園６丁目　　　　　　　　　　　　　　　　　　　　　　　　　　　　　</t>
  </si>
  <si>
    <t>研究学園７丁目　　　　　　　　　　　　　　　　　　　　　　　　　　　　　</t>
  </si>
  <si>
    <t>研究学園７丁目３番地から１４番地まで　　　　　　　　　　　　　　　　　　</t>
  </si>
  <si>
    <t>学園南１丁目　　　　　　　　　　　　　　　　　　　　　　　　　　　　　　</t>
  </si>
  <si>
    <t>学園南２丁目　　　　　　　　　　　　　　　　　　　　　　　　　　　　　　</t>
  </si>
  <si>
    <t>学園南３丁目　　　　　　　　　　　　　　　　　　　　　　　　　　　　　　</t>
  </si>
  <si>
    <t>みどりの１丁目　　　　　　　　　　　　　　　　　　　　　　　　　　　　　</t>
  </si>
  <si>
    <t>みどりの２丁目　　　　　　　　　　　　　　　　　　　　　　　　　　　　　</t>
  </si>
  <si>
    <t>みどりの中央　　　　　　　　　　　　　　　　　　　　　　　　　　　　　　</t>
  </si>
  <si>
    <t>みどりの東　　　　　　　　　　　　　　　　　　　　　　　　　　　　　　　</t>
  </si>
  <si>
    <t>みどりの南　　　　　　　　　　　　　　　　　　　　　　　　　　　　　　　</t>
  </si>
  <si>
    <t>桜１丁目　　　　　　　　　　　　　　　　　　　　　　　　　　　　　　　　</t>
  </si>
  <si>
    <t>桜</t>
    <rPh sb="0" eb="1">
      <t>サクラ</t>
    </rPh>
    <phoneticPr fontId="4"/>
  </si>
  <si>
    <t>桜２丁目　　　　　　　　　　　　　　　　　　　　　　　　　　　　　　　　</t>
  </si>
  <si>
    <t>桜３丁目　　　　　　　　　　　　　　　　　　　　　　　　　　　　　　　　</t>
  </si>
  <si>
    <t>栗原１　　　　　　　　　　　　　　　　　　　　　　　　　　　　　　　　　</t>
  </si>
  <si>
    <t>栗原２　　　　　　　　　　　　　　　　　　　　　　　　　　　　　　　　　</t>
  </si>
  <si>
    <t>上野　　　　　　　　　　　　　　　　　　　　　　　　　　　　　　　　　　</t>
  </si>
  <si>
    <t>上境　　　　　　　　　　　　　　　　　　　　　　　　　　　　　　　　　　</t>
  </si>
  <si>
    <t>柴崎　　　　　　　　　　　　　　　　　　　　　　　　　　　　　　　　　　</t>
  </si>
  <si>
    <t>セントラルタウン　　　　　　　　　　　　　　　　　　　　　　　　　　　　</t>
  </si>
  <si>
    <t>東岡　　　　　　　　　　　　　　　　　　　　　　　　　　　　　　　　　　</t>
  </si>
  <si>
    <t>金田１　　　　　　　　　　　　　　　　　　　　　　　　　　　　　　　　　</t>
  </si>
  <si>
    <t>金田２　　　　　　　　　　　　　　　　　　　　　　　　　　　　　　　　　</t>
  </si>
  <si>
    <t>中根　　　　　　　　　　　　　　　　　　　　　　　　　　　　　　　　　　</t>
  </si>
  <si>
    <t>栄　　　　　　　　　　　　　　　　　　　　　　　　　　　　　　　　　　　</t>
  </si>
  <si>
    <t>松栄　　　　　　　　　　　　　　　　　　　　　　　　　　　　　　　　　　</t>
  </si>
  <si>
    <t>松塚　　　　　　　　　　　　　　　　　　　　　　　　　　　　　　　　　　</t>
  </si>
  <si>
    <t>横町　　　　　　　　　　　　　　　　　　　　　　　　　　　　　　　　　　</t>
  </si>
  <si>
    <t>大　　　　　　　　　　　　　　　　　　　　　　　　　　　　　　　　　　　</t>
  </si>
  <si>
    <t>古来　　　　　　　　　　　　　　　　　　　　　　　　　　　　　　　　　　</t>
  </si>
  <si>
    <t>吉瀬　　　　　　　　　　　　　　　　　　　　　　　　　　　　　　　　　　</t>
  </si>
  <si>
    <t>花室　　　　　　　　　　　　　　　　　　　　　　　　　　　　　　　　　　</t>
  </si>
  <si>
    <t>上ノ室１　　　　　　　　　　　　　　　　　　　　　　　　　　　　　　　　</t>
  </si>
  <si>
    <t>上ノ室２　　　　　　　　　　　　　　　　　　　　　　　　　　　　　　　　</t>
  </si>
  <si>
    <t>倉掛　　　　　　　　　　　　　　　　　　　　　　　　　　　　　　　　　　</t>
  </si>
  <si>
    <t>上広岡　　　　　　　　　　　　　　　　　　　　　　　　　　　　　　　　　</t>
  </si>
  <si>
    <t>野田団地　　　　　　　　　　　　　　　　　　　　　　　　　　　　　　　　</t>
  </si>
  <si>
    <t>下広岡１　　　　　　　　　　　　　　　　　　　　　　　　　　　　　　　　</t>
  </si>
  <si>
    <t>下広岡２　　　　　　　　　　　　　　　　　　　　　　　　　　　　　　　　</t>
  </si>
  <si>
    <t>桜ニユータウン　　　　　　　　　　　　　　　　　　　　　　　　　　　　　</t>
  </si>
  <si>
    <t>大角豆１　　　　　　　　　　　　　　　　　　　　　　　　　　　　　　　　</t>
  </si>
  <si>
    <t>大角豆２　　　　　　　　　　　　　　　　　　　　　　　　　　　　　　　　</t>
  </si>
  <si>
    <t>大角豆３　　　　　　　　　　　　　　　　　　　　　　　　　　　　　　　　</t>
  </si>
  <si>
    <t>妻木　　　　　　　　　　　　　　　　　　　　　　　　　　　　　　　　　　</t>
  </si>
  <si>
    <t>天王台２丁目　　　　　　　　　　　　　　　　　　　　　　　　　　　　　　</t>
  </si>
  <si>
    <t>天久保１丁目　　　　　　　　　　　　　　　　　　　　　　　　　　　　　　</t>
  </si>
  <si>
    <t>天久保２丁目　　　　　　　　　　　　　　　　　　　　　　　　　　　　　　</t>
  </si>
  <si>
    <t>天久保３丁目　　　　　　　　　　　　　　　　　　　　　　　　　　　　　　</t>
  </si>
  <si>
    <t>天久保４丁目　　　　　　　　　　　　　　　　　　　　　　　　　　　　　　</t>
  </si>
  <si>
    <t>吾妻１丁目　　　　　　　　　　　　　　　　　　　　　　　　　　　　　　　</t>
  </si>
  <si>
    <t>吾妻２丁目　　　　　　　　　　　　　　　　　　　　　　　　　　　　　　　</t>
  </si>
  <si>
    <t>吾妻３丁目　　　　　　　　　　　　　　　　　　　　　　　　　　　　　　　</t>
  </si>
  <si>
    <t>吾妻４丁目　　　　　　　　　　　　　　　　　　　　　　　　　　　　　　　</t>
  </si>
  <si>
    <t>竹園１丁目　　　　　　　　　　　　　　　　　　　　　　　　　　　　　　　</t>
  </si>
  <si>
    <t>竹園２丁目　　　　　　　　　　　　　　　　　　　　　　　　　　　　　　　</t>
  </si>
  <si>
    <t>竹園３丁目　　　　　　　　　　　　　　　　　　　　　　　　　　　　　　　</t>
  </si>
  <si>
    <t>千現１丁目　　　　　　　　　　　　　　　　　　　　　　　　　　　　　　　</t>
  </si>
  <si>
    <t>千現２丁目　　　　　　　　　　　　　　　　　　　　　　　　　　　　　　　</t>
  </si>
  <si>
    <t>並木２丁目　　　　　　　　　　　　　　　　　　　　　　　　　　　　　　　</t>
  </si>
  <si>
    <t>並木３丁目　　　　　　　　　　　　　　　　　　　　　　　　　　　　　　　</t>
  </si>
  <si>
    <t>並木４丁目　　　　　　　　　　　　　　　　　　　　　　　　　　　　　　　</t>
  </si>
  <si>
    <t>梅園２丁目　　　　　　　　　　　　　　　　　　　　　　　　　　　　　　　</t>
  </si>
  <si>
    <t>筑波大学生宿舎　　　　　　　　　　　　　　　　　　　　　　　　　　　　　</t>
  </si>
  <si>
    <t>筑波大看護師宿舎　　　　　　　　　　　　　　　　　　　　　　　　　　　　</t>
  </si>
  <si>
    <t>花園　　　　　　　　　　　　　　　　　　　　　　　　　　　　　　　　　　</t>
  </si>
  <si>
    <t>春風台　　　　　　　　　　　　　　　　　　　　　　　　　　　　　　　　　</t>
  </si>
  <si>
    <t>さくらの森　　　　　　　　　　　　　　　　　　　　　　　　　　　　　　　</t>
  </si>
  <si>
    <t>流星台　　　　　　　　　　　　　　　　　　　　　　　　　　　　　　　　　</t>
  </si>
  <si>
    <t>佐　　　　　　　　　　　　　　　　　　　　　　　　　　　　　　　　　　　</t>
  </si>
  <si>
    <t>大穂　　　　　　　　　　　　　　　　　　　　　　　　　　　　　　　　　　</t>
    <phoneticPr fontId="4"/>
  </si>
  <si>
    <t>若森　　　　　　　　　　　　　　　　　　　　　　　　　　　　　　　　　　</t>
  </si>
  <si>
    <t>大曽根１　　　　　　　　　　　　　　　　　　　　　　　　　　　　　　　　</t>
  </si>
  <si>
    <t>大曽根２　　　　　　　　　　　　　　　　　　　　　　　　　　　　　　　　</t>
  </si>
  <si>
    <t>鹿島台　　　　　　　　　　　　　　　　　　　　　　　　　　　　　　　　　</t>
  </si>
  <si>
    <t>玉取　　　　　　　　　　　　　　　　　　　　　　　　　　　　　　　　　　</t>
  </si>
  <si>
    <t>大穂　　　　　　　　　　　　　　　　　　　　　　　　　　　　　　　　　　</t>
  </si>
  <si>
    <t>前野　　　　　　　　　　　　　　　　　　　　　　　　　　　　　　　　　　</t>
  </si>
  <si>
    <t>長高野　　　　　　　　　　　　　　　　　　　　　　　　　　　　　　　　　</t>
  </si>
  <si>
    <t>大砂　　　　　　　　　　　　　　　　　　　　　　　　　　　　　　　　　　</t>
  </si>
  <si>
    <t>西高野　　　　　　　　　　　　　　　　　　　　　　　　　　　　　　　　　</t>
  </si>
  <si>
    <t>吉沼１　　　　　　　　　　　　　　　　　　　　　　　　　　　　　　　　　</t>
  </si>
  <si>
    <t>吉沼２　　　　　　　　　　　　　　　　　　　　　　　　　　　　　　　　　</t>
  </si>
  <si>
    <t>篠崎　　　　　　　　　　　　　　　　　　　　　　　　　　　　　　　　　　</t>
  </si>
  <si>
    <t>蓮沼　　　　　　　　　　　　　　　　　　　　　　　　　　　　　　　　　　</t>
  </si>
  <si>
    <t>花畑１丁目　　　　　　　　　　　　　　　　　　　　　　　　　　　　　　　</t>
  </si>
  <si>
    <t>花畑２丁目　　　　　　　　　　　　　　　　　　　　　　　　　　　　　　　</t>
  </si>
  <si>
    <t>花畑３丁目　　　　　　　　　　　　　　　　　　　　　　　　　　　　　　　</t>
  </si>
  <si>
    <t>要　　　　　　　　　　　　　　　　　　　　　　　　　　　　　　　　　　　</t>
  </si>
  <si>
    <t>西沢　　　　　　　　　　　　　　　　　　　　　　　　　　　　　　　　　　</t>
  </si>
  <si>
    <t>筑穂１丁目　　　　　　　　　　　　　　　　　　　　　　　　　　　　　　　</t>
  </si>
  <si>
    <t>筑穂２丁目　　　　　　　　　　　　　　　　　　　　　　　　　　　　　　　</t>
  </si>
  <si>
    <t>筑穂３丁目　　　　　　　　　　　　　　　　　　　　　　　　　　　　　　　</t>
  </si>
  <si>
    <t>沼崎　　　　　　　　　　　　　　　　　　　　　　　　　　　　　　　　　　</t>
  </si>
  <si>
    <t>豊里</t>
    <rPh sb="0" eb="2">
      <t>トヨサト</t>
    </rPh>
    <phoneticPr fontId="4"/>
  </si>
  <si>
    <t>今鹿島　　　　　　　　　　　　　　　　　　　　　　　　　　　　　　　　　</t>
  </si>
  <si>
    <t>上里　　　　　　　　　　　　　　　　　　　　　　　　　　　　　　　　　　</t>
  </si>
  <si>
    <t>田倉　　　　　　　　　　　　　　　　　　　　　　　　　　　　　　　　　　</t>
  </si>
  <si>
    <t>上郷１　　　　　　　　　　　　　　　　　　　　　　　　　　　　　　　　　</t>
  </si>
  <si>
    <t>緑ケ原１丁目　　　　　　　　　　　　　　　　　　　　　　　　　　　　　　</t>
  </si>
  <si>
    <t>手子生　　　　　　　　　　　　　　　　　　　　　　　　　　　　　　　　　</t>
  </si>
  <si>
    <t>木俣　　　　　　　　　　　　　　　　　　　　　　　　　　　　　　　　　　</t>
  </si>
  <si>
    <t>上郷２　　　　　　　　　　　　　　　　　　　　　　　　　　　　　　　　　</t>
  </si>
  <si>
    <t>豊里グリーンタウン　　　　　　　　　　　　　　　　　　　　　　　　　　　</t>
  </si>
  <si>
    <t>野畑　　　　　　　　　　　　　　　　　　　　　　　　　　　　　　　　　　</t>
  </si>
  <si>
    <t>高野　　　　　　　　　　　　　　　　　　　　　　　　　　　　　　　　　　</t>
  </si>
  <si>
    <t>百家　　　　　　　　　　　　　　　　　　　　　　　　　　　　　　　　　　</t>
  </si>
  <si>
    <t>酒丸　　　　　　　　　　　　　　　　　　　　　　　　　　　　　　　　　　</t>
  </si>
  <si>
    <t>土田　　　　　　　　　　　　　　　　　　　　　　　　　　　　　　　　　　</t>
  </si>
  <si>
    <t>東光台１丁目　　　　　　　　　　　　　　　　　　　　　　　　　　　　　　</t>
  </si>
  <si>
    <t>東光台２丁目　　　　　　　　　　　　　　　　　　　　　　　　　　　　　　</t>
  </si>
  <si>
    <t>東光台３丁目　　　　　　　　　　　　　　　　　　　　　　　　　　　　　　</t>
  </si>
  <si>
    <t>東光台４丁目　　　　　　　　　　　　　　　　　　　　　　　　　　　　　　</t>
  </si>
  <si>
    <t>東光台５丁目　　　　　　　　　　　　　　　　　　　　　　　　　　　　　　</t>
  </si>
  <si>
    <t>中東原新田　　　　　　　　　　　　　　　　　　　　　　　　　　　　　　　</t>
  </si>
  <si>
    <t>遠東　　　　　　　　　　　　　　　　　　　　　　　　　　　　　　　　　　</t>
  </si>
  <si>
    <t>豊里の杜１丁目　　　　　　　　　　　　　　　　　　　　　　　　　　　　　</t>
  </si>
  <si>
    <t>豊里の杜２丁目　　　　　　　　　　　　　　　　　　　　　　　　　　　　　</t>
  </si>
  <si>
    <t>中東　　　　　　　　　　　　　　　　　　　　　　　　　　　　　　　　　　</t>
  </si>
  <si>
    <t>筑波　　　　　　　　　　　　　　　　　　　　　　　　　　　　　　　　　　</t>
  </si>
  <si>
    <t>上大島　　　　　　　　　　　　　　　　　　　　　　　　　　　　　　　　　</t>
  </si>
  <si>
    <t>国松　　　　　　　　　　　　　　　　　　　　　　　　　　　　　　　　　　</t>
  </si>
  <si>
    <t>沼田　　　　　　　　　　　　　　　　　　　　　　　　　　　　　　　　　　</t>
  </si>
  <si>
    <t>臼井　　　　　　　　　　　　　　　　　　　　　　　　　　　　　　　　　　</t>
  </si>
  <si>
    <t>神郡　　　　　　　　　　　　　　　　　　　　　　　　　　　　　　　　　　</t>
  </si>
  <si>
    <t>漆所　　　　　　　　　　　　　　　　　　　　　　　　　　　　　　　　　　</t>
  </si>
  <si>
    <t>大貫　　　　　　　　　　　　　　　　　　　　　　　　　　　　　　　　　　</t>
  </si>
  <si>
    <t>杉木　　　　　　　　　　　　　　　　　　　　　　　　　　　　　　　　　　</t>
  </si>
  <si>
    <t>上菅間　　　　　　　　　　　　　　　　　　　　　　　　　　　　　　　　　</t>
  </si>
  <si>
    <t>中菅間　　　　　　　　　　　　　　　　　　　　　　　　　　　　　　　　　</t>
  </si>
  <si>
    <t>洞下　　　　　　　　　　　　　　　　　　　　　　　　　　　　　　　　　　</t>
  </si>
  <si>
    <t>高野原新田　　　　　　　　　　　　　　　　　　　　　　　　　　　　　　　</t>
  </si>
  <si>
    <t>磯部　　　　　　　　　　　　　　　　　　　　　　　　　　　　　　　　　　</t>
  </si>
  <si>
    <t>池田　　　　　　　　　　　　　　　　　　　　　　　　　　　　　　　　　　</t>
  </si>
  <si>
    <t>明石　　　　　　　　　　　　　　　　　　　　　　　　　　　　　　　　　　</t>
  </si>
  <si>
    <t>田中　　　　　　　　　　　　　　　　　　　　　　　　　　　　　　　　　　</t>
  </si>
  <si>
    <t>小沢　　　　　　　　　　　　　　　　　　　　　　　　　　　　　　　　　　</t>
  </si>
  <si>
    <t>北条　　　　　　　　　　　　　　　　　　　　　　　　　　　　　　　　　　</t>
  </si>
  <si>
    <t>小泉　　　　　　　　　　　　　　　　　　　　　　　　　　　　　　　　　　</t>
  </si>
  <si>
    <t>泉　　　　　　　　　　　　　　　　　　　　　　　　　　　　　　　　　　　</t>
  </si>
  <si>
    <t>平沢　　　　　　　　　　　　　　　　　　　　　　　　　　　　　　　　　　</t>
  </si>
  <si>
    <t>山口　　　　　　　　　　　　　　　　　　　　　　　　　　　　　　　　　　</t>
  </si>
  <si>
    <t>小和田　　　　　　　　　　　　　　　　　　　　　　　　　　　　　　　　　</t>
  </si>
  <si>
    <t>小田　　　　　　　　　　　　　　　　　　　　　　　　　　　　　　　　　　</t>
  </si>
  <si>
    <t>大形　　　　　　　　　　　　　　　　　　　　　　　　　　　　　　　　　　</t>
  </si>
  <si>
    <t>下大島　　　　　　　　　　　　　　　　　　　　　　　　　　　　　　　　　</t>
  </si>
  <si>
    <t>北太田　　　　　　　　　　　　　　　　　　　　　　　　　　　　　　　　　</t>
  </si>
  <si>
    <t>君島　　　　　　　　　　　　　　　　　　　　　　　　　　　　　　　　　　</t>
  </si>
  <si>
    <t>山木　　　　　　　　　　　　　　　　　　　　　　　　　　　　　　　　　　</t>
  </si>
  <si>
    <t>水守　　　　　　　　　　　　　　　　　　　　　　　　　　　　　　　　　　</t>
  </si>
  <si>
    <t>作谷　　　　　　　　　　　　　　　　　　　　　　　　　　　　　　　　　　</t>
  </si>
  <si>
    <t>寺具　　　　　　　　　　　　　　　　　　　　　　　　　　　　　　　　　　</t>
  </si>
  <si>
    <t>安食　　　　　　　　　　　　　　　　　　　　　　　　　　　　　　　　　　</t>
  </si>
  <si>
    <t>小茎　　　　　　　　　　　　　　　　　　　　　　　　　　　　　　　　　　</t>
  </si>
  <si>
    <t>茎崎</t>
    <rPh sb="0" eb="2">
      <t>クキザキ</t>
    </rPh>
    <phoneticPr fontId="4"/>
  </si>
  <si>
    <t>下岩崎　　　　　　　　　　　　　　　　　　　　　　　　　　　　　　　　　</t>
  </si>
  <si>
    <t>上岩崎　　　　　　　　　　　　　　　　　　　　　　　　　　　　　　　　　</t>
  </si>
  <si>
    <t>房内　　　　　　　　　　　　　　　　　　　　　　　　　　　　　　　　　　</t>
  </si>
  <si>
    <t>若栗　　　　　　　　　　　　　　　　　　　　　　　　　　　　　　　　　　</t>
  </si>
  <si>
    <t>菅間　　　　　　　　　　　　　　　　　　　　　　　　　　　　　　　　　　</t>
  </si>
  <si>
    <t>大井　　　　　　　　　　　　　　　　　　　　　　　　　　　　　　　　　　</t>
  </si>
  <si>
    <t>高崎　　　　　　　　　　　　　　　　　　　　　　　　　　　　　　　　　　</t>
  </si>
  <si>
    <t>天宝喜　　　　　　　　　　　　　　　　　　　　　　　　　　　　　　　　　</t>
  </si>
  <si>
    <t>牧園　　　　　　　　　　　　　　　　　　　　　　　　　　　　　　　　　　</t>
  </si>
  <si>
    <t>宝陽台　　　　　　　　　　　　　　　　　　　　　　　　　　　　　　　　　</t>
  </si>
  <si>
    <t>城山　　　　　　　　　　　　　　　　　　　　　　　　　　　　　　　　　　</t>
  </si>
  <si>
    <t>桜が丘　　　　　　　　　　　　　　　　　　　　　　　　　　　　　　　　　</t>
  </si>
  <si>
    <t>森の里　　　　　　　　　　　　　　　　　　　　　　　　　　　　　　　　　</t>
  </si>
  <si>
    <t>若葉　　　　　　　　　　　　　　　　　　　　　　　　　　　　　　　　　　</t>
  </si>
  <si>
    <t>あしび野　　　　　　　　　　　　　　　　　　　　　　　　　　　　　　　　</t>
  </si>
  <si>
    <t>高見原１丁目　　　　　　　　　　　　　　　　　　　　　　　　　　　　　　</t>
  </si>
  <si>
    <t>高見原２丁目　　　　　　　　　　　　　　　　　　　　　　　　　　　　　　</t>
  </si>
  <si>
    <t>高見原３丁目　　　　　　　　　　　　　　　　　　　　　　　　　　　　　　</t>
  </si>
  <si>
    <t>高見原４丁目　　　　　　　　　　　　　　　　　　　　　　　　　　　　　　</t>
  </si>
  <si>
    <t>高見原５丁目　　　　　　　　　　　　　　　　　　　　　　　　　　　　　　</t>
  </si>
  <si>
    <t>富士見台　　　　　　　　　　　　　　　　　　　　　　　　　　　　　　　　</t>
  </si>
  <si>
    <t>自由ケ丘　　　　　　　　　　　　　　　　　　　　　　　　　　　　　　　　</t>
  </si>
  <si>
    <t>梅ケ丘　　　　　　　　　　　　　　　　　　　　　　　　　　　　　　　　　</t>
  </si>
  <si>
    <t>駒込　　　　　　　　　　　　　　　　　　　　　　　　　　　　　　　　　　</t>
  </si>
  <si>
    <t>小山　　　　　　　　　　　　　　　　　　　　　　　　　　　　　　　　　　</t>
  </si>
  <si>
    <t>茎崎　　　　　　　　　　　　　　　　　　　　　　　　　　　　　　　　　　</t>
  </si>
  <si>
    <t>大舟戸　　　　　　　　　　　　　　　　　　　　　　　　　　　　　　　　　</t>
  </si>
  <si>
    <t>細見　　　　　　　　　　　　　　　　　　　　　　　　　　　　　　　　　　</t>
  </si>
  <si>
    <t>泊崎　　　　　　　　　　　　　　　　　　　　　　　　　　　　　　　　　　</t>
  </si>
  <si>
    <t>九万坪　　　　　　　　　　　　　　　　　　　　　　　　　　　　　　　　　</t>
  </si>
  <si>
    <t>六斗　　　　　　　　　　　　　　　　　　　　　　　　　　　　　　　　　　</t>
  </si>
  <si>
    <t>明神　　　　　　　　　　　　　　　　　　　　　　　　　　　　　　　　　　</t>
  </si>
  <si>
    <t>稲荷原　　　　　　　　　　　　　　　　　　　　　　　　　　　　　　　　　</t>
  </si>
  <si>
    <t>中山　　　　　　　　　　　　　　　　　　　　　　　　　　　　　　　　　　</t>
  </si>
  <si>
    <t>西大井　　　　　　　　　　　　　　　　　　　　　　　　　　　　　　　　　</t>
  </si>
  <si>
    <t>池向　　　　　　　　　　　　　　　　　　　　　　　　　　　　　　　　　　</t>
  </si>
  <si>
    <t>　●行政区別人口表</t>
    <phoneticPr fontId="4"/>
  </si>
  <si>
    <t>　　　　住民基本台帳に基づき「行政区」ごとに集計</t>
    <phoneticPr fontId="4"/>
  </si>
  <si>
    <t>　●行政区が設定されている理由</t>
    <rPh sb="6" eb="8">
      <t>セッテイ</t>
    </rPh>
    <rPh sb="13" eb="15">
      <t>リユウ</t>
    </rPh>
    <phoneticPr fontId="4"/>
  </si>
  <si>
    <t>　　　　・選挙投票所の区分け、予防接種通知、小学校区の設定などの行政の事務処理の便宜</t>
    <phoneticPr fontId="4"/>
  </si>
  <si>
    <t>　　　　・地域のコミュニティの分類等のため</t>
    <phoneticPr fontId="4"/>
  </si>
  <si>
    <t>　　※区画整理事業等により、過年度との比較で行政区名が変更となっている可能性があります。</t>
    <rPh sb="3" eb="9">
      <t>クカクセイリジギョウ</t>
    </rPh>
    <rPh sb="9" eb="10">
      <t>トウ</t>
    </rPh>
    <rPh sb="14" eb="17">
      <t>カネンド</t>
    </rPh>
    <rPh sb="19" eb="21">
      <t>ヒカク</t>
    </rPh>
    <rPh sb="22" eb="25">
      <t>ギョウセイク</t>
    </rPh>
    <rPh sb="25" eb="26">
      <t>メイ</t>
    </rPh>
    <rPh sb="27" eb="29">
      <t>ヘンコウ</t>
    </rPh>
    <rPh sb="35" eb="38">
      <t>カノウセイ</t>
    </rPh>
    <phoneticPr fontId="4"/>
  </si>
  <si>
    <t>令和５年10月1日現在</t>
    <phoneticPr fontId="4"/>
  </si>
  <si>
    <t>谷田部諏訪　　　　　　　　　　　　　　　　　　　　　　　　　　　　　　</t>
  </si>
  <si>
    <t>樋の沢　　　　　　　　　　　　　　　　　　　　　　　　　　　　　　　　　</t>
  </si>
  <si>
    <t>計</t>
  </si>
  <si>
    <t>表３　社会・自然動態の推移(住民基本台帳）</t>
    <rPh sb="0" eb="1">
      <t>ヒョウ</t>
    </rPh>
    <rPh sb="14" eb="16">
      <t>ジュウミン</t>
    </rPh>
    <rPh sb="16" eb="18">
      <t>キホン</t>
    </rPh>
    <rPh sb="18" eb="20">
      <t>ダイチョウ</t>
    </rPh>
    <phoneticPr fontId="4"/>
  </si>
  <si>
    <t>各年間累計</t>
  </si>
  <si>
    <t>年</t>
  </si>
  <si>
    <t>出生</t>
    <phoneticPr fontId="4"/>
  </si>
  <si>
    <t>死亡</t>
    <phoneticPr fontId="4"/>
  </si>
  <si>
    <t>自然増加数</t>
    <rPh sb="0" eb="2">
      <t>シゼン</t>
    </rPh>
    <rPh sb="2" eb="5">
      <t>ゾウカスウ</t>
    </rPh>
    <phoneticPr fontId="4"/>
  </si>
  <si>
    <t>転入</t>
    <rPh sb="0" eb="2">
      <t>テンニュウ</t>
    </rPh>
    <phoneticPr fontId="4"/>
  </si>
  <si>
    <t>転出</t>
    <rPh sb="0" eb="2">
      <t>テンシュツ</t>
    </rPh>
    <phoneticPr fontId="4"/>
  </si>
  <si>
    <t>社会増加数</t>
    <rPh sb="0" eb="2">
      <t>シャカイ</t>
    </rPh>
    <rPh sb="2" eb="5">
      <t>ゾウカスウ</t>
    </rPh>
    <phoneticPr fontId="4"/>
  </si>
  <si>
    <t>平成１０年</t>
    <rPh sb="0" eb="2">
      <t>ヘイセイ</t>
    </rPh>
    <rPh sb="2" eb="5">
      <t>１０ネン</t>
    </rPh>
    <phoneticPr fontId="3"/>
  </si>
  <si>
    <t>平成１１年</t>
    <rPh sb="0" eb="2">
      <t>ヘイセイ</t>
    </rPh>
    <rPh sb="4" eb="5">
      <t>７ネン</t>
    </rPh>
    <phoneticPr fontId="3"/>
  </si>
  <si>
    <t>平成１２年</t>
    <rPh sb="0" eb="2">
      <t>ヘイセイ</t>
    </rPh>
    <rPh sb="4" eb="5">
      <t>８ネン</t>
    </rPh>
    <phoneticPr fontId="3"/>
  </si>
  <si>
    <t>平成１３年</t>
    <rPh sb="0" eb="2">
      <t>ヘイセイ</t>
    </rPh>
    <rPh sb="4" eb="5">
      <t>９ネン</t>
    </rPh>
    <phoneticPr fontId="3"/>
  </si>
  <si>
    <t>平成１４年</t>
    <rPh sb="0" eb="2">
      <t>ヘイセイ</t>
    </rPh>
    <phoneticPr fontId="3"/>
  </si>
  <si>
    <t>平成１４年</t>
    <rPh sb="0" eb="2">
      <t>ヘイセイ</t>
    </rPh>
    <phoneticPr fontId="4"/>
  </si>
  <si>
    <t>平成１５年</t>
    <rPh sb="0" eb="2">
      <t>ヘイセイ</t>
    </rPh>
    <phoneticPr fontId="3"/>
  </si>
  <si>
    <t>平成１５年</t>
    <rPh sb="0" eb="2">
      <t>ヘイセイ</t>
    </rPh>
    <phoneticPr fontId="4"/>
  </si>
  <si>
    <t>平成１６年</t>
    <rPh sb="0" eb="2">
      <t>ヘイセイ</t>
    </rPh>
    <phoneticPr fontId="3"/>
  </si>
  <si>
    <t>平成１６年</t>
    <rPh sb="0" eb="2">
      <t>ヘイセイ</t>
    </rPh>
    <phoneticPr fontId="4"/>
  </si>
  <si>
    <t>平成１７年</t>
    <rPh sb="0" eb="2">
      <t>ヘイセイ</t>
    </rPh>
    <phoneticPr fontId="3"/>
  </si>
  <si>
    <t>平成１７年</t>
    <rPh sb="0" eb="2">
      <t>ヘイセイ</t>
    </rPh>
    <phoneticPr fontId="4"/>
  </si>
  <si>
    <t>平成１８年</t>
    <rPh sb="0" eb="2">
      <t>ヘイセイ</t>
    </rPh>
    <phoneticPr fontId="3"/>
  </si>
  <si>
    <t>平成１８年</t>
    <rPh sb="0" eb="2">
      <t>ヘイセイ</t>
    </rPh>
    <phoneticPr fontId="4"/>
  </si>
  <si>
    <t>平成１９年</t>
    <rPh sb="0" eb="2">
      <t>ヘイセイ</t>
    </rPh>
    <phoneticPr fontId="3"/>
  </si>
  <si>
    <t>平成１９年</t>
    <rPh sb="0" eb="2">
      <t>ヘイセイ</t>
    </rPh>
    <phoneticPr fontId="4"/>
  </si>
  <si>
    <t>平成２０年</t>
    <rPh sb="0" eb="2">
      <t>ヘイセイ</t>
    </rPh>
    <rPh sb="4" eb="5">
      <t>ネン</t>
    </rPh>
    <phoneticPr fontId="3"/>
  </si>
  <si>
    <t>平成２１年</t>
    <rPh sb="0" eb="2">
      <t>ヘイセイ</t>
    </rPh>
    <rPh sb="4" eb="5">
      <t>ネン</t>
    </rPh>
    <phoneticPr fontId="3"/>
  </si>
  <si>
    <t>平成２２年</t>
    <rPh sb="0" eb="2">
      <t>ヘイセイ</t>
    </rPh>
    <rPh sb="4" eb="5">
      <t>ネン</t>
    </rPh>
    <phoneticPr fontId="3"/>
  </si>
  <si>
    <t>平成２３年</t>
    <rPh sb="0" eb="2">
      <t>ヘイセイ</t>
    </rPh>
    <rPh sb="4" eb="5">
      <t>ネン</t>
    </rPh>
    <phoneticPr fontId="3"/>
  </si>
  <si>
    <t>平成２４年</t>
    <rPh sb="0" eb="2">
      <t>ヘイセイ</t>
    </rPh>
    <rPh sb="4" eb="5">
      <t>ネン</t>
    </rPh>
    <phoneticPr fontId="3"/>
  </si>
  <si>
    <t>平成２５年</t>
    <rPh sb="0" eb="2">
      <t>ヘイセイ</t>
    </rPh>
    <rPh sb="4" eb="5">
      <t>ネン</t>
    </rPh>
    <phoneticPr fontId="3"/>
  </si>
  <si>
    <t>平成２６年</t>
    <rPh sb="0" eb="2">
      <t>ヘイセイ</t>
    </rPh>
    <rPh sb="4" eb="5">
      <t>ネン</t>
    </rPh>
    <phoneticPr fontId="3"/>
  </si>
  <si>
    <t>平成２７年</t>
    <rPh sb="0" eb="2">
      <t>ヘイセイ</t>
    </rPh>
    <rPh sb="4" eb="5">
      <t>ネン</t>
    </rPh>
    <phoneticPr fontId="3"/>
  </si>
  <si>
    <t>平成２８年</t>
    <rPh sb="0" eb="2">
      <t>ヘイセイ</t>
    </rPh>
    <rPh sb="4" eb="5">
      <t>ネン</t>
    </rPh>
    <phoneticPr fontId="3"/>
  </si>
  <si>
    <t>平成２９年</t>
    <rPh sb="0" eb="2">
      <t>ヘイセイ</t>
    </rPh>
    <rPh sb="4" eb="5">
      <t>ネン</t>
    </rPh>
    <phoneticPr fontId="3"/>
  </si>
  <si>
    <t>平成３０年</t>
    <rPh sb="0" eb="2">
      <t>ヘイセイ</t>
    </rPh>
    <rPh sb="4" eb="5">
      <t>ネン</t>
    </rPh>
    <phoneticPr fontId="3"/>
  </si>
  <si>
    <t>住民基本台帳制度一部改正により、平成24年以降外国人人口を含む</t>
    <rPh sb="0" eb="2">
      <t>ジュウミン</t>
    </rPh>
    <rPh sb="2" eb="4">
      <t>キホン</t>
    </rPh>
    <rPh sb="4" eb="6">
      <t>ダイチョウ</t>
    </rPh>
    <rPh sb="6" eb="8">
      <t>セイド</t>
    </rPh>
    <rPh sb="8" eb="10">
      <t>イチブ</t>
    </rPh>
    <rPh sb="10" eb="12">
      <t>カイセイ</t>
    </rPh>
    <rPh sb="16" eb="18">
      <t>ヘイセイ</t>
    </rPh>
    <rPh sb="20" eb="21">
      <t>ネン</t>
    </rPh>
    <rPh sb="21" eb="23">
      <t>イコウ</t>
    </rPh>
    <rPh sb="23" eb="25">
      <t>ガイコク</t>
    </rPh>
    <rPh sb="25" eb="26">
      <t>ジン</t>
    </rPh>
    <rPh sb="26" eb="28">
      <t>ジンコウ</t>
    </rPh>
    <rPh sb="29" eb="30">
      <t>フク</t>
    </rPh>
    <phoneticPr fontId="4"/>
  </si>
  <si>
    <t>平成　３年</t>
    <rPh sb="0" eb="2">
      <t>ヘイセイ</t>
    </rPh>
    <rPh sb="3" eb="5">
      <t>３ネン</t>
    </rPh>
    <phoneticPr fontId="3"/>
  </si>
  <si>
    <t>平成　４年</t>
    <rPh sb="0" eb="2">
      <t>ヘイセイ</t>
    </rPh>
    <rPh sb="3" eb="5">
      <t>４ネン</t>
    </rPh>
    <phoneticPr fontId="3"/>
  </si>
  <si>
    <t>平成　５年</t>
    <rPh sb="0" eb="2">
      <t>ヘイセイ</t>
    </rPh>
    <rPh sb="3" eb="5">
      <t>５ネン</t>
    </rPh>
    <phoneticPr fontId="3"/>
  </si>
  <si>
    <t>平成　６年</t>
    <rPh sb="0" eb="2">
      <t>ヘイセイ</t>
    </rPh>
    <rPh sb="3" eb="5">
      <t>６ネン</t>
    </rPh>
    <phoneticPr fontId="3"/>
  </si>
  <si>
    <t>平成　７年</t>
    <rPh sb="0" eb="2">
      <t>ヘイセイ</t>
    </rPh>
    <rPh sb="3" eb="5">
      <t>７ネン</t>
    </rPh>
    <phoneticPr fontId="3"/>
  </si>
  <si>
    <t>平成　８年</t>
    <rPh sb="0" eb="2">
      <t>ヘイセイ</t>
    </rPh>
    <rPh sb="3" eb="5">
      <t>８ネン</t>
    </rPh>
    <phoneticPr fontId="3"/>
  </si>
  <si>
    <t>平成　９年</t>
    <rPh sb="0" eb="2">
      <t>ヘイセイ</t>
    </rPh>
    <rPh sb="3" eb="5">
      <t>９ネン</t>
    </rPh>
    <phoneticPr fontId="3"/>
  </si>
  <si>
    <t>令和　元年</t>
  </si>
  <si>
    <t>令和　２年</t>
  </si>
  <si>
    <t>令和　３年</t>
  </si>
  <si>
    <t>令和　４年</t>
    <rPh sb="0" eb="2">
      <t>レイワ</t>
    </rPh>
    <rPh sb="4" eb="5">
      <t>ネン</t>
    </rPh>
    <phoneticPr fontId="3"/>
  </si>
  <si>
    <t>令和　５年</t>
    <rPh sb="0" eb="2">
      <t>レイワ</t>
    </rPh>
    <rPh sb="4" eb="5">
      <t>ネン</t>
    </rPh>
    <phoneticPr fontId="3"/>
  </si>
  <si>
    <t>表４　地区別人口の推移（常住人口）</t>
  </si>
  <si>
    <t>各年１０月１日現在</t>
  </si>
  <si>
    <t>地区</t>
  </si>
  <si>
    <t>人口</t>
  </si>
  <si>
    <t>世帯数</t>
  </si>
  <si>
    <t>昭和４６年</t>
    <rPh sb="0" eb="2">
      <t>ショウワ</t>
    </rPh>
    <rPh sb="4" eb="5">
      <t>ネン</t>
    </rPh>
    <phoneticPr fontId="4"/>
  </si>
  <si>
    <t>大穂</t>
    <rPh sb="0" eb="2">
      <t>オオホ</t>
    </rPh>
    <phoneticPr fontId="4"/>
  </si>
  <si>
    <t>昭和４７年</t>
    <rPh sb="0" eb="2">
      <t>ショウワ</t>
    </rPh>
    <rPh sb="4" eb="5">
      <t>ネン</t>
    </rPh>
    <phoneticPr fontId="4"/>
  </si>
  <si>
    <t>昭和４８年</t>
    <rPh sb="0" eb="2">
      <t>ショウワ</t>
    </rPh>
    <rPh sb="4" eb="5">
      <t>ネン</t>
    </rPh>
    <phoneticPr fontId="4"/>
  </si>
  <si>
    <t>昭和４９年</t>
    <rPh sb="0" eb="2">
      <t>ショウワ</t>
    </rPh>
    <rPh sb="4" eb="5">
      <t>ネン</t>
    </rPh>
    <phoneticPr fontId="4"/>
  </si>
  <si>
    <t>昭和５０年</t>
    <rPh sb="0" eb="2">
      <t>ショウワ</t>
    </rPh>
    <rPh sb="4" eb="5">
      <t>ネン</t>
    </rPh>
    <phoneticPr fontId="4"/>
  </si>
  <si>
    <t>昭和５１年</t>
    <rPh sb="0" eb="2">
      <t>ショウワ</t>
    </rPh>
    <rPh sb="4" eb="5">
      <t>ネン</t>
    </rPh>
    <phoneticPr fontId="4"/>
  </si>
  <si>
    <t>昭和５２年</t>
    <rPh sb="0" eb="2">
      <t>ショウワ</t>
    </rPh>
    <rPh sb="4" eb="5">
      <t>ネン</t>
    </rPh>
    <phoneticPr fontId="4"/>
  </si>
  <si>
    <t>昭和５３年</t>
    <rPh sb="0" eb="2">
      <t>ショウワ</t>
    </rPh>
    <rPh sb="4" eb="5">
      <t>ネン</t>
    </rPh>
    <phoneticPr fontId="4"/>
  </si>
  <si>
    <t>昭和５４年</t>
    <rPh sb="0" eb="2">
      <t>ショウワ</t>
    </rPh>
    <rPh sb="4" eb="5">
      <t>ネン</t>
    </rPh>
    <phoneticPr fontId="4"/>
  </si>
  <si>
    <t>昭和５５年</t>
    <rPh sb="0" eb="2">
      <t>ショウワ</t>
    </rPh>
    <rPh sb="4" eb="5">
      <t>ネン</t>
    </rPh>
    <phoneticPr fontId="4"/>
  </si>
  <si>
    <t>昭和５６年</t>
    <rPh sb="0" eb="2">
      <t>ショウワ</t>
    </rPh>
    <rPh sb="4" eb="5">
      <t>ネン</t>
    </rPh>
    <phoneticPr fontId="4"/>
  </si>
  <si>
    <t>昭和５７年</t>
    <rPh sb="0" eb="2">
      <t>ショウワ</t>
    </rPh>
    <rPh sb="4" eb="5">
      <t>ネン</t>
    </rPh>
    <phoneticPr fontId="4"/>
  </si>
  <si>
    <t>昭和５８年</t>
    <rPh sb="0" eb="2">
      <t>ショウワ</t>
    </rPh>
    <rPh sb="4" eb="5">
      <t>ネン</t>
    </rPh>
    <phoneticPr fontId="4"/>
  </si>
  <si>
    <t>昭和５９年</t>
    <rPh sb="0" eb="2">
      <t>ショウワ</t>
    </rPh>
    <rPh sb="4" eb="5">
      <t>ネン</t>
    </rPh>
    <phoneticPr fontId="4"/>
  </si>
  <si>
    <t>昭和６０年</t>
    <rPh sb="0" eb="2">
      <t>ショウワ</t>
    </rPh>
    <rPh sb="4" eb="5">
      <t>ネン</t>
    </rPh>
    <phoneticPr fontId="4"/>
  </si>
  <si>
    <t>昭和６１年</t>
    <rPh sb="0" eb="2">
      <t>ショウワ</t>
    </rPh>
    <rPh sb="4" eb="5">
      <t>ネン</t>
    </rPh>
    <phoneticPr fontId="4"/>
  </si>
  <si>
    <t>昭和６２年</t>
    <rPh sb="0" eb="2">
      <t>ショウワ</t>
    </rPh>
    <rPh sb="4" eb="5">
      <t>ネン</t>
    </rPh>
    <phoneticPr fontId="4"/>
  </si>
  <si>
    <t>昭和６３年</t>
    <rPh sb="0" eb="2">
      <t>ショウワ</t>
    </rPh>
    <rPh sb="4" eb="5">
      <t>ネン</t>
    </rPh>
    <phoneticPr fontId="4"/>
  </si>
  <si>
    <t>平成元年</t>
    <rPh sb="0" eb="2">
      <t>ヘイセイ</t>
    </rPh>
    <rPh sb="2" eb="3">
      <t>モト</t>
    </rPh>
    <rPh sb="3" eb="4">
      <t>ネン</t>
    </rPh>
    <phoneticPr fontId="4"/>
  </si>
  <si>
    <t>平成２年</t>
    <rPh sb="0" eb="2">
      <t>ヘイセイ</t>
    </rPh>
    <rPh sb="3" eb="4">
      <t>ネン</t>
    </rPh>
    <phoneticPr fontId="4"/>
  </si>
  <si>
    <t>平成３年</t>
    <rPh sb="0" eb="2">
      <t>ヘイセイ</t>
    </rPh>
    <rPh sb="3" eb="4">
      <t>ネン</t>
    </rPh>
    <phoneticPr fontId="4"/>
  </si>
  <si>
    <t>平成４年</t>
    <rPh sb="0" eb="2">
      <t>ヘイセイ</t>
    </rPh>
    <rPh sb="3" eb="4">
      <t>ネン</t>
    </rPh>
    <phoneticPr fontId="4"/>
  </si>
  <si>
    <t>平成５年</t>
    <rPh sb="0" eb="2">
      <t>ヘイセイ</t>
    </rPh>
    <rPh sb="3" eb="4">
      <t>ネン</t>
    </rPh>
    <phoneticPr fontId="4"/>
  </si>
  <si>
    <t>平成６年</t>
    <rPh sb="0" eb="2">
      <t>ヘイセイ</t>
    </rPh>
    <rPh sb="3" eb="4">
      <t>ネン</t>
    </rPh>
    <phoneticPr fontId="4"/>
  </si>
  <si>
    <t>平成７年</t>
    <rPh sb="0" eb="2">
      <t>ヘイセイ</t>
    </rPh>
    <rPh sb="3" eb="4">
      <t>ネン</t>
    </rPh>
    <phoneticPr fontId="4"/>
  </si>
  <si>
    <t>平成８年</t>
    <rPh sb="0" eb="2">
      <t>ヘイセイ</t>
    </rPh>
    <rPh sb="3" eb="4">
      <t>ネン</t>
    </rPh>
    <phoneticPr fontId="4"/>
  </si>
  <si>
    <t>平成９年</t>
    <rPh sb="0" eb="2">
      <t>ヘイセイ</t>
    </rPh>
    <phoneticPr fontId="4"/>
  </si>
  <si>
    <t>平成１０年</t>
    <rPh sb="0" eb="2">
      <t>ヘイセイ</t>
    </rPh>
    <rPh sb="4" eb="5">
      <t>ネン</t>
    </rPh>
    <phoneticPr fontId="4"/>
  </si>
  <si>
    <t>平成１１年</t>
    <rPh sb="0" eb="2">
      <t>ヘイセイ</t>
    </rPh>
    <rPh sb="4" eb="5">
      <t>ネン</t>
    </rPh>
    <phoneticPr fontId="4"/>
  </si>
  <si>
    <t>平成１２年</t>
    <rPh sb="0" eb="2">
      <t>ヘイセイ</t>
    </rPh>
    <rPh sb="4" eb="5">
      <t>ネン</t>
    </rPh>
    <phoneticPr fontId="4"/>
  </si>
  <si>
    <t>平成１３年</t>
    <rPh sb="0" eb="2">
      <t>ヘイセイ</t>
    </rPh>
    <rPh sb="4" eb="5">
      <t>ネン</t>
    </rPh>
    <phoneticPr fontId="4"/>
  </si>
  <si>
    <t>谷田部</t>
    <phoneticPr fontId="4"/>
  </si>
  <si>
    <t>筑波</t>
    <rPh sb="0" eb="2">
      <t>ツクバ</t>
    </rPh>
    <phoneticPr fontId="4"/>
  </si>
  <si>
    <t>※</t>
    <phoneticPr fontId="4"/>
  </si>
  <si>
    <t>市政施行：S62.11.30</t>
    <phoneticPr fontId="4"/>
  </si>
  <si>
    <t>大穂地区</t>
    <rPh sb="0" eb="2">
      <t>オオホ</t>
    </rPh>
    <rPh sb="2" eb="4">
      <t>チク</t>
    </rPh>
    <phoneticPr fontId="4"/>
  </si>
  <si>
    <t>⇒　旧大穂町</t>
    <phoneticPr fontId="4"/>
  </si>
  <si>
    <t>豊里地区</t>
    <rPh sb="0" eb="2">
      <t>トヨサト</t>
    </rPh>
    <rPh sb="2" eb="4">
      <t>チク</t>
    </rPh>
    <phoneticPr fontId="4"/>
  </si>
  <si>
    <t>⇒　旧豊里町</t>
    <phoneticPr fontId="4"/>
  </si>
  <si>
    <t>谷田部地区</t>
    <rPh sb="0" eb="3">
      <t>ヤタベ</t>
    </rPh>
    <rPh sb="3" eb="5">
      <t>チク</t>
    </rPh>
    <phoneticPr fontId="4"/>
  </si>
  <si>
    <t>⇒　旧谷田部町</t>
    <phoneticPr fontId="4"/>
  </si>
  <si>
    <t>桜地区</t>
    <rPh sb="0" eb="1">
      <t>サクラ</t>
    </rPh>
    <rPh sb="1" eb="3">
      <t>チク</t>
    </rPh>
    <phoneticPr fontId="4"/>
  </si>
  <si>
    <t>⇒　旧桜村</t>
    <phoneticPr fontId="4"/>
  </si>
  <si>
    <t>筑波地区</t>
    <rPh sb="0" eb="2">
      <t>ツクバ</t>
    </rPh>
    <rPh sb="2" eb="4">
      <t>チク</t>
    </rPh>
    <phoneticPr fontId="4"/>
  </si>
  <si>
    <t>⇒　旧筑波町</t>
    <phoneticPr fontId="4"/>
  </si>
  <si>
    <t>茎崎地区</t>
    <rPh sb="0" eb="2">
      <t>クキザキ</t>
    </rPh>
    <rPh sb="2" eb="4">
      <t>チク</t>
    </rPh>
    <phoneticPr fontId="4"/>
  </si>
  <si>
    <t>⇒　旧茎崎町</t>
    <phoneticPr fontId="4"/>
  </si>
  <si>
    <t>町村合併についての詳細は、</t>
    <phoneticPr fontId="4"/>
  </si>
  <si>
    <t>「つくば市域の変遷」を参照</t>
    <phoneticPr fontId="4"/>
  </si>
  <si>
    <t>表５　研究学園地区内外別人口・世帯数の推移（常住人口）</t>
    <phoneticPr fontId="4"/>
  </si>
  <si>
    <t>地区内</t>
  </si>
  <si>
    <t>地区外</t>
  </si>
  <si>
    <t>合計</t>
  </si>
  <si>
    <t>平成５年</t>
    <rPh sb="0" eb="2">
      <t>ヘイセイ</t>
    </rPh>
    <phoneticPr fontId="4"/>
  </si>
  <si>
    <t>平成６年</t>
    <rPh sb="0" eb="2">
      <t>ヘイセイ</t>
    </rPh>
    <phoneticPr fontId="4"/>
  </si>
  <si>
    <t>平成７年</t>
    <rPh sb="0" eb="2">
      <t>ヘイセイ</t>
    </rPh>
    <phoneticPr fontId="4"/>
  </si>
  <si>
    <t>平成８年</t>
    <rPh sb="0" eb="2">
      <t>ヘイセイ</t>
    </rPh>
    <phoneticPr fontId="4"/>
  </si>
  <si>
    <t>平成１０年</t>
    <rPh sb="0" eb="2">
      <t>ヘイセイ</t>
    </rPh>
    <phoneticPr fontId="4"/>
  </si>
  <si>
    <t>平成１２年</t>
    <rPh sb="0" eb="2">
      <t>ヘイセイ</t>
    </rPh>
    <phoneticPr fontId="4"/>
  </si>
  <si>
    <t>平成１３年</t>
    <rPh sb="0" eb="2">
      <t>ヘイセイ</t>
    </rPh>
    <phoneticPr fontId="4"/>
  </si>
  <si>
    <t>（地区内）</t>
    <phoneticPr fontId="4"/>
  </si>
  <si>
    <t>北郷、八幡台、春日１～４丁目、東新井、二の宮１～４丁目、小野川、松代１～５丁目、大わし、藤本、観音台１～３丁目、長峰、東１・２丁目、稲荷前、高野台１～３丁目、西原、天王台１～３丁目、天久保１～４丁目、吾妻１～４丁目、竹園１～３丁目、千現１・２丁目、並木１～４丁目、梅園１・２丁目、立原、南原、花畑１～３丁目、西沢、旭、大穂、上沢、牧園、池の台、松の里、若葉</t>
    <phoneticPr fontId="4"/>
  </si>
  <si>
    <t>（地区外）</t>
    <phoneticPr fontId="4"/>
  </si>
  <si>
    <t>上記以外</t>
    <phoneticPr fontId="4"/>
  </si>
  <si>
    <t>表６　昼間人口と夜間人口の推移</t>
  </si>
  <si>
    <t>国勢調査結果報告書</t>
  </si>
  <si>
    <t>昼間人口</t>
  </si>
  <si>
    <t>夜間人口</t>
  </si>
  <si>
    <t>昼夜間人口比率</t>
  </si>
  <si>
    <t>平成２年</t>
    <phoneticPr fontId="4"/>
  </si>
  <si>
    <t>平成７年</t>
    <phoneticPr fontId="4"/>
  </si>
  <si>
    <t>平成１２年</t>
  </si>
  <si>
    <t>平成１７年</t>
  </si>
  <si>
    <t>平成２２年</t>
  </si>
  <si>
    <t>平成２７年</t>
  </si>
  <si>
    <t>令和　２年</t>
    <rPh sb="0" eb="2">
      <t>レイワ</t>
    </rPh>
    <phoneticPr fontId="24"/>
  </si>
  <si>
    <t>表７　１５歳以上労働力人口の推移</t>
  </si>
  <si>
    <t>労働力人口</t>
  </si>
  <si>
    <t>非労働力人口</t>
  </si>
  <si>
    <t>総数</t>
  </si>
  <si>
    <t>就業者</t>
  </si>
  <si>
    <t>完全失業者</t>
  </si>
  <si>
    <t>家事</t>
  </si>
  <si>
    <t>通学</t>
  </si>
  <si>
    <t>その他</t>
  </si>
  <si>
    <t>平成１７年</t>
    <rPh sb="0" eb="2">
      <t>ヘイセイ</t>
    </rPh>
    <rPh sb="4" eb="5">
      <t>ネン</t>
    </rPh>
    <phoneticPr fontId="22"/>
  </si>
  <si>
    <t>平成２７年</t>
    <rPh sb="0" eb="2">
      <t>ヘイセイ</t>
    </rPh>
    <rPh sb="4" eb="5">
      <t>ネン</t>
    </rPh>
    <phoneticPr fontId="22"/>
  </si>
  <si>
    <t>令和２年</t>
    <rPh sb="0" eb="2">
      <t>レイワ</t>
    </rPh>
    <phoneticPr fontId="24"/>
  </si>
  <si>
    <t>※総数には、労働力状態「不詳」を含む。</t>
  </si>
  <si>
    <t>表８　年齢別（各歳）人口</t>
  </si>
  <si>
    <t>茨城県常住人口調査</t>
  </si>
  <si>
    <t>年齢</t>
  </si>
  <si>
    <t>総数（人）</t>
  </si>
  <si>
    <t>男（人）</t>
  </si>
  <si>
    <t>女（人）</t>
  </si>
  <si>
    <t>100～</t>
  </si>
  <si>
    <t>年齢不詳</t>
  </si>
  <si>
    <t>総数</t>
    <rPh sb="0" eb="2">
      <t>ソウスウ</t>
    </rPh>
    <phoneticPr fontId="21"/>
  </si>
  <si>
    <t>総数（年齢不詳を除く）</t>
    <phoneticPr fontId="4"/>
  </si>
  <si>
    <t>0～4</t>
  </si>
  <si>
    <t>5～9</t>
  </si>
  <si>
    <t>10～14</t>
  </si>
  <si>
    <t>15～19</t>
  </si>
  <si>
    <t>20～24</t>
  </si>
  <si>
    <t>25～29</t>
  </si>
  <si>
    <t>30～34</t>
  </si>
  <si>
    <t>35～39</t>
  </si>
  <si>
    <t>40～44</t>
  </si>
  <si>
    <t>45～49</t>
  </si>
  <si>
    <t>50～54</t>
  </si>
  <si>
    <t>55～59</t>
  </si>
  <si>
    <t>60～64</t>
  </si>
  <si>
    <t>65～69</t>
  </si>
  <si>
    <t>70～74</t>
  </si>
  <si>
    <t>75～79</t>
  </si>
  <si>
    <t>80～84</t>
  </si>
  <si>
    <t>85～89</t>
  </si>
  <si>
    <t>90～94</t>
  </si>
  <si>
    <t>95～99</t>
  </si>
  <si>
    <t>100～</t>
    <phoneticPr fontId="4"/>
  </si>
  <si>
    <t>0～14</t>
  </si>
  <si>
    <t>15～64</t>
  </si>
  <si>
    <t>65～</t>
  </si>
  <si>
    <t>令和５年10月１日現在</t>
    <phoneticPr fontId="4"/>
  </si>
  <si>
    <t>表９　流入流出人口</t>
  </si>
  <si>
    <t>令和２年10月1日現在</t>
    <phoneticPr fontId="4"/>
  </si>
  <si>
    <t>国勢調査報告書</t>
  </si>
  <si>
    <t>流入人口 (人）</t>
  </si>
  <si>
    <t>流出人口（人）</t>
  </si>
  <si>
    <t>市町村</t>
  </si>
  <si>
    <t>通勤者</t>
  </si>
  <si>
    <t>通学者</t>
  </si>
  <si>
    <t>県内計</t>
  </si>
  <si>
    <t>水戸市</t>
  </si>
  <si>
    <t>日立市</t>
  </si>
  <si>
    <t>土浦市</t>
    <rPh sb="1" eb="2">
      <t>ウラ</t>
    </rPh>
    <rPh sb="2" eb="3">
      <t>シ</t>
    </rPh>
    <phoneticPr fontId="24"/>
  </si>
  <si>
    <t>古河市</t>
    <rPh sb="0" eb="3">
      <t>コガシ</t>
    </rPh>
    <phoneticPr fontId="24"/>
  </si>
  <si>
    <t>石岡市</t>
    <rPh sb="0" eb="3">
      <t>イシオカシ</t>
    </rPh>
    <phoneticPr fontId="24"/>
  </si>
  <si>
    <t>結城市</t>
    <rPh sb="0" eb="3">
      <t>ユウキシ</t>
    </rPh>
    <phoneticPr fontId="24"/>
  </si>
  <si>
    <t>龍ヶ崎市</t>
    <rPh sb="0" eb="4">
      <t>リュウガサキシ</t>
    </rPh>
    <phoneticPr fontId="24"/>
  </si>
  <si>
    <t>下妻市</t>
    <rPh sb="0" eb="3">
      <t>シモツマシ</t>
    </rPh>
    <phoneticPr fontId="24"/>
  </si>
  <si>
    <t>常総市</t>
    <rPh sb="0" eb="2">
      <t>ジョウソウ</t>
    </rPh>
    <rPh sb="2" eb="3">
      <t>シ</t>
    </rPh>
    <phoneticPr fontId="24"/>
  </si>
  <si>
    <t>常陸太田市</t>
    <rPh sb="0" eb="5">
      <t>ヒタチオオタシ</t>
    </rPh>
    <phoneticPr fontId="24"/>
  </si>
  <si>
    <t>高萩市</t>
    <rPh sb="0" eb="3">
      <t>タカハギシ</t>
    </rPh>
    <phoneticPr fontId="24"/>
  </si>
  <si>
    <t>北茨城市</t>
    <rPh sb="0" eb="4">
      <t>キタイバラキシ</t>
    </rPh>
    <phoneticPr fontId="24"/>
  </si>
  <si>
    <t>笠間市</t>
    <rPh sb="0" eb="3">
      <t>カサマシ</t>
    </rPh>
    <phoneticPr fontId="24"/>
  </si>
  <si>
    <t>取手市</t>
    <rPh sb="0" eb="3">
      <t>トリデシ</t>
    </rPh>
    <phoneticPr fontId="24"/>
  </si>
  <si>
    <t>牛久市</t>
    <rPh sb="0" eb="3">
      <t>ウシクシ</t>
    </rPh>
    <phoneticPr fontId="24"/>
  </si>
  <si>
    <t>ひたちなか市</t>
    <rPh sb="5" eb="6">
      <t>シ</t>
    </rPh>
    <phoneticPr fontId="24"/>
  </si>
  <si>
    <t>鹿嶋市</t>
    <rPh sb="0" eb="3">
      <t>カシマシ</t>
    </rPh>
    <phoneticPr fontId="24"/>
  </si>
  <si>
    <t>潮来市</t>
    <rPh sb="0" eb="3">
      <t>イタコシ</t>
    </rPh>
    <phoneticPr fontId="24"/>
  </si>
  <si>
    <t>守谷市</t>
    <rPh sb="0" eb="3">
      <t>モリヤシ</t>
    </rPh>
    <phoneticPr fontId="24"/>
  </si>
  <si>
    <t>常陸大宮市</t>
    <rPh sb="0" eb="5">
      <t>ヒタチオオミヤシ</t>
    </rPh>
    <phoneticPr fontId="24"/>
  </si>
  <si>
    <t>那珂市</t>
    <rPh sb="0" eb="3">
      <t>ナカシ</t>
    </rPh>
    <phoneticPr fontId="24"/>
  </si>
  <si>
    <t>筑西市</t>
    <rPh sb="0" eb="3">
      <t>チクセイシ</t>
    </rPh>
    <phoneticPr fontId="24"/>
  </si>
  <si>
    <t>坂東市</t>
    <rPh sb="0" eb="3">
      <t>バンドウシ</t>
    </rPh>
    <phoneticPr fontId="24"/>
  </si>
  <si>
    <t>稲敷市</t>
    <rPh sb="0" eb="3">
      <t>イナシキシ</t>
    </rPh>
    <phoneticPr fontId="24"/>
  </si>
  <si>
    <t>かすみがうら市</t>
    <rPh sb="6" eb="7">
      <t>シ</t>
    </rPh>
    <phoneticPr fontId="24"/>
  </si>
  <si>
    <t>桜川市</t>
    <rPh sb="0" eb="3">
      <t>サクラガワシ</t>
    </rPh>
    <phoneticPr fontId="24"/>
  </si>
  <si>
    <t>神栖市</t>
    <rPh sb="0" eb="3">
      <t>カミスシ</t>
    </rPh>
    <phoneticPr fontId="24"/>
  </si>
  <si>
    <t>行方市</t>
    <rPh sb="0" eb="2">
      <t>ナメカタ</t>
    </rPh>
    <rPh sb="2" eb="3">
      <t>シ</t>
    </rPh>
    <phoneticPr fontId="24"/>
  </si>
  <si>
    <t>鉾田市</t>
    <rPh sb="0" eb="2">
      <t>ホコタ</t>
    </rPh>
    <rPh sb="2" eb="3">
      <t>シ</t>
    </rPh>
    <phoneticPr fontId="24"/>
  </si>
  <si>
    <t>つくばみらい市</t>
    <rPh sb="6" eb="7">
      <t>シ</t>
    </rPh>
    <phoneticPr fontId="24"/>
  </si>
  <si>
    <t>小美玉市</t>
    <rPh sb="0" eb="1">
      <t>ショウ</t>
    </rPh>
    <rPh sb="1" eb="2">
      <t>ビ</t>
    </rPh>
    <rPh sb="2" eb="3">
      <t>タマ</t>
    </rPh>
    <rPh sb="3" eb="4">
      <t>シ</t>
    </rPh>
    <phoneticPr fontId="24"/>
  </si>
  <si>
    <t>茨城町</t>
    <rPh sb="0" eb="2">
      <t>イバラキ</t>
    </rPh>
    <rPh sb="2" eb="3">
      <t>マチ</t>
    </rPh>
    <phoneticPr fontId="24"/>
  </si>
  <si>
    <t>大洗町</t>
    <rPh sb="0" eb="2">
      <t>オオアライ</t>
    </rPh>
    <rPh sb="2" eb="3">
      <t>マチ</t>
    </rPh>
    <phoneticPr fontId="24"/>
  </si>
  <si>
    <t>城里町</t>
    <rPh sb="0" eb="1">
      <t>シロ</t>
    </rPh>
    <rPh sb="1" eb="2">
      <t>リ</t>
    </rPh>
    <rPh sb="2" eb="3">
      <t>マチ</t>
    </rPh>
    <phoneticPr fontId="24"/>
  </si>
  <si>
    <t>東海村</t>
    <rPh sb="0" eb="3">
      <t>トウカイムラ</t>
    </rPh>
    <phoneticPr fontId="24"/>
  </si>
  <si>
    <t>大子町</t>
    <rPh sb="0" eb="3">
      <t>ダイゴマチ</t>
    </rPh>
    <phoneticPr fontId="24"/>
  </si>
  <si>
    <t>美浦村</t>
    <rPh sb="0" eb="3">
      <t>ミホムラ</t>
    </rPh>
    <phoneticPr fontId="24"/>
  </si>
  <si>
    <t>阿見町</t>
    <rPh sb="0" eb="3">
      <t>アミマチ</t>
    </rPh>
    <phoneticPr fontId="24"/>
  </si>
  <si>
    <t>河内町</t>
    <rPh sb="0" eb="3">
      <t>カワチマチ</t>
    </rPh>
    <phoneticPr fontId="24"/>
  </si>
  <si>
    <t>八千代町</t>
    <rPh sb="0" eb="4">
      <t>ヤチヨマチ</t>
    </rPh>
    <phoneticPr fontId="24"/>
  </si>
  <si>
    <t>五霞町</t>
    <rPh sb="0" eb="3">
      <t>ゴカマチ</t>
    </rPh>
    <phoneticPr fontId="24"/>
  </si>
  <si>
    <t>境町</t>
    <rPh sb="0" eb="2">
      <t>サカイマチ</t>
    </rPh>
    <phoneticPr fontId="24"/>
  </si>
  <si>
    <t>利根町</t>
    <rPh sb="0" eb="2">
      <t>トネ</t>
    </rPh>
    <rPh sb="2" eb="3">
      <t>マチ</t>
    </rPh>
    <phoneticPr fontId="24"/>
  </si>
  <si>
    <t>他県計</t>
    <rPh sb="0" eb="2">
      <t>タケン</t>
    </rPh>
    <rPh sb="2" eb="3">
      <t>ケイ</t>
    </rPh>
    <phoneticPr fontId="23"/>
  </si>
  <si>
    <t>北海道</t>
    <rPh sb="0" eb="3">
      <t>ホッカイドウ</t>
    </rPh>
    <phoneticPr fontId="24"/>
  </si>
  <si>
    <t>青森県</t>
    <rPh sb="0" eb="3">
      <t>アオモリケン</t>
    </rPh>
    <phoneticPr fontId="24"/>
  </si>
  <si>
    <t>岩手県</t>
    <rPh sb="0" eb="2">
      <t>イワテ</t>
    </rPh>
    <rPh sb="2" eb="3">
      <t>ケン</t>
    </rPh>
    <phoneticPr fontId="24"/>
  </si>
  <si>
    <t>宮城県</t>
    <rPh sb="0" eb="3">
      <t>ミヤギケン</t>
    </rPh>
    <phoneticPr fontId="24"/>
  </si>
  <si>
    <t>秋田県</t>
    <rPh sb="0" eb="3">
      <t>アキタケン</t>
    </rPh>
    <phoneticPr fontId="24"/>
  </si>
  <si>
    <t>山形県</t>
    <rPh sb="0" eb="3">
      <t>ヤマガタケン</t>
    </rPh>
    <phoneticPr fontId="24"/>
  </si>
  <si>
    <t>福島県</t>
    <rPh sb="0" eb="3">
      <t>フクシマケン</t>
    </rPh>
    <phoneticPr fontId="24"/>
  </si>
  <si>
    <t>栃木県</t>
    <rPh sb="0" eb="3">
      <t>トチギケン</t>
    </rPh>
    <phoneticPr fontId="24"/>
  </si>
  <si>
    <t>群馬県</t>
    <rPh sb="0" eb="3">
      <t>グンマケン</t>
    </rPh>
    <phoneticPr fontId="24"/>
  </si>
  <si>
    <t>埼玉県</t>
    <rPh sb="0" eb="3">
      <t>サイタマケン</t>
    </rPh>
    <phoneticPr fontId="24"/>
  </si>
  <si>
    <t>千葉県</t>
    <rPh sb="0" eb="3">
      <t>チバケン</t>
    </rPh>
    <phoneticPr fontId="24"/>
  </si>
  <si>
    <t>東京都</t>
    <rPh sb="0" eb="3">
      <t>トウキョウト</t>
    </rPh>
    <phoneticPr fontId="24"/>
  </si>
  <si>
    <t>神奈川県</t>
    <rPh sb="0" eb="4">
      <t>カナガワケン</t>
    </rPh>
    <phoneticPr fontId="24"/>
  </si>
  <si>
    <t>新潟県</t>
    <rPh sb="0" eb="3">
      <t>ニイガタケン</t>
    </rPh>
    <phoneticPr fontId="24"/>
  </si>
  <si>
    <t>富山県</t>
    <rPh sb="0" eb="2">
      <t>トヤマ</t>
    </rPh>
    <rPh sb="2" eb="3">
      <t>ケン</t>
    </rPh>
    <phoneticPr fontId="24"/>
  </si>
  <si>
    <t>石川県</t>
    <rPh sb="0" eb="3">
      <t>イシカワケン</t>
    </rPh>
    <phoneticPr fontId="24"/>
  </si>
  <si>
    <t>福井県</t>
    <rPh sb="0" eb="3">
      <t>フクイケン</t>
    </rPh>
    <phoneticPr fontId="24"/>
  </si>
  <si>
    <t>山梨県</t>
    <rPh sb="0" eb="3">
      <t>ヤマナシケン</t>
    </rPh>
    <phoneticPr fontId="24"/>
  </si>
  <si>
    <t>長野県</t>
    <rPh sb="0" eb="3">
      <t>ナガノケン</t>
    </rPh>
    <phoneticPr fontId="24"/>
  </si>
  <si>
    <t>岐阜県</t>
    <rPh sb="0" eb="3">
      <t>ギフケン</t>
    </rPh>
    <phoneticPr fontId="24"/>
  </si>
  <si>
    <t>静岡県</t>
    <rPh sb="0" eb="3">
      <t>シズオカケン</t>
    </rPh>
    <phoneticPr fontId="24"/>
  </si>
  <si>
    <t>愛知県</t>
    <rPh sb="0" eb="3">
      <t>アイチケン</t>
    </rPh>
    <phoneticPr fontId="24"/>
  </si>
  <si>
    <t>三重県</t>
    <rPh sb="0" eb="3">
      <t>ミエケン</t>
    </rPh>
    <phoneticPr fontId="24"/>
  </si>
  <si>
    <t>滋賀県</t>
    <rPh sb="0" eb="2">
      <t>シガ</t>
    </rPh>
    <rPh sb="2" eb="3">
      <t>ケン</t>
    </rPh>
    <phoneticPr fontId="24"/>
  </si>
  <si>
    <t>京都府</t>
    <rPh sb="0" eb="3">
      <t>キョウトフ</t>
    </rPh>
    <phoneticPr fontId="24"/>
  </si>
  <si>
    <t>大阪府</t>
    <rPh sb="0" eb="3">
      <t>オオサカフ</t>
    </rPh>
    <phoneticPr fontId="24"/>
  </si>
  <si>
    <t>兵庫県</t>
    <rPh sb="0" eb="3">
      <t>ヒョウゴケン</t>
    </rPh>
    <phoneticPr fontId="24"/>
  </si>
  <si>
    <t>奈良県</t>
    <rPh sb="0" eb="3">
      <t>ナラケン</t>
    </rPh>
    <phoneticPr fontId="24"/>
  </si>
  <si>
    <t>和歌山県</t>
    <rPh sb="0" eb="4">
      <t>ワカヤマケン</t>
    </rPh>
    <phoneticPr fontId="24"/>
  </si>
  <si>
    <t>鳥取県</t>
    <rPh sb="0" eb="2">
      <t>トットリ</t>
    </rPh>
    <rPh sb="2" eb="3">
      <t>ケン</t>
    </rPh>
    <phoneticPr fontId="24"/>
  </si>
  <si>
    <t>島根県</t>
    <rPh sb="0" eb="2">
      <t>シマネ</t>
    </rPh>
    <rPh sb="2" eb="3">
      <t>ケン</t>
    </rPh>
    <phoneticPr fontId="24"/>
  </si>
  <si>
    <t>岡山県</t>
    <rPh sb="0" eb="3">
      <t>オカヤマケン</t>
    </rPh>
    <phoneticPr fontId="24"/>
  </si>
  <si>
    <t>広島県</t>
    <rPh sb="0" eb="3">
      <t>ヒロシマケン</t>
    </rPh>
    <phoneticPr fontId="24"/>
  </si>
  <si>
    <t>山口県</t>
    <rPh sb="0" eb="3">
      <t>ヤマグチケン</t>
    </rPh>
    <phoneticPr fontId="24"/>
  </si>
  <si>
    <t>徳島県</t>
    <rPh sb="0" eb="3">
      <t>トクシマケン</t>
    </rPh>
    <phoneticPr fontId="24"/>
  </si>
  <si>
    <t>香川県</t>
    <rPh sb="0" eb="3">
      <t>カガワケン</t>
    </rPh>
    <phoneticPr fontId="24"/>
  </si>
  <si>
    <t>愛媛県</t>
    <rPh sb="0" eb="3">
      <t>エヒメケン</t>
    </rPh>
    <phoneticPr fontId="24"/>
  </si>
  <si>
    <t>高知県</t>
    <rPh sb="0" eb="2">
      <t>コウチ</t>
    </rPh>
    <rPh sb="2" eb="3">
      <t>ケン</t>
    </rPh>
    <phoneticPr fontId="24"/>
  </si>
  <si>
    <t>福岡県</t>
    <rPh sb="0" eb="2">
      <t>フクオカ</t>
    </rPh>
    <rPh sb="2" eb="3">
      <t>ケン</t>
    </rPh>
    <phoneticPr fontId="24"/>
  </si>
  <si>
    <t>佐賀県</t>
    <rPh sb="0" eb="3">
      <t>サガケン</t>
    </rPh>
    <phoneticPr fontId="24"/>
  </si>
  <si>
    <t>長崎県</t>
    <rPh sb="0" eb="3">
      <t>ナガサキケン</t>
    </rPh>
    <phoneticPr fontId="24"/>
  </si>
  <si>
    <t>熊本県</t>
    <rPh sb="0" eb="3">
      <t>クマモトケン</t>
    </rPh>
    <phoneticPr fontId="24"/>
  </si>
  <si>
    <t>大分県</t>
    <rPh sb="0" eb="2">
      <t>オオイタ</t>
    </rPh>
    <rPh sb="2" eb="3">
      <t>ケン</t>
    </rPh>
    <phoneticPr fontId="24"/>
  </si>
  <si>
    <t>宮崎県</t>
    <rPh sb="0" eb="3">
      <t>ミヤザキケン</t>
    </rPh>
    <phoneticPr fontId="24"/>
  </si>
  <si>
    <t>鹿児島県</t>
    <rPh sb="0" eb="4">
      <t>カゴシマケン</t>
    </rPh>
    <phoneticPr fontId="24"/>
  </si>
  <si>
    <t>沖縄県</t>
    <rPh sb="0" eb="2">
      <t>オキナワ</t>
    </rPh>
    <rPh sb="2" eb="3">
      <t>ケン</t>
    </rPh>
    <phoneticPr fontId="24"/>
  </si>
  <si>
    <t>　　通学者には、15歳未満は含まない。</t>
    <rPh sb="2" eb="5">
      <t>ツウガクシャ</t>
    </rPh>
    <rPh sb="10" eb="11">
      <t>サイ</t>
    </rPh>
    <rPh sb="11" eb="13">
      <t>ミマン</t>
    </rPh>
    <rPh sb="14" eb="15">
      <t>フク</t>
    </rPh>
    <phoneticPr fontId="4"/>
  </si>
  <si>
    <t>　　●流入人口</t>
    <rPh sb="3" eb="5">
      <t>リュウニュウ</t>
    </rPh>
    <rPh sb="5" eb="7">
      <t>ジンコウ</t>
    </rPh>
    <phoneticPr fontId="4"/>
  </si>
  <si>
    <t>　　つくば市以外に常住している人が、つくば市に通勤・通学する人口</t>
    <phoneticPr fontId="4"/>
  </si>
  <si>
    <t>　　●流出人口</t>
    <rPh sb="4" eb="5">
      <t>シュツ</t>
    </rPh>
    <phoneticPr fontId="4"/>
  </si>
  <si>
    <t>　　つくば市に常住している人が、つくば市以外に通勤・通学する人口</t>
    <phoneticPr fontId="4"/>
  </si>
  <si>
    <t>表１０　国籍別外国人住民数（住民基本台帳）</t>
  </si>
  <si>
    <t>国</t>
  </si>
  <si>
    <t>地域</t>
  </si>
  <si>
    <t>人数</t>
  </si>
  <si>
    <t>インド</t>
  </si>
  <si>
    <t>アジア</t>
    <phoneticPr fontId="4"/>
  </si>
  <si>
    <t>インドネシア</t>
  </si>
  <si>
    <t>韓国</t>
  </si>
  <si>
    <t>カンボジア</t>
  </si>
  <si>
    <t>シンガポール</t>
  </si>
  <si>
    <t>スリランカ</t>
  </si>
  <si>
    <t>タイ</t>
  </si>
  <si>
    <t>台湾</t>
  </si>
  <si>
    <t>中国</t>
  </si>
  <si>
    <t>朝鮮</t>
  </si>
  <si>
    <t>ネパール</t>
  </si>
  <si>
    <t>パキスタン</t>
  </si>
  <si>
    <t>バングラデシュ</t>
  </si>
  <si>
    <t>東ティモール</t>
  </si>
  <si>
    <t>フィリピン</t>
  </si>
  <si>
    <t>ベトナム</t>
  </si>
  <si>
    <t>マレーシア</t>
  </si>
  <si>
    <t>ミャンマー</t>
  </si>
  <si>
    <t>モルディブ</t>
  </si>
  <si>
    <t>モンゴル</t>
  </si>
  <si>
    <t>ラオス</t>
  </si>
  <si>
    <t>ブルネイ</t>
  </si>
  <si>
    <t>アフガニスタン</t>
  </si>
  <si>
    <t>中東</t>
  </si>
  <si>
    <t>イエメン</t>
  </si>
  <si>
    <t>イスラエル</t>
  </si>
  <si>
    <t>イラク</t>
  </si>
  <si>
    <t>イラン</t>
  </si>
  <si>
    <t>オマーン</t>
  </si>
  <si>
    <t>カタール</t>
  </si>
  <si>
    <t>クウェート</t>
  </si>
  <si>
    <t>サウジアラビア</t>
  </si>
  <si>
    <t>シリア</t>
  </si>
  <si>
    <t>トルコ</t>
  </si>
  <si>
    <t>パレスチナ</t>
  </si>
  <si>
    <t>レバノン</t>
  </si>
  <si>
    <t>ヨルダン</t>
  </si>
  <si>
    <t>アルジェリア</t>
  </si>
  <si>
    <t>アフリカ</t>
  </si>
  <si>
    <t>アンゴラ</t>
  </si>
  <si>
    <t>ウガンダ</t>
  </si>
  <si>
    <t>エジプト</t>
  </si>
  <si>
    <t>エチオピア</t>
  </si>
  <si>
    <t>エリトリア</t>
  </si>
  <si>
    <t>ガーナ</t>
  </si>
  <si>
    <t>カメルーン</t>
  </si>
  <si>
    <t>ギニア</t>
  </si>
  <si>
    <t>コートジボワール</t>
  </si>
  <si>
    <t>コンゴ共和国</t>
  </si>
  <si>
    <t>コンゴ民主共和国</t>
  </si>
  <si>
    <t>ケニア</t>
  </si>
  <si>
    <t>ザンビア</t>
  </si>
  <si>
    <t>シエラレオネ</t>
  </si>
  <si>
    <t>ジンバブエ</t>
  </si>
  <si>
    <t>スーダン</t>
  </si>
  <si>
    <t>セネガル</t>
  </si>
  <si>
    <t>タンザニア</t>
  </si>
  <si>
    <t>チュニジア</t>
  </si>
  <si>
    <t>ナイジェリア</t>
  </si>
  <si>
    <t>ナミビア</t>
  </si>
  <si>
    <t>ブルンジ</t>
  </si>
  <si>
    <t>ベナン</t>
  </si>
  <si>
    <t>マダガスカル</t>
  </si>
  <si>
    <t>マラウイ</t>
  </si>
  <si>
    <t>マリ</t>
  </si>
  <si>
    <t>南アフリカ共和国</t>
  </si>
  <si>
    <t>モザンビーク</t>
  </si>
  <si>
    <t>モロッコ</t>
  </si>
  <si>
    <t>リベリア</t>
  </si>
  <si>
    <t>ルワンダ</t>
  </si>
  <si>
    <t>アイルランド</t>
  </si>
  <si>
    <t>アゼルバイジャン</t>
  </si>
  <si>
    <t>アルバニア</t>
  </si>
  <si>
    <t>アルメニア</t>
  </si>
  <si>
    <t>イタリア</t>
  </si>
  <si>
    <t>ウクライナ</t>
  </si>
  <si>
    <t>ウズベキスタン</t>
  </si>
  <si>
    <t>英国</t>
  </si>
  <si>
    <t>エストニア</t>
  </si>
  <si>
    <t>オーストリア</t>
  </si>
  <si>
    <t>オランダ</t>
  </si>
  <si>
    <t>カザフスタン</t>
  </si>
  <si>
    <t>北マケドニア</t>
  </si>
  <si>
    <t>ギリシャ</t>
  </si>
  <si>
    <t>キルギス</t>
  </si>
  <si>
    <t>クロアチア</t>
  </si>
  <si>
    <t>ジョージア</t>
  </si>
  <si>
    <t>スイス</t>
  </si>
  <si>
    <t>スウェーデン</t>
  </si>
  <si>
    <t>スペイン</t>
  </si>
  <si>
    <t>スロバキア</t>
  </si>
  <si>
    <t>スロベニア</t>
  </si>
  <si>
    <t>セルビア</t>
  </si>
  <si>
    <t>タジキスタン</t>
  </si>
  <si>
    <t>チェコ</t>
  </si>
  <si>
    <t>デンマーク</t>
  </si>
  <si>
    <t>ドイツ</t>
  </si>
  <si>
    <t>トルクメニスタン</t>
  </si>
  <si>
    <t>ノルウェー</t>
  </si>
  <si>
    <t>ハンガリー</t>
  </si>
  <si>
    <t>フィンランド</t>
  </si>
  <si>
    <t>フランス</t>
  </si>
  <si>
    <t>ブルガリア</t>
  </si>
  <si>
    <t>ベラルーシ</t>
  </si>
  <si>
    <t>ベルギー</t>
  </si>
  <si>
    <t>ボスニア・ヘルツェゴビナ</t>
  </si>
  <si>
    <t>ポーランド</t>
  </si>
  <si>
    <t>マルタ</t>
  </si>
  <si>
    <t>モルドバ</t>
  </si>
  <si>
    <t>モンテネグロ</t>
  </si>
  <si>
    <t>ラトビア</t>
  </si>
  <si>
    <t>リトアニア</t>
  </si>
  <si>
    <t>ルーマニア</t>
  </si>
  <si>
    <t>ロシア</t>
  </si>
  <si>
    <t>米国</t>
    <rPh sb="0" eb="2">
      <t>ベイコク</t>
    </rPh>
    <phoneticPr fontId="14"/>
  </si>
  <si>
    <t>北米</t>
  </si>
  <si>
    <t>カナダ</t>
  </si>
  <si>
    <t>アルゼンチン</t>
  </si>
  <si>
    <t>アンティグア・バーブーダ</t>
  </si>
  <si>
    <t>エクアドル</t>
  </si>
  <si>
    <t>エルサルバドル</t>
  </si>
  <si>
    <t>キューバ</t>
  </si>
  <si>
    <t>グアテマラ</t>
  </si>
  <si>
    <t>コスタリカ</t>
  </si>
  <si>
    <t>コロンビア</t>
  </si>
  <si>
    <t>ジャマイカ</t>
  </si>
  <si>
    <t>チリ</t>
  </si>
  <si>
    <t>ドミニカ共和国</t>
  </si>
  <si>
    <t>トリニダード・トバゴ</t>
  </si>
  <si>
    <t>ニカラグア</t>
  </si>
  <si>
    <t>パラグアイ</t>
  </si>
  <si>
    <t>ブラジル</t>
  </si>
  <si>
    <t>ベネズエラ</t>
  </si>
  <si>
    <t>ペルー</t>
  </si>
  <si>
    <t>ホンジュラス</t>
  </si>
  <si>
    <t>ボリビア</t>
  </si>
  <si>
    <t>メキシコ</t>
  </si>
  <si>
    <t>オーストラリア</t>
  </si>
  <si>
    <t>サモア</t>
  </si>
  <si>
    <t>ソロモン</t>
  </si>
  <si>
    <t>トンガ</t>
  </si>
  <si>
    <t>ニュージーランド</t>
  </si>
  <si>
    <t>パプアニューギニア</t>
  </si>
  <si>
    <t>無国籍</t>
    <rPh sb="0" eb="3">
      <t>ムコクセキ</t>
    </rPh>
    <phoneticPr fontId="23"/>
  </si>
  <si>
    <t>国籍なし</t>
  </si>
  <si>
    <t xml:space="preserve">総計 </t>
    <phoneticPr fontId="4"/>
  </si>
  <si>
    <t>ソマリア</t>
  </si>
  <si>
    <t>ボツワナ</t>
  </si>
  <si>
    <t>南スーダン共和国</t>
  </si>
  <si>
    <t>モーリタニア</t>
  </si>
  <si>
    <t>アイスランド</t>
  </si>
  <si>
    <t>ポルトガル</t>
  </si>
  <si>
    <t>欧州</t>
    <rPh sb="0" eb="2">
      <t>オウシュウ</t>
    </rPh>
    <phoneticPr fontId="4"/>
  </si>
  <si>
    <t>バハマ</t>
  </si>
  <si>
    <t>中南米</t>
    <rPh sb="0" eb="3">
      <t>チュウナンベイ</t>
    </rPh>
    <phoneticPr fontId="4"/>
  </si>
  <si>
    <t>大洋州</t>
    <phoneticPr fontId="4"/>
  </si>
  <si>
    <t>147カ国</t>
    <phoneticPr fontId="4"/>
  </si>
  <si>
    <t>表11　パスポート交付状況</t>
  </si>
  <si>
    <t>月</t>
    <rPh sb="0" eb="1">
      <t>ツキ</t>
    </rPh>
    <phoneticPr fontId="10"/>
  </si>
  <si>
    <t>申請</t>
  </si>
  <si>
    <t>　交付</t>
  </si>
  <si>
    <t>４月</t>
  </si>
  <si>
    <t>５月</t>
  </si>
  <si>
    <t>６月</t>
  </si>
  <si>
    <t>７月</t>
  </si>
  <si>
    <t>８月</t>
  </si>
  <si>
    <t>９月</t>
  </si>
  <si>
    <t>１０月</t>
  </si>
  <si>
    <t>１１月</t>
  </si>
  <si>
    <t>１２月</t>
  </si>
  <si>
    <t>１月</t>
  </si>
  <si>
    <t>２月</t>
  </si>
  <si>
    <t>３月</t>
  </si>
  <si>
    <t>令和４年度</t>
    <phoneticPr fontId="4"/>
  </si>
  <si>
    <t>表１２　産業３部門就業者の推移</t>
    <phoneticPr fontId="4"/>
  </si>
  <si>
    <t>各年１０月１日現在 (単位：人、％）</t>
  </si>
  <si>
    <t>総     数</t>
  </si>
  <si>
    <t>　　　　第 １ 次 産 業　　　　</t>
    <phoneticPr fontId="4"/>
  </si>
  <si>
    <t>第 ２ 次 産 業</t>
    <phoneticPr fontId="4"/>
  </si>
  <si>
    <t>　　　　　　　第 ３ 次 産 業</t>
    <phoneticPr fontId="4"/>
  </si>
  <si>
    <t>構成率</t>
    <rPh sb="0" eb="2">
      <t>コウセイ</t>
    </rPh>
    <rPh sb="2" eb="3">
      <t>リツ</t>
    </rPh>
    <phoneticPr fontId="4"/>
  </si>
  <si>
    <t>昭和５５年</t>
  </si>
  <si>
    <t>昭和６０年</t>
  </si>
  <si>
    <t>平成  ２年</t>
  </si>
  <si>
    <t>平成  ７年</t>
  </si>
  <si>
    <t>平成１２年</t>
    <phoneticPr fontId="4"/>
  </si>
  <si>
    <t>平成１７年</t>
    <phoneticPr fontId="4"/>
  </si>
  <si>
    <t>平成２２年</t>
    <phoneticPr fontId="4"/>
  </si>
  <si>
    <t>令和　２年</t>
    <rPh sb="0" eb="2">
      <t>レイワ</t>
    </rPh>
    <rPh sb="4" eb="5">
      <t>ネン</t>
    </rPh>
    <phoneticPr fontId="4"/>
  </si>
  <si>
    <t>資料 ：  国勢調査結果報告書</t>
  </si>
  <si>
    <t>第１次産業（農業、林業、漁業等）、第２次産業（鉱業、建設業、製造業等）、第３次産業（運輸通信業、卸売・小売業・飲食業、サービス業等）</t>
    <phoneticPr fontId="4"/>
  </si>
  <si>
    <t>表１３　産業大分類別事業所数（民営）</t>
    <rPh sb="0" eb="1">
      <t>ヒョウ</t>
    </rPh>
    <rPh sb="4" eb="7">
      <t>サンギョウダイ</t>
    </rPh>
    <rPh sb="15" eb="17">
      <t>ミンエイ</t>
    </rPh>
    <phoneticPr fontId="4"/>
  </si>
  <si>
    <t>各年７月１日時点　平成13、16、24、28年、令和３年は(注)参照</t>
    <rPh sb="0" eb="2">
      <t>カクネン</t>
    </rPh>
    <rPh sb="3" eb="4">
      <t>ツキ</t>
    </rPh>
    <rPh sb="5" eb="6">
      <t>ヒ</t>
    </rPh>
    <rPh sb="6" eb="8">
      <t>ジテン</t>
    </rPh>
    <rPh sb="9" eb="11">
      <t>ヘイセイ</t>
    </rPh>
    <rPh sb="22" eb="23">
      <t>ネン</t>
    </rPh>
    <rPh sb="24" eb="26">
      <t>レイワ</t>
    </rPh>
    <rPh sb="27" eb="28">
      <t>ネン</t>
    </rPh>
    <rPh sb="30" eb="31">
      <t>チュウ</t>
    </rPh>
    <rPh sb="32" eb="34">
      <t>サンショウ</t>
    </rPh>
    <phoneticPr fontId="4"/>
  </si>
  <si>
    <t>産業分類                           年</t>
  </si>
  <si>
    <t>平成３年</t>
    <rPh sb="3" eb="4">
      <t>ネン</t>
    </rPh>
    <phoneticPr fontId="4"/>
  </si>
  <si>
    <t>平成８年</t>
    <phoneticPr fontId="4"/>
  </si>
  <si>
    <t>平成１１年</t>
    <phoneticPr fontId="4"/>
  </si>
  <si>
    <t>平成２１年</t>
    <rPh sb="0" eb="2">
      <t>ヘイセイ</t>
    </rPh>
    <phoneticPr fontId="4"/>
  </si>
  <si>
    <t>平成２４年</t>
    <rPh sb="0" eb="2">
      <t>ヘイセイ</t>
    </rPh>
    <phoneticPr fontId="4"/>
  </si>
  <si>
    <t>平成２６年</t>
    <rPh sb="0" eb="2">
      <t>ヘイセイ</t>
    </rPh>
    <phoneticPr fontId="4"/>
  </si>
  <si>
    <t>平成２８年</t>
    <rPh sb="0" eb="2">
      <t>ヘイセイ</t>
    </rPh>
    <phoneticPr fontId="4"/>
  </si>
  <si>
    <t>　A～B 農林漁業</t>
    <phoneticPr fontId="4"/>
  </si>
  <si>
    <t>　C 鉱業、採石業、砂利採取業</t>
  </si>
  <si>
    <t>　D 建設業</t>
    <phoneticPr fontId="4"/>
  </si>
  <si>
    <t>　E 製造業</t>
    <phoneticPr fontId="4"/>
  </si>
  <si>
    <t>　F 電気・ガス・熱供給・水道業</t>
    <phoneticPr fontId="4"/>
  </si>
  <si>
    <t>　（第11次改訂前 「Ｈ　運輸・通信業」）</t>
    <rPh sb="2" eb="3">
      <t>ダイ</t>
    </rPh>
    <rPh sb="5" eb="6">
      <t>ジ</t>
    </rPh>
    <rPh sb="6" eb="8">
      <t>カイテイ</t>
    </rPh>
    <rPh sb="8" eb="9">
      <t>マエ</t>
    </rPh>
    <phoneticPr fontId="4"/>
  </si>
  <si>
    <t>-</t>
  </si>
  <si>
    <t>　G 情報通信業</t>
    <phoneticPr fontId="4"/>
  </si>
  <si>
    <t>　（第12次改訂前 「Ｉ 　運輸業」）</t>
    <rPh sb="2" eb="3">
      <t>ダイ</t>
    </rPh>
    <rPh sb="5" eb="6">
      <t>ジ</t>
    </rPh>
    <rPh sb="6" eb="8">
      <t>カイテイ</t>
    </rPh>
    <rPh sb="8" eb="9">
      <t>マエ</t>
    </rPh>
    <rPh sb="14" eb="17">
      <t>ウンユギョウ</t>
    </rPh>
    <phoneticPr fontId="4"/>
  </si>
  <si>
    <t>　H 運輸業、郵便業</t>
  </si>
  <si>
    <t>　I 卸売業、小売業</t>
    <phoneticPr fontId="4"/>
  </si>
  <si>
    <t>　J 金融業、保険業</t>
  </si>
  <si>
    <t>　（第12次改訂前 「Ｌ　不動産業」）</t>
    <rPh sb="2" eb="3">
      <t>ダイ</t>
    </rPh>
    <rPh sb="5" eb="6">
      <t>ジ</t>
    </rPh>
    <rPh sb="6" eb="8">
      <t>カイテイ</t>
    </rPh>
    <rPh sb="8" eb="9">
      <t>マエ</t>
    </rPh>
    <phoneticPr fontId="4"/>
  </si>
  <si>
    <t>　K 不動産業、物品賃貸業</t>
  </si>
  <si>
    <t>　（第11次改訂前 「Ｌ　サービス業」）</t>
    <rPh sb="2" eb="3">
      <t>ダイ</t>
    </rPh>
    <rPh sb="5" eb="6">
      <t>ジ</t>
    </rPh>
    <rPh sb="6" eb="8">
      <t>カイテイ</t>
    </rPh>
    <rPh sb="8" eb="9">
      <t>マエ</t>
    </rPh>
    <phoneticPr fontId="4"/>
  </si>
  <si>
    <t>　L 学術研究、専門・技術サービス業</t>
  </si>
  <si>
    <t>　（第12次改訂前 「Ｍ　飲食店、宿泊業」）</t>
    <rPh sb="2" eb="3">
      <t>ダイ</t>
    </rPh>
    <rPh sb="5" eb="6">
      <t>ジ</t>
    </rPh>
    <rPh sb="6" eb="8">
      <t>カイテイ</t>
    </rPh>
    <rPh sb="8" eb="9">
      <t>マエ</t>
    </rPh>
    <rPh sb="13" eb="16">
      <t>インショクテン</t>
    </rPh>
    <rPh sb="17" eb="19">
      <t>シュクハク</t>
    </rPh>
    <rPh sb="19" eb="20">
      <t>ギョウ</t>
    </rPh>
    <phoneticPr fontId="4"/>
  </si>
  <si>
    <t>　M 宿泊業、飲食サービス業</t>
  </si>
  <si>
    <t>　N 生活関連サービス業、娯楽業</t>
  </si>
  <si>
    <t>　O 教育、学習支援業</t>
  </si>
  <si>
    <t>　P 医療、福祉</t>
  </si>
  <si>
    <t>　Q 複合サービス事業</t>
    <phoneticPr fontId="4"/>
  </si>
  <si>
    <t>　R サービス業（他に分類されないもの）</t>
    <phoneticPr fontId="4"/>
  </si>
  <si>
    <t>　総計</t>
    <rPh sb="1" eb="3">
      <t>ソウケイ</t>
    </rPh>
    <phoneticPr fontId="4"/>
  </si>
  <si>
    <t>資料：</t>
    <phoneticPr fontId="4"/>
  </si>
  <si>
    <t>（平成18年以前）事業所・企業統計調査報告書（平成11、16年は簡易調査結果）</t>
    <rPh sb="23" eb="25">
      <t>ヘイセイ</t>
    </rPh>
    <rPh sb="30" eb="31">
      <t>ネン</t>
    </rPh>
    <rPh sb="32" eb="34">
      <t>カンイ</t>
    </rPh>
    <rPh sb="34" eb="36">
      <t>チョウサ</t>
    </rPh>
    <rPh sb="36" eb="38">
      <t>ケッカ</t>
    </rPh>
    <phoneticPr fontId="4"/>
  </si>
  <si>
    <t>（平成21年以降）経済センサス-基礎調査及び経済センサス-活動調査</t>
    <rPh sb="1" eb="3">
      <t>ヘイセイ</t>
    </rPh>
    <rPh sb="5" eb="6">
      <t>ネン</t>
    </rPh>
    <rPh sb="6" eb="8">
      <t>イコウ</t>
    </rPh>
    <rPh sb="9" eb="11">
      <t>ケイザイ</t>
    </rPh>
    <rPh sb="16" eb="18">
      <t>キソ</t>
    </rPh>
    <rPh sb="18" eb="20">
      <t>チョウサ</t>
    </rPh>
    <rPh sb="20" eb="21">
      <t>オヨ</t>
    </rPh>
    <rPh sb="22" eb="24">
      <t>ケイザイ</t>
    </rPh>
    <rPh sb="29" eb="31">
      <t>カツドウ</t>
    </rPh>
    <rPh sb="31" eb="33">
      <t>チョウサ</t>
    </rPh>
    <phoneticPr fontId="4"/>
  </si>
  <si>
    <t>（注）　平成13年10月１日時点、平成16年６月１日時点、平成24年２月１日時点、平成28年６月１日時点、令和３年６月１日時点</t>
    <rPh sb="53" eb="55">
      <t>レイワ</t>
    </rPh>
    <rPh sb="56" eb="57">
      <t>ネン</t>
    </rPh>
    <phoneticPr fontId="4"/>
  </si>
  <si>
    <t>　　　　　　　　　　　　　　　（注）　平成13年以前の「Ｉ 卸売業、小売業」には「飲食店」が含まれている。</t>
    <rPh sb="24" eb="26">
      <t>イゼン</t>
    </rPh>
    <rPh sb="41" eb="43">
      <t>インショク</t>
    </rPh>
    <rPh sb="43" eb="44">
      <t>テン</t>
    </rPh>
    <rPh sb="46" eb="47">
      <t>フク</t>
    </rPh>
    <phoneticPr fontId="4"/>
  </si>
  <si>
    <t>表１４　産業大分類別従業者数（民営）</t>
    <rPh sb="0" eb="1">
      <t>ヒョウ</t>
    </rPh>
    <rPh sb="4" eb="7">
      <t>サンギョウダイ</t>
    </rPh>
    <rPh sb="10" eb="13">
      <t>ジュウギョウシャ</t>
    </rPh>
    <phoneticPr fontId="4"/>
  </si>
  <si>
    <t>-</t>
    <phoneticPr fontId="4"/>
  </si>
  <si>
    <t>　I 卸売業、小売業</t>
  </si>
  <si>
    <t>（注）　平成13年10月１日時点、平成16年６月１日時点、平成24年２月１日時点、平成28年６月１日時点、令和３年10月１日時点</t>
    <rPh sb="53" eb="55">
      <t>レイワ</t>
    </rPh>
    <rPh sb="56" eb="57">
      <t>ネン</t>
    </rPh>
    <phoneticPr fontId="4"/>
  </si>
  <si>
    <t>Ｔ　分類不能の産業</t>
    <phoneticPr fontId="4"/>
  </si>
  <si>
    <t>Ｓ　分類不能の産業</t>
    <phoneticPr fontId="4"/>
  </si>
  <si>
    <r>
      <t>Ｓ　公務（他に分類</t>
    </r>
    <r>
      <rPr>
        <u/>
        <sz val="11"/>
        <rFont val="ＭＳ Ｐゴシック"/>
        <family val="3"/>
        <charset val="128"/>
      </rPr>
      <t>されるものを除く</t>
    </r>
    <r>
      <rPr>
        <sz val="11"/>
        <rFont val="ＭＳ Ｐゴシック"/>
        <family val="3"/>
        <charset val="128"/>
      </rPr>
      <t>）</t>
    </r>
    <rPh sb="2" eb="4">
      <t>コウム</t>
    </rPh>
    <rPh sb="5" eb="6">
      <t>タ</t>
    </rPh>
    <rPh sb="7" eb="9">
      <t>ブンルイ</t>
    </rPh>
    <rPh sb="15" eb="16">
      <t>ノゾ</t>
    </rPh>
    <phoneticPr fontId="4"/>
  </si>
  <si>
    <t>Ｒ　公務（他に分類されないもの）</t>
    <rPh sb="2" eb="4">
      <t>コウム</t>
    </rPh>
    <rPh sb="5" eb="6">
      <t>タ</t>
    </rPh>
    <rPh sb="7" eb="9">
      <t>ブンルイ</t>
    </rPh>
    <phoneticPr fontId="4"/>
  </si>
  <si>
    <t>Ｒ　サービス業（他に分類されないもの）</t>
    <rPh sb="6" eb="7">
      <t>ギョウ</t>
    </rPh>
    <rPh sb="8" eb="9">
      <t>タ</t>
    </rPh>
    <rPh sb="10" eb="12">
      <t>ブンルイ</t>
    </rPh>
    <phoneticPr fontId="4"/>
  </si>
  <si>
    <t>Ｑ　サービス業（他に分類されないもの）</t>
    <rPh sb="6" eb="7">
      <t>ギョウ</t>
    </rPh>
    <rPh sb="8" eb="9">
      <t>タ</t>
    </rPh>
    <rPh sb="10" eb="12">
      <t>ブンルイ</t>
    </rPh>
    <phoneticPr fontId="4"/>
  </si>
  <si>
    <t>Ｑ　複合サービス事業</t>
    <rPh sb="2" eb="4">
      <t>フクゴウ</t>
    </rPh>
    <rPh sb="8" eb="9">
      <t>ジ</t>
    </rPh>
    <rPh sb="9" eb="10">
      <t>ギョウ</t>
    </rPh>
    <phoneticPr fontId="4"/>
  </si>
  <si>
    <t>Ｐ　複合サービス事業</t>
    <rPh sb="2" eb="4">
      <t>フクゴウ</t>
    </rPh>
    <rPh sb="8" eb="9">
      <t>ジ</t>
    </rPh>
    <rPh sb="9" eb="10">
      <t>ギョウ</t>
    </rPh>
    <phoneticPr fontId="4"/>
  </si>
  <si>
    <t>Ｏ　教育、学習支援事業</t>
    <rPh sb="2" eb="4">
      <t>キョウイク</t>
    </rPh>
    <rPh sb="5" eb="7">
      <t>ガクシュウ</t>
    </rPh>
    <rPh sb="7" eb="9">
      <t>シエン</t>
    </rPh>
    <rPh sb="9" eb="11">
      <t>ジギョウ</t>
    </rPh>
    <phoneticPr fontId="4"/>
  </si>
  <si>
    <t>Ｐ　医療、福祉</t>
    <rPh sb="2" eb="4">
      <t>イリョウ</t>
    </rPh>
    <rPh sb="5" eb="7">
      <t>フクシ</t>
    </rPh>
    <phoneticPr fontId="4"/>
  </si>
  <si>
    <t>Ｎ　医療、福祉</t>
    <rPh sb="2" eb="4">
      <t>イリョウ</t>
    </rPh>
    <rPh sb="5" eb="7">
      <t>フクシ</t>
    </rPh>
    <phoneticPr fontId="4"/>
  </si>
  <si>
    <t>Ｎ　生活関連サービス業、娯楽業</t>
    <rPh sb="2" eb="4">
      <t>セイカツ</t>
    </rPh>
    <rPh sb="4" eb="6">
      <t>カンレン</t>
    </rPh>
    <rPh sb="10" eb="11">
      <t>ギョウ</t>
    </rPh>
    <rPh sb="12" eb="15">
      <t>ゴラクギョウ</t>
    </rPh>
    <phoneticPr fontId="4"/>
  </si>
  <si>
    <t>Ｍ　宿泊業、飲食サービス業</t>
    <rPh sb="2" eb="4">
      <t>シュクハク</t>
    </rPh>
    <rPh sb="4" eb="5">
      <t>ギョウ</t>
    </rPh>
    <rPh sb="6" eb="8">
      <t>インショク</t>
    </rPh>
    <rPh sb="12" eb="13">
      <t>ギョウ</t>
    </rPh>
    <phoneticPr fontId="4"/>
  </si>
  <si>
    <t>Ｍ　飲食店、宿泊業</t>
    <rPh sb="2" eb="5">
      <t>インショクテン</t>
    </rPh>
    <rPh sb="6" eb="8">
      <t>シュクハク</t>
    </rPh>
    <rPh sb="8" eb="9">
      <t>ギョウ</t>
    </rPh>
    <phoneticPr fontId="4"/>
  </si>
  <si>
    <t>Ｌ　学術研究、専門・技術サービス業</t>
    <rPh sb="2" eb="4">
      <t>ガクジュツ</t>
    </rPh>
    <rPh sb="4" eb="6">
      <t>ケンキュウ</t>
    </rPh>
    <rPh sb="7" eb="9">
      <t>センモン</t>
    </rPh>
    <rPh sb="10" eb="12">
      <t>ギジュツ</t>
    </rPh>
    <rPh sb="16" eb="17">
      <t>ギョウ</t>
    </rPh>
    <phoneticPr fontId="4"/>
  </si>
  <si>
    <t>K　不動産業、物品賃貸業</t>
    <rPh sb="7" eb="9">
      <t>ブッピン</t>
    </rPh>
    <rPh sb="9" eb="12">
      <t>チンタイギョウ</t>
    </rPh>
    <phoneticPr fontId="4"/>
  </si>
  <si>
    <t>Ｌ　不動産業</t>
    <phoneticPr fontId="4"/>
  </si>
  <si>
    <t>J　金融業、保険業</t>
    <rPh sb="4" eb="5">
      <t>ギョウ</t>
    </rPh>
    <phoneticPr fontId="4"/>
  </si>
  <si>
    <t>Ｋ　金融・保険業</t>
    <phoneticPr fontId="4"/>
  </si>
  <si>
    <t xml:space="preserve"> I　卸売業、小売業</t>
    <rPh sb="5" eb="6">
      <t>ギョウ</t>
    </rPh>
    <phoneticPr fontId="4"/>
  </si>
  <si>
    <t>Ｊ　卸売・小売業</t>
    <phoneticPr fontId="4"/>
  </si>
  <si>
    <t>H　運輸業、郵便業</t>
    <rPh sb="2" eb="5">
      <t>ウンユギョウ</t>
    </rPh>
    <rPh sb="6" eb="8">
      <t>ユウビン</t>
    </rPh>
    <rPh sb="8" eb="9">
      <t>ギョウ</t>
    </rPh>
    <phoneticPr fontId="4"/>
  </si>
  <si>
    <t xml:space="preserve"> Ｉ 　運輸業</t>
    <rPh sb="4" eb="7">
      <t>ウンユギョウ</t>
    </rPh>
    <phoneticPr fontId="4"/>
  </si>
  <si>
    <t>G　情報通信業</t>
    <rPh sb="2" eb="4">
      <t>ジョウホウ</t>
    </rPh>
    <rPh sb="4" eb="7">
      <t>ツウシンギョウ</t>
    </rPh>
    <phoneticPr fontId="4"/>
  </si>
  <si>
    <t>Ｈ　情報通信業</t>
    <rPh sb="2" eb="4">
      <t>ジョウホウ</t>
    </rPh>
    <rPh sb="4" eb="7">
      <t>ツウシンギョウ</t>
    </rPh>
    <phoneticPr fontId="4"/>
  </si>
  <si>
    <t>F　電気・ガス・熱供給･水道業</t>
    <phoneticPr fontId="4"/>
  </si>
  <si>
    <t>Ｇ　電気・ガス・熱供給･水道業</t>
    <phoneticPr fontId="4"/>
  </si>
  <si>
    <t>E　製造業</t>
    <phoneticPr fontId="4"/>
  </si>
  <si>
    <t>Ｆ　製造業</t>
    <phoneticPr fontId="4"/>
  </si>
  <si>
    <t>Ｄ　建設業</t>
    <phoneticPr fontId="4"/>
  </si>
  <si>
    <t>Ｅ　建設業</t>
    <phoneticPr fontId="4"/>
  </si>
  <si>
    <t>Ｃ  鉱業、採石業、砂利採取業</t>
    <rPh sb="6" eb="8">
      <t>サイセキ</t>
    </rPh>
    <rPh sb="8" eb="9">
      <t>ギョウ</t>
    </rPh>
    <rPh sb="10" eb="12">
      <t>ジャリ</t>
    </rPh>
    <rPh sb="12" eb="14">
      <t>サイシュ</t>
    </rPh>
    <rPh sb="14" eb="15">
      <t>ギョウ</t>
    </rPh>
    <phoneticPr fontId="4"/>
  </si>
  <si>
    <t>Ｄ　鉱業</t>
    <phoneticPr fontId="4"/>
  </si>
  <si>
    <t>B　漁業</t>
    <rPh sb="2" eb="4">
      <t>ギョギョウ</t>
    </rPh>
    <phoneticPr fontId="4"/>
  </si>
  <si>
    <t>Ｃ　漁業</t>
    <rPh sb="2" eb="4">
      <t>ギョギョウ</t>
    </rPh>
    <phoneticPr fontId="4"/>
  </si>
  <si>
    <t>Ｂ　林業</t>
    <rPh sb="2" eb="4">
      <t>リンギョウ</t>
    </rPh>
    <phoneticPr fontId="4"/>
  </si>
  <si>
    <t>Ａ　農業、林業</t>
    <rPh sb="2" eb="4">
      <t>ノウギョウ</t>
    </rPh>
    <rPh sb="5" eb="7">
      <t>リンギョウ</t>
    </rPh>
    <phoneticPr fontId="4"/>
  </si>
  <si>
    <t>Ａ　農業</t>
    <rPh sb="2" eb="4">
      <t>ノウギョウ</t>
    </rPh>
    <phoneticPr fontId="4"/>
  </si>
  <si>
    <t>第１２次改訂（平成19年11月）</t>
    <rPh sb="0" eb="1">
      <t>ダイ</t>
    </rPh>
    <rPh sb="3" eb="4">
      <t>ジ</t>
    </rPh>
    <rPh sb="4" eb="6">
      <t>カイテイ</t>
    </rPh>
    <rPh sb="7" eb="9">
      <t>ヘイセイ</t>
    </rPh>
    <rPh sb="11" eb="12">
      <t>ネン</t>
    </rPh>
    <rPh sb="14" eb="15">
      <t>ツキ</t>
    </rPh>
    <phoneticPr fontId="4"/>
  </si>
  <si>
    <t>第１１次改訂（平成14年３月）</t>
    <rPh sb="0" eb="1">
      <t>ダイ</t>
    </rPh>
    <rPh sb="3" eb="4">
      <t>ジ</t>
    </rPh>
    <rPh sb="4" eb="6">
      <t>カイテイ</t>
    </rPh>
    <rPh sb="7" eb="9">
      <t>ヘイセイ</t>
    </rPh>
    <rPh sb="11" eb="12">
      <t>ネン</t>
    </rPh>
    <rPh sb="13" eb="14">
      <t>ツキ</t>
    </rPh>
    <phoneticPr fontId="4"/>
  </si>
  <si>
    <t>産業分類大分類項目新旧対照表</t>
    <rPh sb="0" eb="2">
      <t>サンギョウ</t>
    </rPh>
    <rPh sb="2" eb="4">
      <t>ブンルイ</t>
    </rPh>
    <rPh sb="4" eb="7">
      <t>ダイブンルイ</t>
    </rPh>
    <rPh sb="7" eb="9">
      <t>コウモク</t>
    </rPh>
    <rPh sb="9" eb="11">
      <t>シンキュウ</t>
    </rPh>
    <rPh sb="11" eb="13">
      <t>タイショウ</t>
    </rPh>
    <rPh sb="13" eb="14">
      <t>ヒョウ</t>
    </rPh>
    <phoneticPr fontId="4"/>
  </si>
  <si>
    <t>標準産業分類の大分類は、平成14年３月の第11次改訂以降の情報通信の高度化、経済活動サービス化の進展、事業経営の多様化に伴う産業構造の変化に適合するよう全面的に見直され、平成19年11月に第12次改訂が行われました。
また、小分類・細分類においては、平成25年10月に第13次改定、令和５年６月に第14次改定が行われました。</t>
    <rPh sb="0" eb="2">
      <t>ヒョウジュン</t>
    </rPh>
    <rPh sb="2" eb="4">
      <t>サンギョウ</t>
    </rPh>
    <rPh sb="4" eb="6">
      <t>ブンルイ</t>
    </rPh>
    <rPh sb="7" eb="10">
      <t>ダイブンルイ</t>
    </rPh>
    <rPh sb="12" eb="14">
      <t>ヘイセイ</t>
    </rPh>
    <rPh sb="16" eb="17">
      <t>ネン</t>
    </rPh>
    <rPh sb="18" eb="19">
      <t>ガツ</t>
    </rPh>
    <rPh sb="20" eb="21">
      <t>ダイ</t>
    </rPh>
    <rPh sb="23" eb="24">
      <t>ジ</t>
    </rPh>
    <rPh sb="24" eb="26">
      <t>カイテイ</t>
    </rPh>
    <rPh sb="26" eb="28">
      <t>イコウ</t>
    </rPh>
    <rPh sb="29" eb="33">
      <t>ジョウホウツウシン</t>
    </rPh>
    <rPh sb="34" eb="37">
      <t>コウドカ</t>
    </rPh>
    <rPh sb="38" eb="40">
      <t>ケイザイ</t>
    </rPh>
    <rPh sb="40" eb="42">
      <t>カツドウ</t>
    </rPh>
    <rPh sb="46" eb="47">
      <t>カ</t>
    </rPh>
    <rPh sb="48" eb="50">
      <t>シンテン</t>
    </rPh>
    <rPh sb="51" eb="53">
      <t>ジギョウ</t>
    </rPh>
    <rPh sb="53" eb="55">
      <t>ケイエイ</t>
    </rPh>
    <rPh sb="56" eb="59">
      <t>タヨウカ</t>
    </rPh>
    <rPh sb="60" eb="61">
      <t>トモナ</t>
    </rPh>
    <rPh sb="62" eb="64">
      <t>サンギョウ</t>
    </rPh>
    <rPh sb="64" eb="66">
      <t>コウゾウ</t>
    </rPh>
    <rPh sb="67" eb="69">
      <t>ヘンカ</t>
    </rPh>
    <rPh sb="70" eb="72">
      <t>テキゴウ</t>
    </rPh>
    <rPh sb="76" eb="79">
      <t>ゼンメンテキ</t>
    </rPh>
    <rPh sb="80" eb="82">
      <t>ミナオ</t>
    </rPh>
    <rPh sb="85" eb="87">
      <t>ヘイセイ</t>
    </rPh>
    <rPh sb="89" eb="90">
      <t>ネン</t>
    </rPh>
    <rPh sb="92" eb="93">
      <t>ガツ</t>
    </rPh>
    <rPh sb="94" eb="95">
      <t>ダイ</t>
    </rPh>
    <rPh sb="97" eb="98">
      <t>ジ</t>
    </rPh>
    <rPh sb="98" eb="100">
      <t>カイテイ</t>
    </rPh>
    <rPh sb="101" eb="102">
      <t>オコナ</t>
    </rPh>
    <rPh sb="113" eb="116">
      <t>ショウブンルイ</t>
    </rPh>
    <rPh sb="117" eb="118">
      <t>コマ</t>
    </rPh>
    <rPh sb="118" eb="120">
      <t>ブンルイ</t>
    </rPh>
    <rPh sb="126" eb="128">
      <t>ヘイセイ</t>
    </rPh>
    <rPh sb="130" eb="131">
      <t>ネン</t>
    </rPh>
    <rPh sb="133" eb="134">
      <t>ガツ</t>
    </rPh>
    <rPh sb="135" eb="136">
      <t>ダイ</t>
    </rPh>
    <rPh sb="138" eb="139">
      <t>ジ</t>
    </rPh>
    <rPh sb="139" eb="141">
      <t>カイテイ</t>
    </rPh>
    <rPh sb="142" eb="144">
      <t>レイワ</t>
    </rPh>
    <rPh sb="156" eb="157">
      <t>オコナ</t>
    </rPh>
    <phoneticPr fontId="4"/>
  </si>
  <si>
    <t>参考</t>
    <rPh sb="0" eb="2">
      <t>サンコウ</t>
    </rPh>
    <phoneticPr fontId="4"/>
  </si>
  <si>
    <t>表１５　製造業事業所数・従業者数・製造品出荷額等の推移</t>
    <rPh sb="0" eb="1">
      <t>ヒョウ</t>
    </rPh>
    <rPh sb="4" eb="7">
      <t>セイゾウギョウ</t>
    </rPh>
    <phoneticPr fontId="4"/>
  </si>
  <si>
    <t>項目</t>
    <rPh sb="0" eb="2">
      <t>コウモク</t>
    </rPh>
    <phoneticPr fontId="4"/>
  </si>
  <si>
    <t>従業者４人以上</t>
  </si>
  <si>
    <t>従業者３人以下</t>
    <rPh sb="0" eb="3">
      <t>ジュウギョウシャ</t>
    </rPh>
    <rPh sb="4" eb="5">
      <t>ニン</t>
    </rPh>
    <rPh sb="5" eb="7">
      <t>イカ</t>
    </rPh>
    <phoneticPr fontId="4"/>
  </si>
  <si>
    <t xml:space="preserve">  年</t>
  </si>
  <si>
    <t>事業者数</t>
    <rPh sb="0" eb="3">
      <t>ジギョウシャ</t>
    </rPh>
    <rPh sb="3" eb="4">
      <t>スウ</t>
    </rPh>
    <phoneticPr fontId="4"/>
  </si>
  <si>
    <t>従業者数</t>
    <rPh sb="0" eb="3">
      <t>ジュウギョウシャ</t>
    </rPh>
    <rPh sb="3" eb="4">
      <t>スウ</t>
    </rPh>
    <phoneticPr fontId="4"/>
  </si>
  <si>
    <t>製造品出荷額等
（万円）</t>
    <rPh sb="2" eb="3">
      <t>ヒン</t>
    </rPh>
    <phoneticPr fontId="4"/>
  </si>
  <si>
    <t>従業者１人あたり製造品出荷額等（万円）</t>
    <phoneticPr fontId="4"/>
  </si>
  <si>
    <t>製造品出荷額等（万円）</t>
    <rPh sb="2" eb="3">
      <t>ヒン</t>
    </rPh>
    <phoneticPr fontId="4"/>
  </si>
  <si>
    <t>平成１３年</t>
    <phoneticPr fontId="4"/>
  </si>
  <si>
    <t>平成１４年</t>
    <phoneticPr fontId="4"/>
  </si>
  <si>
    <t>平成１５年</t>
    <phoneticPr fontId="4"/>
  </si>
  <si>
    <t>平成１６年</t>
  </si>
  <si>
    <t>平成１８年</t>
  </si>
  <si>
    <t>平成１９年</t>
  </si>
  <si>
    <t>平成２０年</t>
    <phoneticPr fontId="4"/>
  </si>
  <si>
    <t>平成２１年</t>
    <phoneticPr fontId="4"/>
  </si>
  <si>
    <t>平成２３年</t>
  </si>
  <si>
    <t>平成２４年</t>
    <phoneticPr fontId="4"/>
  </si>
  <si>
    <t>平成２５年</t>
    <phoneticPr fontId="4"/>
  </si>
  <si>
    <t>令和　元年</t>
    <rPh sb="0" eb="2">
      <t>レイワ</t>
    </rPh>
    <rPh sb="3" eb="4">
      <t>モト</t>
    </rPh>
    <rPh sb="4" eb="5">
      <t>ネン</t>
    </rPh>
    <phoneticPr fontId="4"/>
  </si>
  <si>
    <t>令和　３年</t>
    <rPh sb="0" eb="2">
      <t>レイワ</t>
    </rPh>
    <rPh sb="4" eb="5">
      <t>ネン</t>
    </rPh>
    <phoneticPr fontId="4"/>
  </si>
  <si>
    <t xml:space="preserve">        資料：  工業統計調査結果報告書「茨城の工業」、経済センサス活動調査</t>
    <phoneticPr fontId="4"/>
  </si>
  <si>
    <t xml:space="preserve">平成23、27年の数値は、翌年実施の「経済センサス‐活動調査」の結果のうち製造事業所について集計 </t>
    <phoneticPr fontId="4"/>
  </si>
  <si>
    <t>　</t>
    <phoneticPr fontId="4"/>
  </si>
  <si>
    <t>・工業統計調査は、西暦末尾0、3、5、8年については全数調査。それ以外の年は従業者4人以上の事業所が対象</t>
    <rPh sb="46" eb="49">
      <t>ジギョウショ</t>
    </rPh>
    <rPh sb="50" eb="52">
      <t>タイショウ</t>
    </rPh>
    <phoneticPr fontId="4"/>
  </si>
  <si>
    <t>　※令和2年で終了しました</t>
    <phoneticPr fontId="4"/>
  </si>
  <si>
    <t>・調査期日　平成23年（平成24年２月１日）　平成27年（平成28年６月１日）　平成29年から令和2年（その年の６月１日）</t>
    <rPh sb="1" eb="3">
      <t>チョウサ</t>
    </rPh>
    <rPh sb="3" eb="5">
      <t>キジツ</t>
    </rPh>
    <phoneticPr fontId="4"/>
  </si>
  <si>
    <t>　　　　　　    令和3年（7月1日時点）　それ以外の年はその年の12月１日時点</t>
    <rPh sb="25" eb="27">
      <t>イガイ</t>
    </rPh>
    <rPh sb="28" eb="29">
      <t>トシ</t>
    </rPh>
    <rPh sb="32" eb="33">
      <t>トシ</t>
    </rPh>
    <rPh sb="36" eb="37">
      <t>ツキ</t>
    </rPh>
    <rPh sb="38" eb="39">
      <t>ヒ</t>
    </rPh>
    <rPh sb="39" eb="41">
      <t>ジテン</t>
    </rPh>
    <phoneticPr fontId="4"/>
  </si>
  <si>
    <t>表１６　卸売・小売業別事業所数・従業者数及び年間販売額の推移</t>
    <rPh sb="0" eb="1">
      <t>ヒョウ</t>
    </rPh>
    <rPh sb="9" eb="10">
      <t>ギョウ</t>
    </rPh>
    <rPh sb="10" eb="11">
      <t>ベツ</t>
    </rPh>
    <rPh sb="11" eb="14">
      <t>ジギョウショ</t>
    </rPh>
    <phoneticPr fontId="4"/>
  </si>
  <si>
    <t>卸             売              業</t>
  </si>
  <si>
    <t>小             売             業</t>
  </si>
  <si>
    <t>事業所数</t>
    <rPh sb="0" eb="3">
      <t>ジギョウショ</t>
    </rPh>
    <phoneticPr fontId="4"/>
  </si>
  <si>
    <t>従業者数</t>
  </si>
  <si>
    <t>年間販売額</t>
    <rPh sb="2" eb="4">
      <t>ハンバイ</t>
    </rPh>
    <phoneticPr fontId="4"/>
  </si>
  <si>
    <t>（人）</t>
    <rPh sb="1" eb="2">
      <t>ニン</t>
    </rPh>
    <phoneticPr fontId="4"/>
  </si>
  <si>
    <t>（百万円）</t>
    <rPh sb="1" eb="2">
      <t>ヒャク</t>
    </rPh>
    <rPh sb="2" eb="4">
      <t>マンエン</t>
    </rPh>
    <phoneticPr fontId="4"/>
  </si>
  <si>
    <t>平成　６年</t>
    <phoneticPr fontId="4"/>
  </si>
  <si>
    <t>平成　９年</t>
    <phoneticPr fontId="4"/>
  </si>
  <si>
    <t>平成１１年</t>
    <rPh sb="0" eb="2">
      <t>ヘイセイ</t>
    </rPh>
    <phoneticPr fontId="4"/>
  </si>
  <si>
    <t>資料 ： 商業統計調査、経済センサス‐活動調査</t>
    <rPh sb="0" eb="2">
      <t>シリョウ</t>
    </rPh>
    <rPh sb="5" eb="7">
      <t>ショウギョウ</t>
    </rPh>
    <rPh sb="7" eb="9">
      <t>トウケイ</t>
    </rPh>
    <rPh sb="9" eb="11">
      <t>チョウサ</t>
    </rPh>
    <phoneticPr fontId="4"/>
  </si>
  <si>
    <t>調査期日：</t>
    <rPh sb="0" eb="2">
      <t>チョウサ</t>
    </rPh>
    <rPh sb="2" eb="4">
      <t>キジツ</t>
    </rPh>
    <phoneticPr fontId="4"/>
  </si>
  <si>
    <t>平成９・14・16・19・28・令和３年（６月１日）、平成24年（２月１日）、それ以外の年（７月１日）</t>
    <rPh sb="16" eb="18">
      <t>レイワ</t>
    </rPh>
    <phoneticPr fontId="4"/>
  </si>
  <si>
    <t>年</t>
    <phoneticPr fontId="4"/>
  </si>
  <si>
    <t>表１７　卸売業の産業分類別事業所数・従業者数及び年間販売額</t>
    <rPh sb="0" eb="1">
      <t>ヒョウ</t>
    </rPh>
    <rPh sb="13" eb="16">
      <t>ジギョウショ</t>
    </rPh>
    <phoneticPr fontId="4"/>
  </si>
  <si>
    <t>　　令和３年６月１日現在</t>
    <rPh sb="2" eb="4">
      <t>レイワ</t>
    </rPh>
    <rPh sb="5" eb="6">
      <t>ネン</t>
    </rPh>
    <rPh sb="7" eb="8">
      <t>ガツ</t>
    </rPh>
    <rPh sb="9" eb="10">
      <t>ニチ</t>
    </rPh>
    <rPh sb="10" eb="12">
      <t>ゲンザイ</t>
    </rPh>
    <phoneticPr fontId="4"/>
  </si>
  <si>
    <t>産          業         分         類</t>
  </si>
  <si>
    <t>年間商品</t>
    <rPh sb="2" eb="4">
      <t>ショウヒン</t>
    </rPh>
    <phoneticPr fontId="4"/>
  </si>
  <si>
    <t>（人）</t>
  </si>
  <si>
    <t>販売額（百万円）</t>
    <rPh sb="4" eb="5">
      <t>ヒャク</t>
    </rPh>
    <rPh sb="5" eb="7">
      <t>マンエン</t>
    </rPh>
    <phoneticPr fontId="4"/>
  </si>
  <si>
    <t>卸売業計</t>
    <phoneticPr fontId="4"/>
  </si>
  <si>
    <t>50　各種商品卸売業</t>
    <phoneticPr fontId="4"/>
  </si>
  <si>
    <t>x</t>
  </si>
  <si>
    <t>51　繊維・衣服等卸売業</t>
    <rPh sb="3" eb="5">
      <t>センイ</t>
    </rPh>
    <rPh sb="6" eb="8">
      <t>イフク</t>
    </rPh>
    <rPh sb="8" eb="9">
      <t>トウ</t>
    </rPh>
    <rPh sb="9" eb="12">
      <t>オロシウリギョウ</t>
    </rPh>
    <phoneticPr fontId="4"/>
  </si>
  <si>
    <t>　　　511　繊維品卸売業（衣服、身の回り品を除く）</t>
    <rPh sb="7" eb="10">
      <t>センイヒン</t>
    </rPh>
    <rPh sb="10" eb="13">
      <t>オロシウリギョウ</t>
    </rPh>
    <rPh sb="14" eb="16">
      <t>イフク</t>
    </rPh>
    <rPh sb="17" eb="18">
      <t>ミ</t>
    </rPh>
    <rPh sb="19" eb="20">
      <t>マワ</t>
    </rPh>
    <rPh sb="21" eb="22">
      <t>ヒン</t>
    </rPh>
    <rPh sb="23" eb="24">
      <t>ノゾ</t>
    </rPh>
    <phoneticPr fontId="4"/>
  </si>
  <si>
    <t>　　　512　衣服卸売業</t>
    <rPh sb="7" eb="9">
      <t>イフク</t>
    </rPh>
    <rPh sb="9" eb="12">
      <t>オロシウリギョウ</t>
    </rPh>
    <phoneticPr fontId="4"/>
  </si>
  <si>
    <t>　　　513　身の回り品卸売業</t>
    <phoneticPr fontId="4"/>
  </si>
  <si>
    <t>52　飲食料品卸売業</t>
    <rPh sb="3" eb="5">
      <t>インショク</t>
    </rPh>
    <rPh sb="5" eb="6">
      <t>リョウ</t>
    </rPh>
    <rPh sb="6" eb="7">
      <t>ヒン</t>
    </rPh>
    <rPh sb="7" eb="10">
      <t>オロシウリギョウ</t>
    </rPh>
    <phoneticPr fontId="4"/>
  </si>
  <si>
    <t>　　　521　農畜産物・水産物卸売業</t>
    <phoneticPr fontId="4"/>
  </si>
  <si>
    <t>　　　522　食料・飲料卸売業</t>
    <phoneticPr fontId="4"/>
  </si>
  <si>
    <t>53　建築材料，鉱物・金属材料等卸売業</t>
    <phoneticPr fontId="4"/>
  </si>
  <si>
    <t>　　　531　建築材料卸売業</t>
    <phoneticPr fontId="4"/>
  </si>
  <si>
    <t>　　　532　化学製品卸売業</t>
    <phoneticPr fontId="4"/>
  </si>
  <si>
    <t>　　　533　石油・鉱物卸売業</t>
    <phoneticPr fontId="4"/>
  </si>
  <si>
    <t>　　　534　鉄鋼製品卸売業</t>
    <phoneticPr fontId="4"/>
  </si>
  <si>
    <t>　　　535　非鉄金属卸売業</t>
    <phoneticPr fontId="4"/>
  </si>
  <si>
    <t>　　　536　再生資源卸売業</t>
    <phoneticPr fontId="4"/>
  </si>
  <si>
    <t>54　機械器具卸売業</t>
    <rPh sb="3" eb="5">
      <t>キカイ</t>
    </rPh>
    <rPh sb="5" eb="7">
      <t>キグ</t>
    </rPh>
    <rPh sb="7" eb="10">
      <t>オロシウリギョウ</t>
    </rPh>
    <phoneticPr fontId="4"/>
  </si>
  <si>
    <t>　　　541　産業機械器具卸売業</t>
    <phoneticPr fontId="4"/>
  </si>
  <si>
    <t>　　　542　自動車卸売業</t>
    <phoneticPr fontId="4"/>
  </si>
  <si>
    <t>　　　543　電気機械器具卸売業</t>
    <phoneticPr fontId="4"/>
  </si>
  <si>
    <t>　　　549　その他の機械器具卸売業</t>
    <phoneticPr fontId="4"/>
  </si>
  <si>
    <t>55　その他の卸売業</t>
    <rPh sb="5" eb="6">
      <t>タ</t>
    </rPh>
    <rPh sb="7" eb="10">
      <t>オロシウリギョウ</t>
    </rPh>
    <phoneticPr fontId="4"/>
  </si>
  <si>
    <t>　　　551　家具･建具･じゅう器等卸売業</t>
    <phoneticPr fontId="4"/>
  </si>
  <si>
    <t>　　　552　医薬品・化粧品等卸売業</t>
    <phoneticPr fontId="4"/>
  </si>
  <si>
    <t>　　　553　紙・紙製品卸売業</t>
    <phoneticPr fontId="4"/>
  </si>
  <si>
    <t>　　　559　他に分類されない卸売業</t>
    <phoneticPr fontId="4"/>
  </si>
  <si>
    <t>資料：令和３年経済センサス－活動調査</t>
    <rPh sb="0" eb="2">
      <t>シリョウ</t>
    </rPh>
    <rPh sb="3" eb="5">
      <t>レイワ</t>
    </rPh>
    <rPh sb="6" eb="7">
      <t>ネン</t>
    </rPh>
    <rPh sb="7" eb="9">
      <t>ケイザイ</t>
    </rPh>
    <rPh sb="14" eb="16">
      <t>カツドウ</t>
    </rPh>
    <rPh sb="16" eb="18">
      <t>チョウサ</t>
    </rPh>
    <phoneticPr fontId="4"/>
  </si>
  <si>
    <t xml:space="preserve">「X」…事業所数が1又は2に関する数値で、そのまま掲載すると個々の事業所の数値が明らかになるおそれがあるため秘匿したもの。事業所が3以上に関する数値でも、前後の関係から秘匿の数値が判明する箇所も同様に秘匿している。
</t>
    <rPh sb="33" eb="36">
      <t>ジギョウショ</t>
    </rPh>
    <rPh sb="37" eb="39">
      <t>スウチ</t>
    </rPh>
    <rPh sb="40" eb="41">
      <t>アキ</t>
    </rPh>
    <phoneticPr fontId="4"/>
  </si>
  <si>
    <t>表１８　小売業の産業分類別事業所数・従業者数・年間販売額等</t>
    <rPh sb="0" eb="1">
      <t>ヒョウ</t>
    </rPh>
    <rPh sb="13" eb="16">
      <t>ジギョウショ</t>
    </rPh>
    <phoneticPr fontId="4"/>
  </si>
  <si>
    <t>令和３年６月１日現在</t>
    <rPh sb="0" eb="2">
      <t>レイワ</t>
    </rPh>
    <phoneticPr fontId="4"/>
  </si>
  <si>
    <t>産        業       分        類</t>
  </si>
  <si>
    <t>事 業 所 数</t>
    <rPh sb="0" eb="1">
      <t>コト</t>
    </rPh>
    <rPh sb="2" eb="3">
      <t>ギョウ</t>
    </rPh>
    <rPh sb="4" eb="5">
      <t>ショ</t>
    </rPh>
    <rPh sb="6" eb="7">
      <t>スウ</t>
    </rPh>
    <phoneticPr fontId="4"/>
  </si>
  <si>
    <t>従 業 者 数</t>
  </si>
  <si>
    <t>売場面積</t>
    <phoneticPr fontId="4"/>
  </si>
  <si>
    <t>（㎡）</t>
    <phoneticPr fontId="4"/>
  </si>
  <si>
    <t>小売業計</t>
  </si>
  <si>
    <t>56　各種商品小売業</t>
    <rPh sb="3" eb="5">
      <t>カクシュ</t>
    </rPh>
    <rPh sb="5" eb="7">
      <t>ショウヒン</t>
    </rPh>
    <rPh sb="7" eb="10">
      <t>コウリギョウ</t>
    </rPh>
    <phoneticPr fontId="4"/>
  </si>
  <si>
    <t>　　　561　百貨店、総合スーパー</t>
    <phoneticPr fontId="4"/>
  </si>
  <si>
    <t>　　　　569その他の各種商品小売業
　　　　　　（従業者が常時50人未満のもの）</t>
    <phoneticPr fontId="4"/>
  </si>
  <si>
    <t>57　織物・衣服・身の回り品小売業</t>
    <phoneticPr fontId="4"/>
  </si>
  <si>
    <t>　　　571　呉服・服地・寝具小売業</t>
    <phoneticPr fontId="4"/>
  </si>
  <si>
    <t>　　　572　男子服小売業</t>
    <phoneticPr fontId="4"/>
  </si>
  <si>
    <t>　　　573　婦人・子供服小売業</t>
    <phoneticPr fontId="4"/>
  </si>
  <si>
    <t>　　　574　靴・履物小売業</t>
    <phoneticPr fontId="4"/>
  </si>
  <si>
    <t>　　　　579　その他の織物・衣服・身の回り品小売業</t>
    <phoneticPr fontId="4"/>
  </si>
  <si>
    <t>58　飲食料品小売業</t>
    <rPh sb="3" eb="7">
      <t>インショクリョウヒン</t>
    </rPh>
    <rPh sb="7" eb="10">
      <t>コウリギョウ</t>
    </rPh>
    <phoneticPr fontId="4"/>
  </si>
  <si>
    <t>　　　581　各種食料品小売業</t>
    <phoneticPr fontId="4"/>
  </si>
  <si>
    <t>　　　582　野菜・果実小売業</t>
    <phoneticPr fontId="4"/>
  </si>
  <si>
    <t>　　　583　食肉小売業</t>
    <phoneticPr fontId="4"/>
  </si>
  <si>
    <t>　　　584　鮮魚小売業</t>
    <phoneticPr fontId="4"/>
  </si>
  <si>
    <t>　　　585　酒小売業</t>
    <phoneticPr fontId="4"/>
  </si>
  <si>
    <t>　　　586　菓子・パン小売業</t>
    <phoneticPr fontId="4"/>
  </si>
  <si>
    <t>　　　589　その他の飲食料品小売業</t>
    <phoneticPr fontId="4"/>
  </si>
  <si>
    <t>59　機械器具小売業</t>
    <rPh sb="3" eb="5">
      <t>キカイ</t>
    </rPh>
    <rPh sb="5" eb="7">
      <t>キグ</t>
    </rPh>
    <rPh sb="7" eb="10">
      <t>コウリギョウ</t>
    </rPh>
    <phoneticPr fontId="4"/>
  </si>
  <si>
    <t>　　　591　自動車小売業</t>
    <phoneticPr fontId="4"/>
  </si>
  <si>
    <t>　　　592　自転車小売業</t>
    <phoneticPr fontId="4"/>
  </si>
  <si>
    <t>　　　　593　機械器具小売業（自動車、自転車を除く）</t>
    <phoneticPr fontId="4"/>
  </si>
  <si>
    <t>60　その他の小売業</t>
    <rPh sb="5" eb="6">
      <t>タ</t>
    </rPh>
    <rPh sb="7" eb="10">
      <t>コウリギョウ</t>
    </rPh>
    <phoneticPr fontId="4"/>
  </si>
  <si>
    <t>　　　601　家具・建具・畳小売業</t>
    <phoneticPr fontId="4"/>
  </si>
  <si>
    <t>　　　602　じゅう器小売業</t>
    <phoneticPr fontId="4"/>
  </si>
  <si>
    <t>　　　603　医薬品・化粧品小売業</t>
    <phoneticPr fontId="4"/>
  </si>
  <si>
    <t>　　　604　農耕用品小売業</t>
    <phoneticPr fontId="4"/>
  </si>
  <si>
    <t>　　　605　燃料小売業</t>
    <phoneticPr fontId="4"/>
  </si>
  <si>
    <t>　　　606　書籍・文房具小売業</t>
    <phoneticPr fontId="4"/>
  </si>
  <si>
    <t>　　　　607　スポーツ用品・がん具・娯楽用品・楽器小売業</t>
    <phoneticPr fontId="4"/>
  </si>
  <si>
    <t>　　　608　写真機・時計・眼鏡小売業</t>
    <phoneticPr fontId="4"/>
  </si>
  <si>
    <t>　　　609　他に分類されない小売業</t>
    <phoneticPr fontId="4"/>
  </si>
  <si>
    <t>61　無店舗小売業</t>
    <rPh sb="3" eb="6">
      <t>ムテンポ</t>
    </rPh>
    <rPh sb="6" eb="9">
      <t>コウリギョウ</t>
    </rPh>
    <phoneticPr fontId="4"/>
  </si>
  <si>
    <t>　　　611　通信販売・訪問販売小売業</t>
    <phoneticPr fontId="4"/>
  </si>
  <si>
    <t>　　　612　自動販売機による小売業</t>
    <phoneticPr fontId="4"/>
  </si>
  <si>
    <t>　　　619　その他の無店舗小売業</t>
    <phoneticPr fontId="4"/>
  </si>
  <si>
    <t>資料：令和３年経済センサス－活動調査</t>
    <rPh sb="0" eb="2">
      <t>シリョウ</t>
    </rPh>
    <rPh sb="3" eb="5">
      <t>レイワ</t>
    </rPh>
    <rPh sb="6" eb="7">
      <t>ネン</t>
    </rPh>
    <rPh sb="7" eb="9">
      <t>ケイザイ</t>
    </rPh>
    <rPh sb="13" eb="18">
      <t>ーカツドウチョウサ</t>
    </rPh>
    <phoneticPr fontId="4"/>
  </si>
  <si>
    <t>「X」…事業所数が1又は2に関する数値で、そのまま掲載すると個々の事業所の数値が明らかになるおそれがあるため秘匿したもの。また、事業所が3以上に関する数値でも、前後の関係から秘匿の数値が判明する箇所も同様に秘匿している。</t>
    <rPh sb="37" eb="39">
      <t>スウチ</t>
    </rPh>
    <rPh sb="40" eb="41">
      <t>アキ</t>
    </rPh>
    <phoneticPr fontId="4"/>
  </si>
  <si>
    <t>表１９　専兼業別・主副業別農家数及び経営耕地面積の推移</t>
    <rPh sb="0" eb="1">
      <t>ヒョウ</t>
    </rPh>
    <rPh sb="9" eb="10">
      <t>シュ</t>
    </rPh>
    <rPh sb="10" eb="12">
      <t>フクギョウ</t>
    </rPh>
    <rPh sb="12" eb="13">
      <t>ベツ</t>
    </rPh>
    <phoneticPr fontId="4"/>
  </si>
  <si>
    <t xml:space="preserve">              各年２月１日現在  （単位：戸、ｈａ、人）</t>
    <rPh sb="14" eb="15">
      <t>カク</t>
    </rPh>
    <rPh sb="28" eb="29">
      <t>コ</t>
    </rPh>
    <rPh sb="33" eb="34">
      <t>ニン</t>
    </rPh>
    <phoneticPr fontId="4"/>
  </si>
  <si>
    <t xml:space="preserve">       区分</t>
  </si>
  <si>
    <t>農           家           数</t>
  </si>
  <si>
    <t>総経営
耕地面積</t>
    <rPh sb="4" eb="6">
      <t>コウチ</t>
    </rPh>
    <rPh sb="6" eb="8">
      <t>メンセキ</t>
    </rPh>
    <phoneticPr fontId="4"/>
  </si>
  <si>
    <t>販　売　農　家</t>
    <rPh sb="0" eb="1">
      <t>ハン</t>
    </rPh>
    <rPh sb="2" eb="3">
      <t>バイ</t>
    </rPh>
    <rPh sb="4" eb="5">
      <t>ノウ</t>
    </rPh>
    <rPh sb="6" eb="7">
      <t>イエ</t>
    </rPh>
    <phoneticPr fontId="4"/>
  </si>
  <si>
    <t xml:space="preserve"> 年</t>
  </si>
  <si>
    <t>総     数</t>
    <phoneticPr fontId="4"/>
  </si>
  <si>
    <t>専業農家</t>
    <phoneticPr fontId="4"/>
  </si>
  <si>
    <t>第一種兼業農家</t>
    <phoneticPr fontId="4"/>
  </si>
  <si>
    <t>第二種兼業農家</t>
    <phoneticPr fontId="4"/>
  </si>
  <si>
    <t>主業農家</t>
    <rPh sb="0" eb="2">
      <t>シュギョウ</t>
    </rPh>
    <rPh sb="2" eb="4">
      <t>ノウカ</t>
    </rPh>
    <phoneticPr fontId="4"/>
  </si>
  <si>
    <t>準主業農家</t>
    <rPh sb="0" eb="1">
      <t>ジュン</t>
    </rPh>
    <rPh sb="1" eb="3">
      <t>シュギョウ</t>
    </rPh>
    <rPh sb="3" eb="5">
      <t>ノウカ</t>
    </rPh>
    <phoneticPr fontId="4"/>
  </si>
  <si>
    <t>副業的農家</t>
    <rPh sb="0" eb="3">
      <t>フクギョウテキ</t>
    </rPh>
    <rPh sb="3" eb="5">
      <t>ノウカ</t>
    </rPh>
    <phoneticPr fontId="4"/>
  </si>
  <si>
    <t>自給的農家</t>
    <phoneticPr fontId="4"/>
  </si>
  <si>
    <t>昭和５５年</t>
    <rPh sb="4" eb="5">
      <t>ネン</t>
    </rPh>
    <phoneticPr fontId="4"/>
  </si>
  <si>
    <t>昭和６０年</t>
    <rPh sb="4" eb="5">
      <t>ネン</t>
    </rPh>
    <phoneticPr fontId="4"/>
  </si>
  <si>
    <t>平成  ２年</t>
    <rPh sb="5" eb="6">
      <t>ネン</t>
    </rPh>
    <phoneticPr fontId="4"/>
  </si>
  <si>
    <t>平成  ７年</t>
    <rPh sb="5" eb="6">
      <t>ネン</t>
    </rPh>
    <phoneticPr fontId="4"/>
  </si>
  <si>
    <t>平成１２年</t>
    <rPh sb="4" eb="5">
      <t>ネン</t>
    </rPh>
    <phoneticPr fontId="4"/>
  </si>
  <si>
    <t>平成１７年</t>
    <rPh sb="4" eb="5">
      <t>ネン</t>
    </rPh>
    <phoneticPr fontId="4"/>
  </si>
  <si>
    <t>平成２２年</t>
    <rPh sb="4" eb="5">
      <t>ネン</t>
    </rPh>
    <phoneticPr fontId="4"/>
  </si>
  <si>
    <t>資料：農林業センサス結果報告書及び茨城農林業基本調査結果報告書</t>
    <rPh sb="0" eb="2">
      <t>シリョウ</t>
    </rPh>
    <rPh sb="3" eb="6">
      <t>ノウリンギョウ</t>
    </rPh>
    <rPh sb="10" eb="12">
      <t>ケッカ</t>
    </rPh>
    <rPh sb="12" eb="15">
      <t>ホウコクショ</t>
    </rPh>
    <rPh sb="15" eb="16">
      <t>オヨ</t>
    </rPh>
    <rPh sb="17" eb="19">
      <t>イバラキ</t>
    </rPh>
    <rPh sb="19" eb="22">
      <t>ノウリンギョウ</t>
    </rPh>
    <rPh sb="22" eb="24">
      <t>キホン</t>
    </rPh>
    <rPh sb="24" eb="26">
      <t>チョウサ</t>
    </rPh>
    <rPh sb="26" eb="28">
      <t>ケッカ</t>
    </rPh>
    <rPh sb="28" eb="31">
      <t>ホウコクショ</t>
    </rPh>
    <phoneticPr fontId="4"/>
  </si>
  <si>
    <t>※　自給的農家数の調査は平成２年以降に始まったため、昭和55年、60年は空欄。専兼業別農家数は農家総数の内訳。</t>
    <rPh sb="39" eb="46">
      <t>センケンギョウベツノウカスウ</t>
    </rPh>
    <rPh sb="47" eb="49">
      <t>ノウカ</t>
    </rPh>
    <rPh sb="49" eb="51">
      <t>ソウスウ</t>
    </rPh>
    <rPh sb="52" eb="54">
      <t>ウチワケ</t>
    </rPh>
    <phoneticPr fontId="4"/>
  </si>
  <si>
    <t>※　平成２年・７年は専兼業別農家数は総農家数の内訳で、自給的農家数を抜いたものがなかったため、第二種兼業農家から</t>
    <rPh sb="5" eb="6">
      <t>ネン</t>
    </rPh>
    <rPh sb="8" eb="9">
      <t>ネン</t>
    </rPh>
    <rPh sb="34" eb="35">
      <t>ヌ</t>
    </rPh>
    <phoneticPr fontId="4"/>
  </si>
  <si>
    <t>　　 自給的農家数を除いている。</t>
    <phoneticPr fontId="4"/>
  </si>
  <si>
    <t>※　平成７年より主副業別分類統計が開始。主副業別農家数も総農家数の内訳で自給的農家数を抜いたものがなく掲載していない。</t>
    <rPh sb="8" eb="9">
      <t>シュ</t>
    </rPh>
    <rPh sb="9" eb="11">
      <t>フクギョウ</t>
    </rPh>
    <rPh sb="11" eb="12">
      <t>ベツ</t>
    </rPh>
    <rPh sb="12" eb="14">
      <t>ブンルイ</t>
    </rPh>
    <rPh sb="14" eb="16">
      <t>トウケイ</t>
    </rPh>
    <rPh sb="17" eb="19">
      <t>カイシ</t>
    </rPh>
    <rPh sb="20" eb="27">
      <t>シュフクギョウベツノウカスウ</t>
    </rPh>
    <rPh sb="28" eb="29">
      <t>ソウ</t>
    </rPh>
    <rPh sb="29" eb="31">
      <t>ノウカ</t>
    </rPh>
    <rPh sb="31" eb="32">
      <t>スウ</t>
    </rPh>
    <rPh sb="33" eb="35">
      <t>ウチワケ</t>
    </rPh>
    <rPh sb="43" eb="44">
      <t>ヌ</t>
    </rPh>
    <rPh sb="51" eb="53">
      <t>ケイサイ</t>
    </rPh>
    <phoneticPr fontId="4"/>
  </si>
  <si>
    <t>※　総経営農家面積は、昭和55年から平成7年までと令和２年は総農家、平成12年から平成27年は販売農家の面積。</t>
    <rPh sb="2" eb="3">
      <t>ソウ</t>
    </rPh>
    <rPh sb="3" eb="5">
      <t>ケイエイ</t>
    </rPh>
    <rPh sb="5" eb="7">
      <t>ノウカ</t>
    </rPh>
    <rPh sb="7" eb="9">
      <t>メンセキ</t>
    </rPh>
    <rPh sb="11" eb="13">
      <t>ショウワ</t>
    </rPh>
    <rPh sb="15" eb="16">
      <t>ネン</t>
    </rPh>
    <rPh sb="18" eb="20">
      <t>ヘイセイ</t>
    </rPh>
    <rPh sb="21" eb="22">
      <t>ネン</t>
    </rPh>
    <rPh sb="25" eb="27">
      <t>レイワ</t>
    </rPh>
    <rPh sb="28" eb="29">
      <t>ネン</t>
    </rPh>
    <rPh sb="30" eb="31">
      <t>ソウ</t>
    </rPh>
    <rPh sb="31" eb="33">
      <t>ノウカ</t>
    </rPh>
    <rPh sb="34" eb="36">
      <t>ヘイセイ</t>
    </rPh>
    <rPh sb="38" eb="39">
      <t>ネン</t>
    </rPh>
    <rPh sb="41" eb="43">
      <t>ヘイセイ</t>
    </rPh>
    <rPh sb="45" eb="46">
      <t>ネン</t>
    </rPh>
    <rPh sb="47" eb="49">
      <t>ハンバイ</t>
    </rPh>
    <rPh sb="49" eb="51">
      <t>ノウカ</t>
    </rPh>
    <rPh sb="52" eb="54">
      <t>メンセキ</t>
    </rPh>
    <phoneticPr fontId="4"/>
  </si>
  <si>
    <t>※　専業兼業別分類は令和２年から廃止。令和２年の主副業別分類は、販売農家を単位とした統計がなく、</t>
    <rPh sb="2" eb="4">
      <t>センギョウ</t>
    </rPh>
    <rPh sb="4" eb="6">
      <t>ケンギョウ</t>
    </rPh>
    <rPh sb="6" eb="7">
      <t>ベツ</t>
    </rPh>
    <rPh sb="7" eb="9">
      <t>ブンルイ</t>
    </rPh>
    <rPh sb="16" eb="18">
      <t>ハイシ</t>
    </rPh>
    <rPh sb="19" eb="21">
      <t>レイワ</t>
    </rPh>
    <rPh sb="22" eb="23">
      <t>ネン</t>
    </rPh>
    <rPh sb="28" eb="30">
      <t>ブンルイ</t>
    </rPh>
    <rPh sb="31" eb="33">
      <t>ハンバイ</t>
    </rPh>
    <rPh sb="33" eb="35">
      <t>ノウカ</t>
    </rPh>
    <rPh sb="37" eb="39">
      <t>タンイ</t>
    </rPh>
    <rPh sb="42" eb="44">
      <t>トウケイ</t>
    </rPh>
    <phoneticPr fontId="4"/>
  </si>
  <si>
    <t>　   個人経営体の統計を載せている。</t>
    <phoneticPr fontId="4"/>
  </si>
  <si>
    <t xml:space="preserve"> ◎ 販売農家：経営耕地面積が30アール以上又は農産物販売金額が50万円以上の農家をいう。</t>
    <rPh sb="3" eb="5">
      <t>ハンバイ</t>
    </rPh>
    <rPh sb="5" eb="7">
      <t>ノウカ</t>
    </rPh>
    <phoneticPr fontId="4"/>
  </si>
  <si>
    <t xml:space="preserve"> ◎ 自給的農家：経営耕地面積が30アール未満かつ農産物販売金額が50万円未満の農家をいう。</t>
    <phoneticPr fontId="4"/>
  </si>
  <si>
    <t xml:space="preserve"> ◎ 専業農家：世帯員の中に兼業従事者（１年間に30日以上雇用兼業に従事した者又は</t>
    <rPh sb="3" eb="5">
      <t>センギョウ</t>
    </rPh>
    <rPh sb="5" eb="7">
      <t>ノウカ</t>
    </rPh>
    <rPh sb="8" eb="11">
      <t>セタイイン</t>
    </rPh>
    <rPh sb="12" eb="13">
      <t>ナカ</t>
    </rPh>
    <rPh sb="14" eb="16">
      <t>ケンギョウ</t>
    </rPh>
    <rPh sb="16" eb="19">
      <t>ジュウジシャ</t>
    </rPh>
    <rPh sb="21" eb="23">
      <t>ネンカン</t>
    </rPh>
    <rPh sb="26" eb="27">
      <t>ニチ</t>
    </rPh>
    <rPh sb="27" eb="29">
      <t>イジョウ</t>
    </rPh>
    <rPh sb="29" eb="31">
      <t>コヨウ</t>
    </rPh>
    <rPh sb="31" eb="33">
      <t>ケンギョウ</t>
    </rPh>
    <rPh sb="34" eb="36">
      <t>ジュウジ</t>
    </rPh>
    <rPh sb="38" eb="39">
      <t>モノ</t>
    </rPh>
    <rPh sb="39" eb="40">
      <t>マタ</t>
    </rPh>
    <phoneticPr fontId="4"/>
  </si>
  <si>
    <t xml:space="preserve">   　　　　　　　　１年間に販売金額15万円以上ある自営業に従事した者）が１人もいない農家をいう。</t>
    <rPh sb="12" eb="14">
      <t>ネンカン</t>
    </rPh>
    <rPh sb="15" eb="17">
      <t>ハンバイ</t>
    </rPh>
    <rPh sb="17" eb="19">
      <t>キンガク</t>
    </rPh>
    <rPh sb="21" eb="23">
      <t>マンエン</t>
    </rPh>
    <rPh sb="23" eb="25">
      <t>イジョウ</t>
    </rPh>
    <rPh sb="27" eb="30">
      <t>ジエイギョウ</t>
    </rPh>
    <rPh sb="31" eb="33">
      <t>ジュウジ</t>
    </rPh>
    <rPh sb="35" eb="36">
      <t>モノ</t>
    </rPh>
    <rPh sb="39" eb="40">
      <t>ニン</t>
    </rPh>
    <rPh sb="44" eb="46">
      <t>ノウカ</t>
    </rPh>
    <phoneticPr fontId="4"/>
  </si>
  <si>
    <t xml:space="preserve"> ◎ 兼業農家：世帯員の中に兼業従事者が１人以上いる農家をいう。</t>
    <rPh sb="3" eb="5">
      <t>ケンギョウ</t>
    </rPh>
    <rPh sb="5" eb="7">
      <t>ノウカ</t>
    </rPh>
    <rPh sb="8" eb="11">
      <t>セタイイン</t>
    </rPh>
    <rPh sb="12" eb="13">
      <t>ナカ</t>
    </rPh>
    <rPh sb="14" eb="16">
      <t>ケンギョウ</t>
    </rPh>
    <rPh sb="16" eb="19">
      <t>ジュウジシャ</t>
    </rPh>
    <rPh sb="21" eb="22">
      <t>ニン</t>
    </rPh>
    <rPh sb="22" eb="24">
      <t>イジョウ</t>
    </rPh>
    <rPh sb="26" eb="28">
      <t>ノウカ</t>
    </rPh>
    <phoneticPr fontId="4"/>
  </si>
  <si>
    <t xml:space="preserve"> 　              　・第１種兼業農家：農業所得を主とする兼業農家をいう。</t>
    <rPh sb="18" eb="21">
      <t>ダイイッシュ</t>
    </rPh>
    <rPh sb="21" eb="23">
      <t>ケンギョウ</t>
    </rPh>
    <rPh sb="23" eb="25">
      <t>ノウカ</t>
    </rPh>
    <rPh sb="26" eb="28">
      <t>ノウギョウ</t>
    </rPh>
    <rPh sb="28" eb="30">
      <t>ショトク</t>
    </rPh>
    <rPh sb="31" eb="32">
      <t>シュ</t>
    </rPh>
    <rPh sb="35" eb="37">
      <t>ケンギョウ</t>
    </rPh>
    <rPh sb="37" eb="39">
      <t>ノウカ</t>
    </rPh>
    <phoneticPr fontId="4"/>
  </si>
  <si>
    <t xml:space="preserve">               　　・第２種兼業農家：農業所得を従とする兼業農家をいう。</t>
    <rPh sb="18" eb="19">
      <t>ダイ</t>
    </rPh>
    <rPh sb="20" eb="21">
      <t>シュ</t>
    </rPh>
    <rPh sb="21" eb="23">
      <t>ケンギョウ</t>
    </rPh>
    <rPh sb="23" eb="25">
      <t>ノウカ</t>
    </rPh>
    <rPh sb="26" eb="28">
      <t>ノウギョウ</t>
    </rPh>
    <rPh sb="28" eb="30">
      <t>ショトク</t>
    </rPh>
    <rPh sb="31" eb="32">
      <t>ジュウ</t>
    </rPh>
    <rPh sb="35" eb="37">
      <t>ケンギョウ</t>
    </rPh>
    <rPh sb="37" eb="39">
      <t>ノウカ</t>
    </rPh>
    <phoneticPr fontId="4"/>
  </si>
  <si>
    <t xml:space="preserve"> ◎ 主副業別分類：農業所得と農業労働力の状況を組み合わせて農業生産の担い手農家をより鮮明に析出する農家分類。</t>
    <rPh sb="3" eb="4">
      <t>シュ</t>
    </rPh>
    <rPh sb="4" eb="6">
      <t>フクギョウ</t>
    </rPh>
    <rPh sb="6" eb="7">
      <t>ベツ</t>
    </rPh>
    <rPh sb="7" eb="9">
      <t>ブンルイ</t>
    </rPh>
    <phoneticPr fontId="4"/>
  </si>
  <si>
    <t>　　　　　　　　　　　　 1995年農林業センサスから採用されている。</t>
    <phoneticPr fontId="4"/>
  </si>
  <si>
    <t xml:space="preserve"> ◎ 主業農家：農業所得が主（農家所得の50％以上が農業所得）で、65歳未満の農業従事60日以上の者がいる農家をいう。</t>
    <phoneticPr fontId="4"/>
  </si>
  <si>
    <t xml:space="preserve"> ◎ 準主業農家：農外所得が主（農家所得の50％未満が農業所得）で、65歳未満の農業従事60日以上の者がいる農家をいう。</t>
    <rPh sb="24" eb="26">
      <t>ミマン</t>
    </rPh>
    <phoneticPr fontId="4"/>
  </si>
  <si>
    <t xml:space="preserve"> ◎ 副業的農家：65歳未満の農業従事60日以上の者がいない農家をいう。</t>
    <phoneticPr fontId="4"/>
  </si>
  <si>
    <t xml:space="preserve"> ◎ 個人経営体：農業経営体のうち世帯単位で事業を行う者であり、１戸１法人を除く。</t>
    <rPh sb="3" eb="5">
      <t>コジン</t>
    </rPh>
    <rPh sb="5" eb="8">
      <t>ケイエイタイ</t>
    </rPh>
    <phoneticPr fontId="4"/>
  </si>
  <si>
    <t>表２０　地区別農家数及び経営耕地面積の推移</t>
    <rPh sb="0" eb="1">
      <t>ヒョウ</t>
    </rPh>
    <rPh sb="4" eb="6">
      <t>チク</t>
    </rPh>
    <phoneticPr fontId="4"/>
  </si>
  <si>
    <t xml:space="preserve">              各年２月１日現在  （単位：戸、ｈａ）</t>
    <rPh sb="14" eb="15">
      <t>カク</t>
    </rPh>
    <rPh sb="28" eb="29">
      <t>コ</t>
    </rPh>
    <phoneticPr fontId="4"/>
  </si>
  <si>
    <t>地区名</t>
    <rPh sb="0" eb="3">
      <t>チクメイ</t>
    </rPh>
    <phoneticPr fontId="4"/>
  </si>
  <si>
    <t>区分</t>
    <phoneticPr fontId="4"/>
  </si>
  <si>
    <t>総経営耕地面積</t>
    <rPh sb="3" eb="5">
      <t>コウチ</t>
    </rPh>
    <rPh sb="5" eb="7">
      <t>メンセキ</t>
    </rPh>
    <phoneticPr fontId="4"/>
  </si>
  <si>
    <t>販　売　農　家　数</t>
    <rPh sb="0" eb="1">
      <t>ハン</t>
    </rPh>
    <rPh sb="2" eb="3">
      <t>バイ</t>
    </rPh>
    <rPh sb="4" eb="5">
      <t>ノウ</t>
    </rPh>
    <rPh sb="6" eb="7">
      <t>イエ</t>
    </rPh>
    <rPh sb="8" eb="9">
      <t>スウ</t>
    </rPh>
    <phoneticPr fontId="4"/>
  </si>
  <si>
    <t>自給的
農家</t>
    <phoneticPr fontId="4"/>
  </si>
  <si>
    <t>主業農家</t>
    <phoneticPr fontId="4"/>
  </si>
  <si>
    <t>準主業農家</t>
    <phoneticPr fontId="4"/>
  </si>
  <si>
    <t>副業的農家</t>
    <phoneticPr fontId="4"/>
  </si>
  <si>
    <t>令和　２年</t>
    <phoneticPr fontId="4"/>
  </si>
  <si>
    <t>資料：農林業センサス結果報告書及び茨城農林業基本調査結果報告書</t>
  </si>
  <si>
    <t>※　平成７年より主副業別分類統計が開始。主副業別農家数も総農家数の内訳で自給的農家数を抜いたものがなく、掲載していない。</t>
    <rPh sb="8" eb="9">
      <t>シュ</t>
    </rPh>
    <rPh sb="9" eb="11">
      <t>フクギョウ</t>
    </rPh>
    <rPh sb="11" eb="12">
      <t>ベツ</t>
    </rPh>
    <rPh sb="12" eb="14">
      <t>ブンルイ</t>
    </rPh>
    <rPh sb="14" eb="16">
      <t>トウケイ</t>
    </rPh>
    <rPh sb="17" eb="19">
      <t>カイシ</t>
    </rPh>
    <rPh sb="20" eb="27">
      <t>シュフクギョウベツノウカスウ</t>
    </rPh>
    <rPh sb="28" eb="29">
      <t>ソウ</t>
    </rPh>
    <rPh sb="29" eb="31">
      <t>ノウカ</t>
    </rPh>
    <rPh sb="31" eb="32">
      <t>スウ</t>
    </rPh>
    <rPh sb="33" eb="35">
      <t>ウチワケ</t>
    </rPh>
    <rPh sb="43" eb="44">
      <t>ヌ</t>
    </rPh>
    <rPh sb="52" eb="54">
      <t>ケイサイ</t>
    </rPh>
    <phoneticPr fontId="4"/>
  </si>
  <si>
    <t>※　総経営農家面積は、平成２年、7年、令和２年は総農家の面積、平成12年から平成27年は販売農家の面積。</t>
    <rPh sb="2" eb="3">
      <t>ソウ</t>
    </rPh>
    <rPh sb="3" eb="5">
      <t>ケイエイ</t>
    </rPh>
    <rPh sb="5" eb="7">
      <t>ノウカ</t>
    </rPh>
    <rPh sb="7" eb="9">
      <t>メンセキ</t>
    </rPh>
    <rPh sb="11" eb="13">
      <t>ヘイセイ</t>
    </rPh>
    <rPh sb="14" eb="15">
      <t>ネン</t>
    </rPh>
    <rPh sb="17" eb="18">
      <t>ネン</t>
    </rPh>
    <rPh sb="19" eb="21">
      <t>レイワ</t>
    </rPh>
    <rPh sb="22" eb="23">
      <t>ネン</t>
    </rPh>
    <rPh sb="24" eb="25">
      <t>ソウ</t>
    </rPh>
    <rPh sb="25" eb="27">
      <t>ノウカ</t>
    </rPh>
    <rPh sb="28" eb="30">
      <t>メンセキ</t>
    </rPh>
    <rPh sb="31" eb="33">
      <t>ヘイセイ</t>
    </rPh>
    <rPh sb="35" eb="36">
      <t>ネン</t>
    </rPh>
    <rPh sb="38" eb="40">
      <t>ヘイセイ</t>
    </rPh>
    <rPh sb="42" eb="43">
      <t>ネン</t>
    </rPh>
    <rPh sb="44" eb="46">
      <t>ハンバイ</t>
    </rPh>
    <rPh sb="46" eb="48">
      <t>ノウカ</t>
    </rPh>
    <rPh sb="49" eb="51">
      <t>メンセキ</t>
    </rPh>
    <phoneticPr fontId="4"/>
  </si>
  <si>
    <t>※　専業兼業別分類は令和２年から廃止。令和２年の主副業別分類は、販売農家を単位とした統計がなく、個人経営体の統計を載せている。</t>
    <rPh sb="2" eb="4">
      <t>センギョウ</t>
    </rPh>
    <rPh sb="4" eb="6">
      <t>ケンギョウ</t>
    </rPh>
    <rPh sb="6" eb="7">
      <t>ベツ</t>
    </rPh>
    <rPh sb="7" eb="9">
      <t>ブンルイ</t>
    </rPh>
    <rPh sb="16" eb="18">
      <t>ハイシ</t>
    </rPh>
    <rPh sb="19" eb="21">
      <t>レイワ</t>
    </rPh>
    <rPh sb="22" eb="23">
      <t>ネン</t>
    </rPh>
    <rPh sb="28" eb="30">
      <t>ブンルイ</t>
    </rPh>
    <rPh sb="31" eb="33">
      <t>ハンバイ</t>
    </rPh>
    <rPh sb="33" eb="35">
      <t>ノウカ</t>
    </rPh>
    <rPh sb="37" eb="39">
      <t>タンイ</t>
    </rPh>
    <rPh sb="42" eb="44">
      <t>トウケイ</t>
    </rPh>
    <rPh sb="47" eb="49">
      <t>コジン</t>
    </rPh>
    <rPh sb="49" eb="52">
      <t>ケイエイタイ</t>
    </rPh>
    <rPh sb="53" eb="55">
      <t>トウケイ</t>
    </rPh>
    <rPh sb="56" eb="57">
      <t>ノ</t>
    </rPh>
    <phoneticPr fontId="4"/>
  </si>
  <si>
    <t>表２１　経営耕地の状況（経営耕地、うち所有、うち借入）（総数）</t>
    <rPh sb="0" eb="1">
      <t>ヒョウ</t>
    </rPh>
    <phoneticPr fontId="32"/>
  </si>
  <si>
    <t>単位：経営体、a</t>
    <phoneticPr fontId="32"/>
  </si>
  <si>
    <t>経営耕地
の あ る
経 営 体</t>
  </si>
  <si>
    <t>面　積</t>
  </si>
  <si>
    <t>うち所有している耕地</t>
  </si>
  <si>
    <t>うち借入している耕地</t>
  </si>
  <si>
    <t>経営体数</t>
  </si>
  <si>
    <t>田</t>
  </si>
  <si>
    <t>畑（樹園地を除く）</t>
    <phoneticPr fontId="32"/>
  </si>
  <si>
    <t>樹園地</t>
    <phoneticPr fontId="32"/>
  </si>
  <si>
    <t>田に作付けた作物別面積</t>
  </si>
  <si>
    <t>水　　稲</t>
  </si>
  <si>
    <t>小　　麦</t>
  </si>
  <si>
    <t>大　　豆</t>
  </si>
  <si>
    <t>左記以外の雑穀・豆類等</t>
  </si>
  <si>
    <t>畑のうち牧草専用地</t>
  </si>
  <si>
    <t>資料：2020年農林業センサス結果報告書</t>
    <rPh sb="0" eb="2">
      <t>シリョウ</t>
    </rPh>
    <rPh sb="17" eb="20">
      <t>ホウコクショ</t>
    </rPh>
    <phoneticPr fontId="32"/>
  </si>
  <si>
    <t>表２２　経営耕地面積規模別農家数の推移</t>
    <rPh sb="0" eb="1">
      <t>ヒョウ</t>
    </rPh>
    <phoneticPr fontId="4"/>
  </si>
  <si>
    <t>各年２月１日現在 (単位：戸）</t>
  </si>
  <si>
    <t>総数</t>
    <phoneticPr fontId="4"/>
  </si>
  <si>
    <t>経営耕地面積なし</t>
    <rPh sb="0" eb="2">
      <t>ケイエイ</t>
    </rPh>
    <rPh sb="2" eb="4">
      <t>コウチ</t>
    </rPh>
    <rPh sb="4" eb="6">
      <t>メンセキ</t>
    </rPh>
    <phoneticPr fontId="4"/>
  </si>
  <si>
    <t>30ａ未満</t>
    <phoneticPr fontId="4"/>
  </si>
  <si>
    <t>500a以上</t>
    <rPh sb="4" eb="6">
      <t>イジョウ</t>
    </rPh>
    <phoneticPr fontId="4"/>
  </si>
  <si>
    <t>～</t>
    <phoneticPr fontId="4"/>
  </si>
  <si>
    <t>50a</t>
    <phoneticPr fontId="4"/>
  </si>
  <si>
    <t>100a</t>
    <phoneticPr fontId="4"/>
  </si>
  <si>
    <t>150a</t>
    <phoneticPr fontId="4"/>
  </si>
  <si>
    <t>200a</t>
    <phoneticPr fontId="4"/>
  </si>
  <si>
    <t>300a</t>
    <phoneticPr fontId="4"/>
  </si>
  <si>
    <t>500a</t>
    <phoneticPr fontId="4"/>
  </si>
  <si>
    <t>昭和６０年</t>
    <phoneticPr fontId="4"/>
  </si>
  <si>
    <t>300a以上</t>
    <rPh sb="4" eb="6">
      <t>イジョウ</t>
    </rPh>
    <phoneticPr fontId="4"/>
  </si>
  <si>
    <t>平成    ２年</t>
    <phoneticPr fontId="4"/>
  </si>
  <si>
    <t>平成    ７年</t>
    <phoneticPr fontId="4"/>
  </si>
  <si>
    <t>グラフ用</t>
    <rPh sb="3" eb="4">
      <t>ヨウ</t>
    </rPh>
    <phoneticPr fontId="4"/>
  </si>
  <si>
    <t>平成２２年</t>
    <rPh sb="0" eb="1">
      <t>ヒラ</t>
    </rPh>
    <rPh sb="1" eb="2">
      <t>シゲル</t>
    </rPh>
    <rPh sb="4" eb="5">
      <t>ネン</t>
    </rPh>
    <phoneticPr fontId="4"/>
  </si>
  <si>
    <t>平成２７年</t>
    <rPh sb="4" eb="5">
      <t>ネン</t>
    </rPh>
    <phoneticPr fontId="4"/>
  </si>
  <si>
    <t>令和    ２年</t>
    <rPh sb="0" eb="1">
      <t>レイ</t>
    </rPh>
    <rPh sb="1" eb="2">
      <t>ワ</t>
    </rPh>
    <rPh sb="7" eb="8">
      <t>ネン</t>
    </rPh>
    <phoneticPr fontId="4"/>
  </si>
  <si>
    <t>※昭和60年から平成12年までは農家数、平成17年以降は農業経営体数を載せている。</t>
    <rPh sb="1" eb="3">
      <t>ショウワ</t>
    </rPh>
    <rPh sb="5" eb="6">
      <t>ネン</t>
    </rPh>
    <rPh sb="8" eb="10">
      <t>ヘイセイ</t>
    </rPh>
    <rPh sb="12" eb="13">
      <t>ネン</t>
    </rPh>
    <rPh sb="16" eb="18">
      <t>ノウカ</t>
    </rPh>
    <rPh sb="18" eb="19">
      <t>スウ</t>
    </rPh>
    <rPh sb="28" eb="30">
      <t>ノウギョウ</t>
    </rPh>
    <rPh sb="30" eb="33">
      <t>ケイエイタイ</t>
    </rPh>
    <rPh sb="33" eb="34">
      <t>スウ</t>
    </rPh>
    <rPh sb="35" eb="36">
      <t>ノ</t>
    </rPh>
    <phoneticPr fontId="4"/>
  </si>
  <si>
    <t>資料 ：  農林業センサス結果報告書</t>
    <phoneticPr fontId="4"/>
  </si>
  <si>
    <t>農　　　　家   ：  調査日現在の経営耕地面積が10a以上の農業を営む世帯、又は経営耕地面積が10未満で</t>
    <rPh sb="39" eb="40">
      <t>マタ</t>
    </rPh>
    <rPh sb="50" eb="52">
      <t>ミマン</t>
    </rPh>
    <phoneticPr fontId="4"/>
  </si>
  <si>
    <t>　　　　　　　　　　あっても、調査期日前１年間の農作物販売額が15万円以上あった世帯（例外規定農家）をいう。</t>
    <phoneticPr fontId="4"/>
  </si>
  <si>
    <t xml:space="preserve">　　　　　　　　　 </t>
    <phoneticPr fontId="4"/>
  </si>
  <si>
    <t>農業経営体  ：  農業生産を行っている場合、経営耕地面積が30ａ以上であるか、又は物的指標（部門別の</t>
    <rPh sb="0" eb="2">
      <t>ノウギョウ</t>
    </rPh>
    <rPh sb="2" eb="5">
      <t>ケイエイタイ</t>
    </rPh>
    <phoneticPr fontId="4"/>
  </si>
  <si>
    <t>　　　　　　　　　  作付面積等）が一定経営規模以上である者、および農業サービスを行っている者をいう。</t>
    <rPh sb="46" eb="47">
      <t>モノ</t>
    </rPh>
    <phoneticPr fontId="4"/>
  </si>
  <si>
    <t>表２３　市内総生産及び市民所得</t>
    <rPh sb="0" eb="1">
      <t>ヒョウ</t>
    </rPh>
    <rPh sb="4" eb="6">
      <t>シナイ</t>
    </rPh>
    <rPh sb="6" eb="9">
      <t>ソウセイサン</t>
    </rPh>
    <rPh sb="9" eb="10">
      <t>オヨ</t>
    </rPh>
    <rPh sb="11" eb="13">
      <t>シミン</t>
    </rPh>
    <rPh sb="13" eb="15">
      <t>ショトク</t>
    </rPh>
    <phoneticPr fontId="4"/>
  </si>
  <si>
    <t>数値は単位未満を四捨五入。総数と内訳の和が一致しない場合がある</t>
    <phoneticPr fontId="4"/>
  </si>
  <si>
    <t>市内総生産</t>
    <phoneticPr fontId="4"/>
  </si>
  <si>
    <t>実数（百万円）</t>
    <rPh sb="0" eb="1">
      <t>ジツ</t>
    </rPh>
    <rPh sb="1" eb="2">
      <t>スウ</t>
    </rPh>
    <rPh sb="3" eb="5">
      <t>ヒャクマン</t>
    </rPh>
    <rPh sb="5" eb="6">
      <t>エン</t>
    </rPh>
    <phoneticPr fontId="4"/>
  </si>
  <si>
    <t>構成比（%)</t>
    <rPh sb="0" eb="3">
      <t>コウセイヒ</t>
    </rPh>
    <phoneticPr fontId="4"/>
  </si>
  <si>
    <t>区分</t>
    <rPh sb="0" eb="2">
      <t>クブン</t>
    </rPh>
    <phoneticPr fontId="4"/>
  </si>
  <si>
    <t>令和元年度(2019)</t>
    <rPh sb="0" eb="2">
      <t>レイワ</t>
    </rPh>
    <rPh sb="2" eb="3">
      <t>モト</t>
    </rPh>
    <rPh sb="3" eb="5">
      <t>ネンド</t>
    </rPh>
    <phoneticPr fontId="4"/>
  </si>
  <si>
    <t>令和２年度(2020)</t>
    <rPh sb="0" eb="2">
      <t>レイワ</t>
    </rPh>
    <rPh sb="3" eb="5">
      <t>ネンド</t>
    </rPh>
    <rPh sb="4" eb="5">
      <t>ド</t>
    </rPh>
    <phoneticPr fontId="4"/>
  </si>
  <si>
    <t>令和３年度(2021)</t>
    <rPh sb="0" eb="2">
      <t>レイワ</t>
    </rPh>
    <rPh sb="3" eb="5">
      <t>ネンド</t>
    </rPh>
    <rPh sb="4" eb="5">
      <t>ド</t>
    </rPh>
    <phoneticPr fontId="4"/>
  </si>
  <si>
    <t>市内総生産（名目）(１)＋(２)－(３)</t>
    <rPh sb="0" eb="2">
      <t>シナイ</t>
    </rPh>
    <rPh sb="2" eb="5">
      <t>ソウセイサン</t>
    </rPh>
    <rPh sb="6" eb="8">
      <t>メイモク</t>
    </rPh>
    <phoneticPr fontId="4"/>
  </si>
  <si>
    <t>農林水産業</t>
    <rPh sb="0" eb="2">
      <t>ノウリン</t>
    </rPh>
    <rPh sb="2" eb="5">
      <t>スイサンギョウ</t>
    </rPh>
    <phoneticPr fontId="4"/>
  </si>
  <si>
    <t>　　　農業</t>
    <rPh sb="3" eb="5">
      <t>ノウギョウ</t>
    </rPh>
    <phoneticPr fontId="4"/>
  </si>
  <si>
    <t>　　　林業</t>
    <rPh sb="3" eb="5">
      <t>リンギョウ</t>
    </rPh>
    <phoneticPr fontId="4"/>
  </si>
  <si>
    <t>　　　水産業</t>
    <rPh sb="3" eb="6">
      <t>スイサンギョウ</t>
    </rPh>
    <phoneticPr fontId="4"/>
  </si>
  <si>
    <t>鉱業</t>
    <rPh sb="0" eb="2">
      <t>コウギョウ</t>
    </rPh>
    <phoneticPr fontId="4"/>
  </si>
  <si>
    <t>製造業</t>
    <rPh sb="0" eb="3">
      <t>セイゾウギョウ</t>
    </rPh>
    <phoneticPr fontId="4"/>
  </si>
  <si>
    <t>電気・ガス・水道・廃棄物処理業</t>
    <rPh sb="0" eb="2">
      <t>デンキ</t>
    </rPh>
    <rPh sb="6" eb="8">
      <t>スイドウ</t>
    </rPh>
    <rPh sb="9" eb="12">
      <t>ハイキブツ</t>
    </rPh>
    <rPh sb="12" eb="14">
      <t>ショリ</t>
    </rPh>
    <rPh sb="14" eb="15">
      <t>ギョウ</t>
    </rPh>
    <phoneticPr fontId="4"/>
  </si>
  <si>
    <t>建設業</t>
    <rPh sb="0" eb="3">
      <t>ケンセツギョウ</t>
    </rPh>
    <phoneticPr fontId="4"/>
  </si>
  <si>
    <t>卸売・小売業</t>
    <rPh sb="0" eb="2">
      <t>オロシウ</t>
    </rPh>
    <rPh sb="3" eb="6">
      <t>コウリギョウ</t>
    </rPh>
    <phoneticPr fontId="4"/>
  </si>
  <si>
    <t>運輸・郵便業</t>
    <rPh sb="3" eb="5">
      <t>ユウビン</t>
    </rPh>
    <phoneticPr fontId="4"/>
  </si>
  <si>
    <t>宿泊・飲食・サービス業</t>
    <rPh sb="0" eb="2">
      <t>シュクハク</t>
    </rPh>
    <rPh sb="3" eb="5">
      <t>インショク</t>
    </rPh>
    <rPh sb="10" eb="11">
      <t>ギョウ</t>
    </rPh>
    <phoneticPr fontId="4"/>
  </si>
  <si>
    <t>情報通信業</t>
    <rPh sb="0" eb="2">
      <t>ジョウホウ</t>
    </rPh>
    <rPh sb="2" eb="5">
      <t>ツウシンギョウ</t>
    </rPh>
    <phoneticPr fontId="4"/>
  </si>
  <si>
    <t>金融・保険業</t>
    <rPh sb="0" eb="2">
      <t>キンユウ</t>
    </rPh>
    <rPh sb="3" eb="6">
      <t>ホケンギョウ</t>
    </rPh>
    <phoneticPr fontId="4"/>
  </si>
  <si>
    <t>不動産業</t>
    <rPh sb="0" eb="3">
      <t>フドウサン</t>
    </rPh>
    <rPh sb="3" eb="4">
      <t>ギョウ</t>
    </rPh>
    <phoneticPr fontId="4"/>
  </si>
  <si>
    <t>専門・科学技術業務支援サービス業</t>
    <rPh sb="0" eb="2">
      <t>センモン</t>
    </rPh>
    <rPh sb="3" eb="5">
      <t>カガク</t>
    </rPh>
    <rPh sb="5" eb="7">
      <t>ギジュツ</t>
    </rPh>
    <rPh sb="7" eb="9">
      <t>ギョウム</t>
    </rPh>
    <rPh sb="9" eb="11">
      <t>シエン</t>
    </rPh>
    <rPh sb="15" eb="16">
      <t>ギョウ</t>
    </rPh>
    <phoneticPr fontId="4"/>
  </si>
  <si>
    <t>公務</t>
    <rPh sb="0" eb="2">
      <t>コウム</t>
    </rPh>
    <phoneticPr fontId="4"/>
  </si>
  <si>
    <t>教育</t>
    <rPh sb="0" eb="2">
      <t>キョウイク</t>
    </rPh>
    <phoneticPr fontId="4"/>
  </si>
  <si>
    <t>保健衛生・社会事業</t>
    <rPh sb="0" eb="2">
      <t>ホケン</t>
    </rPh>
    <rPh sb="2" eb="4">
      <t>エイセイ</t>
    </rPh>
    <rPh sb="5" eb="7">
      <t>シャカイ</t>
    </rPh>
    <rPh sb="7" eb="9">
      <t>ジギョウ</t>
    </rPh>
    <phoneticPr fontId="4"/>
  </si>
  <si>
    <t>その他のサービス</t>
    <rPh sb="2" eb="3">
      <t>タ</t>
    </rPh>
    <phoneticPr fontId="4"/>
  </si>
  <si>
    <t>小計（1）</t>
    <rPh sb="0" eb="2">
      <t>ショウケイ</t>
    </rPh>
    <phoneticPr fontId="4"/>
  </si>
  <si>
    <t>輸入品に課せられる税・関税（2）</t>
    <rPh sb="0" eb="3">
      <t>ユニュウヒン</t>
    </rPh>
    <rPh sb="4" eb="5">
      <t>カ</t>
    </rPh>
    <rPh sb="9" eb="10">
      <t>ユニュウゼイ</t>
    </rPh>
    <rPh sb="11" eb="13">
      <t>カンゼイ</t>
    </rPh>
    <phoneticPr fontId="4"/>
  </si>
  <si>
    <t>（控除）総資本形成に係る消費税（3）</t>
    <rPh sb="1" eb="3">
      <t>コウジョ</t>
    </rPh>
    <rPh sb="4" eb="7">
      <t>ソウシホン</t>
    </rPh>
    <rPh sb="7" eb="9">
      <t>ケイセイ</t>
    </rPh>
    <rPh sb="10" eb="11">
      <t>カカ</t>
    </rPh>
    <rPh sb="12" eb="15">
      <t>ショウヒゼイ</t>
    </rPh>
    <phoneticPr fontId="4"/>
  </si>
  <si>
    <t>第１次産業</t>
    <rPh sb="0" eb="1">
      <t>ダイ</t>
    </rPh>
    <rPh sb="2" eb="3">
      <t>ジ</t>
    </rPh>
    <rPh sb="3" eb="5">
      <t>サンギョウ</t>
    </rPh>
    <phoneticPr fontId="4"/>
  </si>
  <si>
    <t>第２次産業</t>
    <rPh sb="0" eb="1">
      <t>ダイ</t>
    </rPh>
    <rPh sb="2" eb="3">
      <t>ジ</t>
    </rPh>
    <rPh sb="3" eb="5">
      <t>サンギョウ</t>
    </rPh>
    <phoneticPr fontId="4"/>
  </si>
  <si>
    <t>第３次産業</t>
    <rPh sb="0" eb="1">
      <t>ダイ</t>
    </rPh>
    <rPh sb="2" eb="3">
      <t>ジ</t>
    </rPh>
    <rPh sb="3" eb="5">
      <t>サンギョウ</t>
    </rPh>
    <phoneticPr fontId="4"/>
  </si>
  <si>
    <t>市民所得</t>
    <rPh sb="0" eb="2">
      <t>シミン</t>
    </rPh>
    <rPh sb="2" eb="4">
      <t>ショトク</t>
    </rPh>
    <phoneticPr fontId="4"/>
  </si>
  <si>
    <t>４.　市民所得（１＋２＋３）</t>
    <rPh sb="3" eb="5">
      <t>シミン</t>
    </rPh>
    <rPh sb="5" eb="7">
      <t>ショトク</t>
    </rPh>
    <phoneticPr fontId="4"/>
  </si>
  <si>
    <t>１.　市民雇用者報酬</t>
    <rPh sb="3" eb="5">
      <t>シミン</t>
    </rPh>
    <rPh sb="5" eb="7">
      <t>コヨウ</t>
    </rPh>
    <rPh sb="7" eb="8">
      <t>シャ</t>
    </rPh>
    <rPh sb="8" eb="10">
      <t>ホウシュウ</t>
    </rPh>
    <phoneticPr fontId="4"/>
  </si>
  <si>
    <t>　(1)　賃金・俸給</t>
    <rPh sb="5" eb="7">
      <t>チンギン</t>
    </rPh>
    <rPh sb="8" eb="10">
      <t>ホウキュウ</t>
    </rPh>
    <phoneticPr fontId="4"/>
  </si>
  <si>
    <t>　(2)　雇主の社会負担</t>
    <rPh sb="5" eb="6">
      <t>ヤト</t>
    </rPh>
    <rPh sb="6" eb="7">
      <t>ヌシ</t>
    </rPh>
    <rPh sb="8" eb="10">
      <t>シャカイ</t>
    </rPh>
    <rPh sb="10" eb="12">
      <t>フタン</t>
    </rPh>
    <phoneticPr fontId="4"/>
  </si>
  <si>
    <t>２.　財産所得（非企業部門）</t>
    <rPh sb="3" eb="5">
      <t>ザイサン</t>
    </rPh>
    <rPh sb="5" eb="7">
      <t>ショトク</t>
    </rPh>
    <rPh sb="8" eb="9">
      <t>ヒ</t>
    </rPh>
    <rPh sb="9" eb="11">
      <t>キギョウ</t>
    </rPh>
    <rPh sb="11" eb="13">
      <t>ブモン</t>
    </rPh>
    <phoneticPr fontId="4"/>
  </si>
  <si>
    <t>　(1)　一般政府</t>
    <rPh sb="5" eb="7">
      <t>イッパン</t>
    </rPh>
    <rPh sb="7" eb="9">
      <t>セイフ</t>
    </rPh>
    <phoneticPr fontId="4"/>
  </si>
  <si>
    <t>　(2)　家計</t>
    <rPh sb="5" eb="7">
      <t>カケイ</t>
    </rPh>
    <phoneticPr fontId="4"/>
  </si>
  <si>
    <t>　(3)　対家計民間非営利団体</t>
    <rPh sb="5" eb="6">
      <t>タイ</t>
    </rPh>
    <rPh sb="6" eb="8">
      <t>カケイ</t>
    </rPh>
    <rPh sb="8" eb="10">
      <t>ミンカン</t>
    </rPh>
    <rPh sb="10" eb="11">
      <t>ヒ</t>
    </rPh>
    <rPh sb="11" eb="13">
      <t>エイリ</t>
    </rPh>
    <rPh sb="13" eb="15">
      <t>ダンタイ</t>
    </rPh>
    <phoneticPr fontId="4"/>
  </si>
  <si>
    <t>３.　企業所得</t>
    <rPh sb="3" eb="5">
      <t>キギョウ</t>
    </rPh>
    <rPh sb="5" eb="7">
      <t>ショトク</t>
    </rPh>
    <phoneticPr fontId="4"/>
  </si>
  <si>
    <t>　（1）民間法人企業</t>
    <rPh sb="4" eb="6">
      <t>ミンカン</t>
    </rPh>
    <rPh sb="6" eb="8">
      <t>ホウジン</t>
    </rPh>
    <rPh sb="8" eb="10">
      <t>キギョウ</t>
    </rPh>
    <phoneticPr fontId="4"/>
  </si>
  <si>
    <t>　（2）公的企業</t>
    <rPh sb="4" eb="6">
      <t>コウテキ</t>
    </rPh>
    <rPh sb="6" eb="8">
      <t>キギョウ</t>
    </rPh>
    <phoneticPr fontId="4"/>
  </si>
  <si>
    <t>　（3）個人企業</t>
    <rPh sb="4" eb="6">
      <t>コジン</t>
    </rPh>
    <rPh sb="6" eb="8">
      <t>キギョウ</t>
    </rPh>
    <phoneticPr fontId="4"/>
  </si>
  <si>
    <t>　　（ア）農林水産業</t>
    <rPh sb="5" eb="7">
      <t>ノウリン</t>
    </rPh>
    <rPh sb="7" eb="10">
      <t>スイサンギョウ</t>
    </rPh>
    <phoneticPr fontId="4"/>
  </si>
  <si>
    <t>　　　（イ）その他の産業(非農林水・非金融）</t>
    <rPh sb="8" eb="9">
      <t>タ</t>
    </rPh>
    <rPh sb="10" eb="12">
      <t>サンギョウ</t>
    </rPh>
    <rPh sb="13" eb="14">
      <t>ヒ</t>
    </rPh>
    <rPh sb="14" eb="16">
      <t>ノウリン</t>
    </rPh>
    <rPh sb="16" eb="17">
      <t>ミズ</t>
    </rPh>
    <rPh sb="18" eb="19">
      <t>ヒ</t>
    </rPh>
    <rPh sb="19" eb="21">
      <t>キンユウ</t>
    </rPh>
    <phoneticPr fontId="4"/>
  </si>
  <si>
    <t>　　（ウ）持ち家</t>
    <rPh sb="5" eb="6">
      <t>モ</t>
    </rPh>
    <rPh sb="7" eb="8">
      <t>イエ</t>
    </rPh>
    <phoneticPr fontId="4"/>
  </si>
  <si>
    <t>《参考》総人口（常住人口調査）（人）</t>
    <rPh sb="1" eb="3">
      <t>サンコウ</t>
    </rPh>
    <rPh sb="4" eb="7">
      <t>ソウジンコウ</t>
    </rPh>
    <rPh sb="8" eb="10">
      <t>ジョウジュウ</t>
    </rPh>
    <rPh sb="10" eb="12">
      <t>ジンコウ</t>
    </rPh>
    <rPh sb="12" eb="14">
      <t>チョウサ</t>
    </rPh>
    <rPh sb="16" eb="17">
      <t>ニン</t>
    </rPh>
    <phoneticPr fontId="4"/>
  </si>
  <si>
    <t>１人当たりの市民所得（千円）</t>
    <rPh sb="11" eb="12">
      <t>セン</t>
    </rPh>
    <rPh sb="12" eb="13">
      <t>エン</t>
    </rPh>
    <phoneticPr fontId="4"/>
  </si>
  <si>
    <t>常住人口は各年10月１日現在</t>
    <phoneticPr fontId="4"/>
  </si>
  <si>
    <t xml:space="preserve">                           </t>
    <phoneticPr fontId="4"/>
  </si>
  <si>
    <t>資料：県政策企画部統計課「令和３年度市町村民経済計算」</t>
    <rPh sb="0" eb="2">
      <t>シリョウ</t>
    </rPh>
    <rPh sb="3" eb="4">
      <t>ケン</t>
    </rPh>
    <rPh sb="4" eb="6">
      <t>セイサク</t>
    </rPh>
    <rPh sb="6" eb="8">
      <t>キカク</t>
    </rPh>
    <rPh sb="8" eb="9">
      <t>ブ</t>
    </rPh>
    <rPh sb="9" eb="11">
      <t>トウケイ</t>
    </rPh>
    <rPh sb="11" eb="12">
      <t>カ</t>
    </rPh>
    <rPh sb="13" eb="15">
      <t>レイワ</t>
    </rPh>
    <rPh sb="16" eb="18">
      <t>ネンド</t>
    </rPh>
    <rPh sb="17" eb="19">
      <t>ケイザイ</t>
    </rPh>
    <rPh sb="19" eb="21">
      <t>ケイサン</t>
    </rPh>
    <phoneticPr fontId="4"/>
  </si>
  <si>
    <t>表２４　観光客入込数の推移</t>
    <rPh sb="0" eb="1">
      <t>ヒョウ</t>
    </rPh>
    <rPh sb="4" eb="6">
      <t>カンコウ</t>
    </rPh>
    <rPh sb="6" eb="7">
      <t>キャク</t>
    </rPh>
    <rPh sb="7" eb="8">
      <t>イリ</t>
    </rPh>
    <rPh sb="8" eb="9">
      <t>コミ</t>
    </rPh>
    <rPh sb="9" eb="10">
      <t>カズ</t>
    </rPh>
    <rPh sb="11" eb="13">
      <t>スイイ</t>
    </rPh>
    <phoneticPr fontId="4"/>
  </si>
  <si>
    <t>（単位：人）</t>
    <rPh sb="1" eb="3">
      <t>タンイ</t>
    </rPh>
    <rPh sb="4" eb="5">
      <t>ニン</t>
    </rPh>
    <phoneticPr fontId="4"/>
  </si>
  <si>
    <t>筑波山</t>
    <rPh sb="0" eb="3">
      <t>ツクバサン</t>
    </rPh>
    <phoneticPr fontId="4"/>
  </si>
  <si>
    <t>つくば市全体</t>
    <rPh sb="3" eb="4">
      <t>シ</t>
    </rPh>
    <rPh sb="4" eb="6">
      <t>ゼンタイ</t>
    </rPh>
    <phoneticPr fontId="4"/>
  </si>
  <si>
    <t>平成１１年度</t>
    <rPh sb="0" eb="2">
      <t>ヘイセイ</t>
    </rPh>
    <rPh sb="4" eb="6">
      <t>ネンド</t>
    </rPh>
    <phoneticPr fontId="4"/>
  </si>
  <si>
    <t>平成１２年度</t>
    <rPh sb="0" eb="2">
      <t>ヘイセイ</t>
    </rPh>
    <rPh sb="4" eb="6">
      <t>ネンド</t>
    </rPh>
    <phoneticPr fontId="4"/>
  </si>
  <si>
    <t>平成１３年度</t>
    <rPh sb="0" eb="2">
      <t>ヘイセイ</t>
    </rPh>
    <rPh sb="4" eb="6">
      <t>ネンド</t>
    </rPh>
    <phoneticPr fontId="4"/>
  </si>
  <si>
    <t>平成１４年度</t>
    <rPh sb="0" eb="2">
      <t>ヘイセイ</t>
    </rPh>
    <rPh sb="4" eb="6">
      <t>ネンド</t>
    </rPh>
    <phoneticPr fontId="4"/>
  </si>
  <si>
    <t>平成１５年度</t>
    <rPh sb="0" eb="2">
      <t>ヘイセイ</t>
    </rPh>
    <rPh sb="4" eb="6">
      <t>ネンド</t>
    </rPh>
    <phoneticPr fontId="4"/>
  </si>
  <si>
    <t>平成１６年度</t>
    <rPh sb="0" eb="2">
      <t>ヘイセイ</t>
    </rPh>
    <rPh sb="4" eb="6">
      <t>ネンド</t>
    </rPh>
    <phoneticPr fontId="4"/>
  </si>
  <si>
    <t>平成１７年度</t>
    <rPh sb="0" eb="2">
      <t>ヘイセイ</t>
    </rPh>
    <rPh sb="4" eb="6">
      <t>ネンド</t>
    </rPh>
    <phoneticPr fontId="4"/>
  </si>
  <si>
    <t>平成１８年度</t>
    <rPh sb="0" eb="2">
      <t>ヘイセイ</t>
    </rPh>
    <rPh sb="4" eb="6">
      <t>ネンド</t>
    </rPh>
    <phoneticPr fontId="4"/>
  </si>
  <si>
    <t>平成１９年度</t>
    <rPh sb="0" eb="2">
      <t>ヘイセイ</t>
    </rPh>
    <rPh sb="4" eb="6">
      <t>ネンド</t>
    </rPh>
    <phoneticPr fontId="4"/>
  </si>
  <si>
    <t>平成２０年度</t>
    <rPh sb="0" eb="2">
      <t>ヘイセイ</t>
    </rPh>
    <rPh sb="4" eb="6">
      <t>ネンド</t>
    </rPh>
    <phoneticPr fontId="4"/>
  </si>
  <si>
    <t>平成２１年度</t>
    <rPh sb="0" eb="2">
      <t>ヘイセイ</t>
    </rPh>
    <rPh sb="4" eb="6">
      <t>ネンド</t>
    </rPh>
    <phoneticPr fontId="4"/>
  </si>
  <si>
    <t>平成２２年度</t>
    <rPh sb="0" eb="2">
      <t>ヘイセイ</t>
    </rPh>
    <rPh sb="4" eb="6">
      <t>ネンド</t>
    </rPh>
    <phoneticPr fontId="4"/>
  </si>
  <si>
    <t>令和元年</t>
    <rPh sb="0" eb="2">
      <t>レイワ</t>
    </rPh>
    <rPh sb="2" eb="3">
      <t>ゲン</t>
    </rPh>
    <rPh sb="3" eb="4">
      <t>ネン</t>
    </rPh>
    <phoneticPr fontId="4"/>
  </si>
  <si>
    <t>資料：経済部観光推進課</t>
    <rPh sb="0" eb="2">
      <t>シリョウ</t>
    </rPh>
    <rPh sb="3" eb="6">
      <t>ケイザイブ</t>
    </rPh>
    <rPh sb="6" eb="11">
      <t>カンコウスイシンカ</t>
    </rPh>
    <phoneticPr fontId="4"/>
  </si>
  <si>
    <t>※平成23年より、年度（4月～3月）の集計から、年（1月～12月）の集計に変更。</t>
    <rPh sb="1" eb="3">
      <t>ヘイセイ</t>
    </rPh>
    <rPh sb="5" eb="6">
      <t>ネン</t>
    </rPh>
    <rPh sb="9" eb="11">
      <t>ネンド</t>
    </rPh>
    <rPh sb="13" eb="14">
      <t>ガツ</t>
    </rPh>
    <rPh sb="16" eb="17">
      <t>ガツ</t>
    </rPh>
    <rPh sb="19" eb="21">
      <t>シュウケイ</t>
    </rPh>
    <rPh sb="24" eb="25">
      <t>ネン</t>
    </rPh>
    <rPh sb="27" eb="28">
      <t>ガツ</t>
    </rPh>
    <rPh sb="31" eb="32">
      <t>ガツ</t>
    </rPh>
    <rPh sb="34" eb="36">
      <t>シュウケイ</t>
    </rPh>
    <rPh sb="37" eb="39">
      <t>ヘンコウ</t>
    </rPh>
    <phoneticPr fontId="4"/>
  </si>
  <si>
    <t>表２５　市営筑波山駐車場の利用台数及び収入</t>
    <rPh sb="0" eb="1">
      <t>ヒョウ</t>
    </rPh>
    <rPh sb="4" eb="6">
      <t>シエイ</t>
    </rPh>
    <rPh sb="6" eb="9">
      <t>ツクバサン</t>
    </rPh>
    <rPh sb="9" eb="12">
      <t>チュウシャジョウ</t>
    </rPh>
    <rPh sb="13" eb="15">
      <t>リヨウ</t>
    </rPh>
    <rPh sb="15" eb="17">
      <t>ダイスウ</t>
    </rPh>
    <rPh sb="17" eb="18">
      <t>オヨ</t>
    </rPh>
    <rPh sb="19" eb="21">
      <t>シュウニュウ</t>
    </rPh>
    <phoneticPr fontId="42"/>
  </si>
  <si>
    <t>月</t>
    <rPh sb="0" eb="1">
      <t>ツキ</t>
    </rPh>
    <phoneticPr fontId="4"/>
  </si>
  <si>
    <t>月</t>
    <rPh sb="0" eb="1">
      <t>ツキ</t>
    </rPh>
    <phoneticPr fontId="42"/>
  </si>
  <si>
    <t>第１駐車場</t>
    <rPh sb="0" eb="1">
      <t>ダイ</t>
    </rPh>
    <rPh sb="2" eb="5">
      <t>チュウシャジョウ</t>
    </rPh>
    <phoneticPr fontId="4"/>
  </si>
  <si>
    <t>第２駐車場</t>
    <rPh sb="0" eb="1">
      <t>ダイ</t>
    </rPh>
    <rPh sb="2" eb="5">
      <t>チュウシャジョウ</t>
    </rPh>
    <phoneticPr fontId="4"/>
  </si>
  <si>
    <t>第３駐車場</t>
    <rPh sb="0" eb="1">
      <t>ダイ</t>
    </rPh>
    <rPh sb="2" eb="5">
      <t>チュウシャジョウ</t>
    </rPh>
    <phoneticPr fontId="4"/>
  </si>
  <si>
    <t>第４駐車場</t>
    <rPh sb="0" eb="1">
      <t>ダイ</t>
    </rPh>
    <rPh sb="2" eb="5">
      <t>チュウシャジョウ</t>
    </rPh>
    <phoneticPr fontId="4"/>
  </si>
  <si>
    <t>小計</t>
    <rPh sb="0" eb="2">
      <t>ショウケイ</t>
    </rPh>
    <phoneticPr fontId="42"/>
  </si>
  <si>
    <t>合計
（台）</t>
    <rPh sb="0" eb="2">
      <t>ゴウケイ</t>
    </rPh>
    <rPh sb="4" eb="5">
      <t>ダイ</t>
    </rPh>
    <phoneticPr fontId="42"/>
  </si>
  <si>
    <t>駐車場収入(円）</t>
    <rPh sb="0" eb="3">
      <t>チュウシャジョウ</t>
    </rPh>
    <rPh sb="3" eb="5">
      <t>シュウニュウ</t>
    </rPh>
    <rPh sb="6" eb="7">
      <t>エン</t>
    </rPh>
    <phoneticPr fontId="42"/>
  </si>
  <si>
    <t>車種</t>
    <rPh sb="0" eb="2">
      <t>シャシュ</t>
    </rPh>
    <phoneticPr fontId="4"/>
  </si>
  <si>
    <t>車種</t>
    <rPh sb="0" eb="2">
      <t>シャシュ</t>
    </rPh>
    <phoneticPr fontId="42"/>
  </si>
  <si>
    <t>普通車</t>
    <rPh sb="0" eb="3">
      <t>フツウシャ</t>
    </rPh>
    <phoneticPr fontId="4"/>
  </si>
  <si>
    <t>大型車</t>
    <rPh sb="0" eb="2">
      <t>オオガタ</t>
    </rPh>
    <rPh sb="2" eb="3">
      <t>シャ</t>
    </rPh>
    <phoneticPr fontId="4"/>
  </si>
  <si>
    <t>自動二輪</t>
    <rPh sb="0" eb="2">
      <t>ジドウ</t>
    </rPh>
    <rPh sb="2" eb="4">
      <t>ニリン</t>
    </rPh>
    <phoneticPr fontId="4"/>
  </si>
  <si>
    <t>最大</t>
    <rPh sb="0" eb="2">
      <t>サイダイ</t>
    </rPh>
    <phoneticPr fontId="42"/>
  </si>
  <si>
    <t>210台（身障6)</t>
    <rPh sb="3" eb="4">
      <t>ダイ</t>
    </rPh>
    <rPh sb="5" eb="7">
      <t>シンショウ</t>
    </rPh>
    <phoneticPr fontId="4"/>
  </si>
  <si>
    <t>５台</t>
    <rPh sb="1" eb="2">
      <t>ダイ</t>
    </rPh>
    <phoneticPr fontId="4"/>
  </si>
  <si>
    <t>８台</t>
    <rPh sb="1" eb="2">
      <t>ダイ</t>
    </rPh>
    <phoneticPr fontId="4"/>
  </si>
  <si>
    <t>４台</t>
    <rPh sb="1" eb="2">
      <t>ダイ</t>
    </rPh>
    <phoneticPr fontId="4"/>
  </si>
  <si>
    <t>138台（身障2）</t>
    <rPh sb="3" eb="4">
      <t>ダイ</t>
    </rPh>
    <rPh sb="5" eb="7">
      <t>シンショウ</t>
    </rPh>
    <phoneticPr fontId="4"/>
  </si>
  <si>
    <t>10台</t>
    <rPh sb="2" eb="3">
      <t>ダイ</t>
    </rPh>
    <phoneticPr fontId="4"/>
  </si>
  <si>
    <t>97台</t>
    <rPh sb="2" eb="3">
      <t>ダイ</t>
    </rPh>
    <phoneticPr fontId="4"/>
  </si>
  <si>
    <t>平成21年度</t>
    <rPh sb="0" eb="2">
      <t>ヘイセイ</t>
    </rPh>
    <rPh sb="4" eb="6">
      <t>ネンド</t>
    </rPh>
    <phoneticPr fontId="4"/>
  </si>
  <si>
    <t>平成21年度</t>
    <rPh sb="0" eb="2">
      <t>ヘイセイ</t>
    </rPh>
    <rPh sb="4" eb="6">
      <t>ネンド</t>
    </rPh>
    <phoneticPr fontId="42"/>
  </si>
  <si>
    <t>４～６月</t>
    <rPh sb="3" eb="4">
      <t>ガツ</t>
    </rPh>
    <phoneticPr fontId="42"/>
  </si>
  <si>
    <t>７～９月</t>
    <rPh sb="3" eb="4">
      <t>ガツ</t>
    </rPh>
    <phoneticPr fontId="42"/>
  </si>
  <si>
    <t>１０～１２月</t>
    <rPh sb="5" eb="6">
      <t>ガツ</t>
    </rPh>
    <phoneticPr fontId="42"/>
  </si>
  <si>
    <t>１～３月</t>
    <rPh sb="3" eb="4">
      <t>ガツ</t>
    </rPh>
    <phoneticPr fontId="42"/>
  </si>
  <si>
    <t>平成22年度</t>
    <rPh sb="0" eb="2">
      <t>ヘイセイ</t>
    </rPh>
    <rPh sb="4" eb="6">
      <t>ネンド</t>
    </rPh>
    <phoneticPr fontId="4"/>
  </si>
  <si>
    <t>平成22年度</t>
    <rPh sb="0" eb="2">
      <t>ヘイセイ</t>
    </rPh>
    <rPh sb="4" eb="6">
      <t>ネンド</t>
    </rPh>
    <phoneticPr fontId="42"/>
  </si>
  <si>
    <t>平成23年度</t>
    <rPh sb="0" eb="2">
      <t>ヘイセイ</t>
    </rPh>
    <rPh sb="4" eb="6">
      <t>ネンド</t>
    </rPh>
    <phoneticPr fontId="4"/>
  </si>
  <si>
    <t>平成23年度</t>
    <rPh sb="0" eb="2">
      <t>ヘイセイ</t>
    </rPh>
    <rPh sb="4" eb="6">
      <t>ネンド</t>
    </rPh>
    <phoneticPr fontId="42"/>
  </si>
  <si>
    <t>平成24年度</t>
    <rPh sb="0" eb="2">
      <t>ヘイセイ</t>
    </rPh>
    <rPh sb="4" eb="6">
      <t>ネンド</t>
    </rPh>
    <phoneticPr fontId="4"/>
  </si>
  <si>
    <t>平成24年度</t>
    <rPh sb="0" eb="2">
      <t>ヘイセイ</t>
    </rPh>
    <rPh sb="4" eb="6">
      <t>ネンド</t>
    </rPh>
    <phoneticPr fontId="42"/>
  </si>
  <si>
    <t>平成25年度</t>
    <rPh sb="0" eb="2">
      <t>ヘイセイ</t>
    </rPh>
    <rPh sb="4" eb="6">
      <t>ネンド</t>
    </rPh>
    <phoneticPr fontId="4"/>
  </si>
  <si>
    <t>平成25年度</t>
    <rPh sb="0" eb="2">
      <t>ヘイセイ</t>
    </rPh>
    <rPh sb="4" eb="6">
      <t>ネンド</t>
    </rPh>
    <phoneticPr fontId="42"/>
  </si>
  <si>
    <t>平成26年度</t>
    <rPh sb="0" eb="2">
      <t>ヘイセイ</t>
    </rPh>
    <rPh sb="4" eb="6">
      <t>ネンド</t>
    </rPh>
    <phoneticPr fontId="4"/>
  </si>
  <si>
    <t>平成26年度</t>
    <rPh sb="0" eb="2">
      <t>ヘイセイ</t>
    </rPh>
    <rPh sb="4" eb="6">
      <t>ネンド</t>
    </rPh>
    <phoneticPr fontId="42"/>
  </si>
  <si>
    <t>－</t>
    <phoneticPr fontId="4"/>
  </si>
  <si>
    <t>－</t>
    <phoneticPr fontId="42"/>
  </si>
  <si>
    <t>平成27年度</t>
    <rPh sb="0" eb="2">
      <t>ヘイセイ</t>
    </rPh>
    <rPh sb="4" eb="6">
      <t>ネンド</t>
    </rPh>
    <phoneticPr fontId="42"/>
  </si>
  <si>
    <t>平成28年度</t>
    <rPh sb="0" eb="2">
      <t>ヘイセイ</t>
    </rPh>
    <rPh sb="4" eb="6">
      <t>ネンド</t>
    </rPh>
    <phoneticPr fontId="42"/>
  </si>
  <si>
    <t>平成29年度</t>
    <rPh sb="0" eb="2">
      <t>ヘイセイ</t>
    </rPh>
    <rPh sb="4" eb="6">
      <t>ネンド</t>
    </rPh>
    <phoneticPr fontId="4"/>
  </si>
  <si>
    <t>平成29年度</t>
    <rPh sb="0" eb="2">
      <t>ヘイセイ</t>
    </rPh>
    <rPh sb="4" eb="6">
      <t>ネンド</t>
    </rPh>
    <phoneticPr fontId="42"/>
  </si>
  <si>
    <t>平成30年度</t>
    <rPh sb="0" eb="2">
      <t>ヘイセイ</t>
    </rPh>
    <rPh sb="4" eb="6">
      <t>ネンド</t>
    </rPh>
    <phoneticPr fontId="4"/>
  </si>
  <si>
    <t>平成30年度</t>
    <rPh sb="0" eb="2">
      <t>ヘイセイ</t>
    </rPh>
    <rPh sb="4" eb="6">
      <t>ネンド</t>
    </rPh>
    <phoneticPr fontId="42"/>
  </si>
  <si>
    <t>令和元年度</t>
    <rPh sb="0" eb="2">
      <t>レイワ</t>
    </rPh>
    <rPh sb="2" eb="4">
      <t>ガンネン</t>
    </rPh>
    <rPh sb="4" eb="5">
      <t>ド</t>
    </rPh>
    <phoneticPr fontId="42"/>
  </si>
  <si>
    <t>令和2年度</t>
    <rPh sb="0" eb="2">
      <t>レイワ</t>
    </rPh>
    <rPh sb="3" eb="5">
      <t>ネンド</t>
    </rPh>
    <rPh sb="4" eb="5">
      <t>ド</t>
    </rPh>
    <phoneticPr fontId="42"/>
  </si>
  <si>
    <t>令和3年度</t>
    <rPh sb="0" eb="2">
      <t>レイワ</t>
    </rPh>
    <rPh sb="3" eb="5">
      <t>ネンド</t>
    </rPh>
    <rPh sb="4" eb="5">
      <t>ド</t>
    </rPh>
    <phoneticPr fontId="42"/>
  </si>
  <si>
    <t>令和4年度</t>
    <rPh sb="0" eb="2">
      <t>レイワ</t>
    </rPh>
    <rPh sb="3" eb="5">
      <t>ネンド</t>
    </rPh>
    <rPh sb="4" eb="5">
      <t>ド</t>
    </rPh>
    <phoneticPr fontId="42"/>
  </si>
  <si>
    <t>資料：経済部観光推進課</t>
    <phoneticPr fontId="42"/>
  </si>
  <si>
    <t>表２６　地目別土地利用</t>
    <rPh sb="0" eb="1">
      <t>ヒョウ</t>
    </rPh>
    <phoneticPr fontId="4"/>
  </si>
  <si>
    <t>各年１月１日現在   （単位：千㎡）</t>
  </si>
  <si>
    <t>畑</t>
  </si>
  <si>
    <t>宅     地</t>
  </si>
  <si>
    <t>山     林</t>
  </si>
  <si>
    <t>原     野</t>
  </si>
  <si>
    <t>雑 種 地</t>
  </si>
  <si>
    <t>そ の 他</t>
  </si>
  <si>
    <t>平成　１１年</t>
  </si>
  <si>
    <t>平成　１２年</t>
  </si>
  <si>
    <t>平成　１３年</t>
  </si>
  <si>
    <t>平成　１４年</t>
  </si>
  <si>
    <t>平成　１５年</t>
  </si>
  <si>
    <t>平成　１６年</t>
  </si>
  <si>
    <t>平成　１７年</t>
  </si>
  <si>
    <t>平成　１８年</t>
  </si>
  <si>
    <t>平成　１９年</t>
    <phoneticPr fontId="4"/>
  </si>
  <si>
    <t>平成　２０年</t>
    <phoneticPr fontId="4"/>
  </si>
  <si>
    <t>平成　２１年</t>
    <phoneticPr fontId="4"/>
  </si>
  <si>
    <t>平成　２２年</t>
  </si>
  <si>
    <t>平成　２３年</t>
    <rPh sb="0" eb="2">
      <t>ヘイセイ</t>
    </rPh>
    <rPh sb="5" eb="6">
      <t>ネン</t>
    </rPh>
    <phoneticPr fontId="4"/>
  </si>
  <si>
    <t>平成　２４年</t>
    <phoneticPr fontId="4"/>
  </si>
  <si>
    <t>平成　２５年</t>
    <phoneticPr fontId="4"/>
  </si>
  <si>
    <t>平成　２６年</t>
  </si>
  <si>
    <t>平成　２７年</t>
    <phoneticPr fontId="4"/>
  </si>
  <si>
    <t>平成　２８年</t>
    <phoneticPr fontId="4"/>
  </si>
  <si>
    <t>平成　２９年</t>
    <phoneticPr fontId="4"/>
  </si>
  <si>
    <t>平成　３０年</t>
    <phoneticPr fontId="4"/>
  </si>
  <si>
    <t>令和　元年</t>
    <rPh sb="0" eb="2">
      <t>レイワ</t>
    </rPh>
    <rPh sb="3" eb="5">
      <t>ガンネン</t>
    </rPh>
    <phoneticPr fontId="4"/>
  </si>
  <si>
    <t>令和　４年</t>
    <rPh sb="0" eb="2">
      <t>レイワ</t>
    </rPh>
    <rPh sb="4" eb="5">
      <t>ネン</t>
    </rPh>
    <phoneticPr fontId="4"/>
  </si>
  <si>
    <t>令和　５年</t>
    <rPh sb="0" eb="2">
      <t>レイワ</t>
    </rPh>
    <rPh sb="4" eb="5">
      <t>ネン</t>
    </rPh>
    <phoneticPr fontId="4"/>
  </si>
  <si>
    <t>※その他には道路、池沼等が含まれている。</t>
    <phoneticPr fontId="4"/>
  </si>
  <si>
    <t>資料 ： 財務部資産税課「固定資産の価格等の概要調書｣</t>
    <rPh sb="18" eb="20">
      <t>カカク</t>
    </rPh>
    <rPh sb="20" eb="21">
      <t>ラ</t>
    </rPh>
    <phoneticPr fontId="4"/>
  </si>
  <si>
    <t>表２７　地価の平均価格及び平均変動率調べ　</t>
    <rPh sb="0" eb="1">
      <t>ヒョウ</t>
    </rPh>
    <rPh sb="13" eb="15">
      <t>ヘイキン</t>
    </rPh>
    <phoneticPr fontId="4"/>
  </si>
  <si>
    <t>平成14年までは、茎崎地区を含まない</t>
    <rPh sb="0" eb="2">
      <t>ヘイセイ</t>
    </rPh>
    <rPh sb="4" eb="5">
      <t>ネン</t>
    </rPh>
    <rPh sb="14" eb="15">
      <t>フク</t>
    </rPh>
    <phoneticPr fontId="4"/>
  </si>
  <si>
    <t>単位 ： 円／㎡、％</t>
    <phoneticPr fontId="4"/>
  </si>
  <si>
    <t xml:space="preserve">         区分</t>
  </si>
  <si>
    <t>住  宅  地</t>
    <phoneticPr fontId="4"/>
  </si>
  <si>
    <t>宅地見込地</t>
  </si>
  <si>
    <t>商  業  地</t>
    <phoneticPr fontId="4"/>
  </si>
  <si>
    <t>工  業  地</t>
    <phoneticPr fontId="4"/>
  </si>
  <si>
    <t>調整区域内宅地</t>
  </si>
  <si>
    <t>価格</t>
  </si>
  <si>
    <t>変動率</t>
    <phoneticPr fontId="4"/>
  </si>
  <si>
    <t>変動率</t>
  </si>
  <si>
    <t>平 成１０年</t>
    <phoneticPr fontId="4"/>
  </si>
  <si>
    <t>平 成１１年</t>
    <phoneticPr fontId="4"/>
  </si>
  <si>
    <t>平 成１５年</t>
  </si>
  <si>
    <t>平 成１２年</t>
    <phoneticPr fontId="4"/>
  </si>
  <si>
    <t>平 成１３年</t>
    <phoneticPr fontId="4"/>
  </si>
  <si>
    <t>平 成１４年</t>
  </si>
  <si>
    <t>△ 0.7</t>
    <phoneticPr fontId="4"/>
  </si>
  <si>
    <t>△ 4.8</t>
    <phoneticPr fontId="4"/>
  </si>
  <si>
    <t>△ 1.2</t>
    <phoneticPr fontId="4"/>
  </si>
  <si>
    <t>△ 0.9</t>
    <phoneticPr fontId="4"/>
  </si>
  <si>
    <t>△ 0.5</t>
    <phoneticPr fontId="4"/>
  </si>
  <si>
    <t>△ 2.0</t>
    <phoneticPr fontId="4"/>
  </si>
  <si>
    <t>△ 5.1</t>
    <phoneticPr fontId="4"/>
  </si>
  <si>
    <t>△ 3.7</t>
    <phoneticPr fontId="4"/>
  </si>
  <si>
    <t>△ 4.2</t>
    <phoneticPr fontId="4"/>
  </si>
  <si>
    <t>△ 1.5</t>
    <phoneticPr fontId="4"/>
  </si>
  <si>
    <t>△ 1.4</t>
    <phoneticPr fontId="4"/>
  </si>
  <si>
    <t>△ 0.1</t>
    <phoneticPr fontId="4"/>
  </si>
  <si>
    <t>－</t>
  </si>
  <si>
    <t>△ 0.2</t>
  </si>
  <si>
    <t>△ 1.1</t>
  </si>
  <si>
    <t>△ 0.7</t>
  </si>
  <si>
    <t>資料 ：茨城県政策企画部地域振興課</t>
    <phoneticPr fontId="4"/>
  </si>
  <si>
    <t>茎崎地区</t>
    <phoneticPr fontId="4"/>
  </si>
  <si>
    <t>△6.9</t>
    <phoneticPr fontId="4"/>
  </si>
  <si>
    <t>△3.2</t>
    <phoneticPr fontId="4"/>
  </si>
  <si>
    <t>△7.8</t>
    <phoneticPr fontId="4"/>
  </si>
  <si>
    <t>・・・</t>
    <phoneticPr fontId="4"/>
  </si>
  <si>
    <t>△8.8</t>
    <phoneticPr fontId="4"/>
  </si>
  <si>
    <t>△1.6</t>
    <phoneticPr fontId="4"/>
  </si>
  <si>
    <t>△8.4</t>
    <phoneticPr fontId="4"/>
  </si>
  <si>
    <t>△8.5</t>
    <phoneticPr fontId="4"/>
  </si>
  <si>
    <t>△2.7</t>
    <phoneticPr fontId="4"/>
  </si>
  <si>
    <t>※  平成25年に用途区分が改正され、「住宅地」の「市街化区域等」と「市街化調整区域」が統合されたが、比較することができるように</t>
    <phoneticPr fontId="4"/>
  </si>
  <si>
    <t>　　 改正前の区分のままで表記している。</t>
    <phoneticPr fontId="4"/>
  </si>
  <si>
    <t>※　「変動率」とは、用途ごとの継続基準地の変動率の合計を当該用途の継続基準地数で除して求めたものである（小数点第2位を四捨五入）。</t>
    <rPh sb="3" eb="6">
      <t>ヘンドウリツ</t>
    </rPh>
    <rPh sb="10" eb="12">
      <t>ヨウト</t>
    </rPh>
    <rPh sb="15" eb="17">
      <t>ケイゾク</t>
    </rPh>
    <rPh sb="17" eb="19">
      <t>キジュン</t>
    </rPh>
    <rPh sb="19" eb="20">
      <t>チ</t>
    </rPh>
    <rPh sb="21" eb="24">
      <t>ヘンドウリツ</t>
    </rPh>
    <rPh sb="25" eb="27">
      <t>ゴウケイ</t>
    </rPh>
    <rPh sb="28" eb="30">
      <t>トウガイ</t>
    </rPh>
    <rPh sb="30" eb="32">
      <t>ヨウト</t>
    </rPh>
    <rPh sb="33" eb="35">
      <t>ケイゾク</t>
    </rPh>
    <rPh sb="35" eb="37">
      <t>キジュン</t>
    </rPh>
    <rPh sb="37" eb="38">
      <t>チ</t>
    </rPh>
    <rPh sb="38" eb="39">
      <t>スウ</t>
    </rPh>
    <rPh sb="40" eb="41">
      <t>ジョ</t>
    </rPh>
    <rPh sb="43" eb="44">
      <t>モト</t>
    </rPh>
    <rPh sb="52" eb="55">
      <t>ショウスウテン</t>
    </rPh>
    <rPh sb="55" eb="56">
      <t>ダイ</t>
    </rPh>
    <rPh sb="57" eb="58">
      <t>イ</t>
    </rPh>
    <rPh sb="59" eb="63">
      <t>シシャゴニュウ</t>
    </rPh>
    <phoneticPr fontId="4"/>
  </si>
  <si>
    <t>※　「価格」とは、用途ごとのすべての基準地の価格の合計を当該用途の基準地数で除して求めたものである（10の位を四捨五入）。</t>
    <rPh sb="3" eb="5">
      <t>カカク</t>
    </rPh>
    <rPh sb="9" eb="11">
      <t>ヨウト</t>
    </rPh>
    <rPh sb="18" eb="20">
      <t>キジュン</t>
    </rPh>
    <rPh sb="20" eb="21">
      <t>チ</t>
    </rPh>
    <rPh sb="22" eb="24">
      <t>カカク</t>
    </rPh>
    <rPh sb="25" eb="27">
      <t>ゴウケイ</t>
    </rPh>
    <rPh sb="28" eb="30">
      <t>トウガイ</t>
    </rPh>
    <rPh sb="30" eb="32">
      <t>ヨウト</t>
    </rPh>
    <rPh sb="33" eb="35">
      <t>キジュン</t>
    </rPh>
    <rPh sb="35" eb="36">
      <t>チ</t>
    </rPh>
    <rPh sb="36" eb="37">
      <t>スウ</t>
    </rPh>
    <rPh sb="38" eb="39">
      <t>ジョ</t>
    </rPh>
    <rPh sb="41" eb="42">
      <t>モト</t>
    </rPh>
    <rPh sb="53" eb="54">
      <t>クライ</t>
    </rPh>
    <rPh sb="55" eb="59">
      <t>シシャゴニュウ</t>
    </rPh>
    <phoneticPr fontId="4"/>
  </si>
  <si>
    <t>※　変動率の「-」表示は、地点を新設又は選定替（変更）したため、変動率が出ないことを示す。</t>
    <rPh sb="2" eb="5">
      <t>ヘンドウリツ</t>
    </rPh>
    <rPh sb="9" eb="11">
      <t>ヒョウジ</t>
    </rPh>
    <rPh sb="13" eb="15">
      <t>チテン</t>
    </rPh>
    <rPh sb="16" eb="18">
      <t>シンセツ</t>
    </rPh>
    <rPh sb="18" eb="19">
      <t>マタ</t>
    </rPh>
    <rPh sb="20" eb="22">
      <t>センテイ</t>
    </rPh>
    <rPh sb="22" eb="23">
      <t>ガ</t>
    </rPh>
    <rPh sb="24" eb="26">
      <t>ヘンコウ</t>
    </rPh>
    <rPh sb="32" eb="35">
      <t>ヘンドウリツ</t>
    </rPh>
    <rPh sb="36" eb="37">
      <t>デ</t>
    </rPh>
    <rPh sb="42" eb="43">
      <t>シメ</t>
    </rPh>
    <phoneticPr fontId="4"/>
  </si>
  <si>
    <t>※　前年比で変動率が下落しているにも関わらず、価格が上昇又は横ばいであるなど、変動率の動向と価格の動向とが連動していないのは、</t>
    <rPh sb="2" eb="5">
      <t>ゼンネンヒ</t>
    </rPh>
    <rPh sb="6" eb="9">
      <t>ヘンドウリツ</t>
    </rPh>
    <rPh sb="10" eb="12">
      <t>ゲラク</t>
    </rPh>
    <rPh sb="18" eb="19">
      <t>カカ</t>
    </rPh>
    <rPh sb="23" eb="25">
      <t>カカク</t>
    </rPh>
    <rPh sb="26" eb="28">
      <t>ジョウショウ</t>
    </rPh>
    <rPh sb="28" eb="29">
      <t>マタ</t>
    </rPh>
    <rPh sb="30" eb="31">
      <t>ヨコ</t>
    </rPh>
    <rPh sb="39" eb="42">
      <t>ヘンドウリツ</t>
    </rPh>
    <rPh sb="43" eb="45">
      <t>ドウコウ</t>
    </rPh>
    <rPh sb="46" eb="48">
      <t>カカク</t>
    </rPh>
    <rPh sb="49" eb="51">
      <t>ドウコウ</t>
    </rPh>
    <rPh sb="53" eb="55">
      <t>レンドウ</t>
    </rPh>
    <phoneticPr fontId="4"/>
  </si>
  <si>
    <t>　　 新規・選定替（変更）地点の価格が前年の地点の価格を上回っている場合など、変動率及び価格の算出方法等によるもの。</t>
    <rPh sb="34" eb="36">
      <t>バアイ</t>
    </rPh>
    <phoneticPr fontId="4"/>
  </si>
  <si>
    <t>表２８　用途地域面積(地区別・用途地域別）</t>
    <rPh sb="0" eb="1">
      <t>ヒョウ</t>
    </rPh>
    <rPh sb="4" eb="6">
      <t>ヨウト</t>
    </rPh>
    <rPh sb="6" eb="8">
      <t>チイキ</t>
    </rPh>
    <rPh sb="8" eb="10">
      <t>メンセキ</t>
    </rPh>
    <rPh sb="11" eb="13">
      <t>チク</t>
    </rPh>
    <rPh sb="13" eb="14">
      <t>ベツ</t>
    </rPh>
    <rPh sb="15" eb="17">
      <t>ヨウト</t>
    </rPh>
    <rPh sb="17" eb="20">
      <t>チイキベツ</t>
    </rPh>
    <phoneticPr fontId="4"/>
  </si>
  <si>
    <t>令和５年（2023年）12月現在</t>
    <rPh sb="0" eb="1">
      <t>レイ</t>
    </rPh>
    <rPh sb="1" eb="2">
      <t>ワ</t>
    </rPh>
    <rPh sb="3" eb="4">
      <t>ネン</t>
    </rPh>
    <rPh sb="9" eb="10">
      <t>ネン</t>
    </rPh>
    <rPh sb="11" eb="12">
      <t>ヘイネン</t>
    </rPh>
    <rPh sb="13" eb="14">
      <t>ガツ</t>
    </rPh>
    <rPh sb="14" eb="16">
      <t>ゲンザイ</t>
    </rPh>
    <phoneticPr fontId="4"/>
  </si>
  <si>
    <t>単位：ha</t>
    <rPh sb="0" eb="2">
      <t>タンイ</t>
    </rPh>
    <phoneticPr fontId="4"/>
  </si>
  <si>
    <t>第一種低層住居専用地域</t>
    <rPh sb="0" eb="1">
      <t>ダイ</t>
    </rPh>
    <rPh sb="1" eb="2">
      <t>イチ</t>
    </rPh>
    <rPh sb="2" eb="3">
      <t>シュ</t>
    </rPh>
    <rPh sb="3" eb="5">
      <t>テイソウ</t>
    </rPh>
    <rPh sb="5" eb="7">
      <t>ジュウキョ</t>
    </rPh>
    <rPh sb="7" eb="9">
      <t>センヨウ</t>
    </rPh>
    <rPh sb="9" eb="11">
      <t>チイキ</t>
    </rPh>
    <phoneticPr fontId="4"/>
  </si>
  <si>
    <t>第二種低層住居専用地域</t>
    <rPh sb="0" eb="1">
      <t>ダイ</t>
    </rPh>
    <rPh sb="1" eb="2">
      <t>ニ</t>
    </rPh>
    <rPh sb="2" eb="3">
      <t>シュ</t>
    </rPh>
    <rPh sb="3" eb="5">
      <t>テイソウ</t>
    </rPh>
    <rPh sb="5" eb="7">
      <t>ジュウキョ</t>
    </rPh>
    <rPh sb="7" eb="9">
      <t>センヨウ</t>
    </rPh>
    <rPh sb="9" eb="11">
      <t>チイキ</t>
    </rPh>
    <phoneticPr fontId="4"/>
  </si>
  <si>
    <t>第一種中高層住居専用地域</t>
    <rPh sb="0" eb="1">
      <t>ダイ</t>
    </rPh>
    <rPh sb="1" eb="2">
      <t>イチ</t>
    </rPh>
    <rPh sb="2" eb="3">
      <t>シュ</t>
    </rPh>
    <rPh sb="3" eb="6">
      <t>チュウコウソウ</t>
    </rPh>
    <rPh sb="7" eb="9">
      <t>ジュウキョ</t>
    </rPh>
    <rPh sb="9" eb="11">
      <t>センヨウチイキ</t>
    </rPh>
    <phoneticPr fontId="4"/>
  </si>
  <si>
    <t>第二種中高層住居専用地域</t>
    <rPh sb="0" eb="1">
      <t>ダイ</t>
    </rPh>
    <rPh sb="1" eb="2">
      <t>ニ</t>
    </rPh>
    <rPh sb="2" eb="3">
      <t>シュ</t>
    </rPh>
    <rPh sb="3" eb="6">
      <t>チュウコウソウ</t>
    </rPh>
    <rPh sb="6" eb="8">
      <t>ジュウキョ</t>
    </rPh>
    <rPh sb="8" eb="10">
      <t>センヨウ</t>
    </rPh>
    <rPh sb="10" eb="12">
      <t>チイキ</t>
    </rPh>
    <phoneticPr fontId="4"/>
  </si>
  <si>
    <t>第一種住居地域</t>
    <rPh sb="0" eb="1">
      <t>ダイ</t>
    </rPh>
    <rPh sb="1" eb="2">
      <t>イチ</t>
    </rPh>
    <rPh sb="2" eb="3">
      <t>シュ</t>
    </rPh>
    <rPh sb="3" eb="5">
      <t>ジュウキョ</t>
    </rPh>
    <rPh sb="5" eb="7">
      <t>チイキ</t>
    </rPh>
    <phoneticPr fontId="4"/>
  </si>
  <si>
    <t>第二種住居地域</t>
    <rPh sb="0" eb="1">
      <t>ダイ</t>
    </rPh>
    <rPh sb="1" eb="2">
      <t>ニ</t>
    </rPh>
    <rPh sb="2" eb="3">
      <t>シュ</t>
    </rPh>
    <rPh sb="3" eb="5">
      <t>ジュウキョ</t>
    </rPh>
    <rPh sb="5" eb="7">
      <t>チイキ</t>
    </rPh>
    <phoneticPr fontId="4"/>
  </si>
  <si>
    <t>準住居地域</t>
    <rPh sb="0" eb="1">
      <t>ジュン</t>
    </rPh>
    <rPh sb="1" eb="3">
      <t>ジュウキョ</t>
    </rPh>
    <rPh sb="3" eb="5">
      <t>チイキ</t>
    </rPh>
    <phoneticPr fontId="4"/>
  </si>
  <si>
    <t>近隣商業地域</t>
    <rPh sb="0" eb="2">
      <t>キンリン</t>
    </rPh>
    <rPh sb="2" eb="4">
      <t>ショウギョウ</t>
    </rPh>
    <rPh sb="4" eb="6">
      <t>チイキ</t>
    </rPh>
    <phoneticPr fontId="4"/>
  </si>
  <si>
    <t>商業地域</t>
    <rPh sb="0" eb="2">
      <t>ショウギョウ</t>
    </rPh>
    <rPh sb="2" eb="4">
      <t>チイキ</t>
    </rPh>
    <phoneticPr fontId="4"/>
  </si>
  <si>
    <t>準工業地域</t>
    <rPh sb="0" eb="1">
      <t>ジュン</t>
    </rPh>
    <rPh sb="1" eb="3">
      <t>コウギョウ</t>
    </rPh>
    <rPh sb="3" eb="5">
      <t>チイキ</t>
    </rPh>
    <phoneticPr fontId="4"/>
  </si>
  <si>
    <t>工業地域</t>
    <rPh sb="0" eb="2">
      <t>コウギョウ</t>
    </rPh>
    <rPh sb="2" eb="4">
      <t>チイキ</t>
    </rPh>
    <phoneticPr fontId="4"/>
  </si>
  <si>
    <t>工業専用地域</t>
    <rPh sb="0" eb="2">
      <t>コウギョウ</t>
    </rPh>
    <rPh sb="2" eb="4">
      <t>センヨウ</t>
    </rPh>
    <rPh sb="4" eb="6">
      <t>チイキ</t>
    </rPh>
    <phoneticPr fontId="4"/>
  </si>
  <si>
    <t>合　　　計</t>
    <rPh sb="0" eb="1">
      <t>ゴウ</t>
    </rPh>
    <rPh sb="4" eb="5">
      <t>ケイ</t>
    </rPh>
    <phoneticPr fontId="4"/>
  </si>
  <si>
    <t>周辺地区</t>
    <rPh sb="0" eb="2">
      <t>シュウヘン</t>
    </rPh>
    <rPh sb="2" eb="4">
      <t>チク</t>
    </rPh>
    <phoneticPr fontId="4"/>
  </si>
  <si>
    <t>研究学園地区　※１</t>
    <rPh sb="0" eb="2">
      <t>ケンキュウ</t>
    </rPh>
    <rPh sb="2" eb="4">
      <t>ガクエン</t>
    </rPh>
    <rPh sb="4" eb="6">
      <t>チク</t>
    </rPh>
    <phoneticPr fontId="4"/>
  </si>
  <si>
    <t>小　　　　　計</t>
    <rPh sb="0" eb="1">
      <t>ショウ</t>
    </rPh>
    <rPh sb="6" eb="7">
      <t>ケイ</t>
    </rPh>
    <phoneticPr fontId="4"/>
  </si>
  <si>
    <t>周辺地区　合計</t>
    <rPh sb="0" eb="2">
      <t>シュウヘン</t>
    </rPh>
    <rPh sb="2" eb="4">
      <t>チク</t>
    </rPh>
    <rPh sb="5" eb="7">
      <t>ゴウケイ</t>
    </rPh>
    <phoneticPr fontId="4"/>
  </si>
  <si>
    <t>研究学園地区　合計</t>
    <rPh sb="0" eb="2">
      <t>ケンキュウ</t>
    </rPh>
    <rPh sb="2" eb="4">
      <t>ガクエン</t>
    </rPh>
    <rPh sb="4" eb="6">
      <t>チク</t>
    </rPh>
    <rPh sb="7" eb="9">
      <t>ゴウケイ</t>
    </rPh>
    <phoneticPr fontId="4"/>
  </si>
  <si>
    <t>TX沿線開発地区　※２</t>
    <rPh sb="2" eb="4">
      <t>エンセン</t>
    </rPh>
    <rPh sb="4" eb="6">
      <t>カイハツ</t>
    </rPh>
    <rPh sb="6" eb="8">
      <t>チク</t>
    </rPh>
    <phoneticPr fontId="4"/>
  </si>
  <si>
    <t>TX沿線開発隣接地区</t>
    <rPh sb="2" eb="4">
      <t>エンセン</t>
    </rPh>
    <rPh sb="4" eb="6">
      <t>カイハツ</t>
    </rPh>
    <rPh sb="6" eb="8">
      <t>リンセツ</t>
    </rPh>
    <rPh sb="8" eb="10">
      <t>チク</t>
    </rPh>
    <phoneticPr fontId="4"/>
  </si>
  <si>
    <t>総　　　　　計</t>
    <phoneticPr fontId="4"/>
  </si>
  <si>
    <t>資料：都市計画部都市計画課</t>
    <rPh sb="0" eb="2">
      <t>シリョウ</t>
    </rPh>
    <rPh sb="3" eb="5">
      <t>トシ</t>
    </rPh>
    <rPh sb="5" eb="7">
      <t>ケイカク</t>
    </rPh>
    <rPh sb="7" eb="8">
      <t>ブ</t>
    </rPh>
    <rPh sb="8" eb="10">
      <t>トシ</t>
    </rPh>
    <rPh sb="10" eb="12">
      <t>ケイカク</t>
    </rPh>
    <rPh sb="12" eb="13">
      <t>カ</t>
    </rPh>
    <phoneticPr fontId="4"/>
  </si>
  <si>
    <t>※１　「研究学園地区」とは、筑波研究学園都市建設法施行令　第１条に定められている区域</t>
    <rPh sb="4" eb="8">
      <t>ケンキュウガクエン</t>
    </rPh>
    <rPh sb="8" eb="10">
      <t>チク</t>
    </rPh>
    <rPh sb="29" eb="30">
      <t>ダイ</t>
    </rPh>
    <rPh sb="31" eb="32">
      <t>ジョウ</t>
    </rPh>
    <rPh sb="33" eb="34">
      <t>サダ</t>
    </rPh>
    <rPh sb="40" eb="42">
      <t>クイキ</t>
    </rPh>
    <phoneticPr fontId="4"/>
  </si>
  <si>
    <t>上沢、大穂、立原、南原、花畑、西沢、旭、天王台、天久保、吾妻、竹園、千現、並木、梅園、北郷、西原、八幡台、春日、東新井、二の宮、小野川、松代、大わし、藤本、観音台、長峰、東、稲荷前、高野台、牧園、池の台、松の里、西の沢及び若葉</t>
    <phoneticPr fontId="4"/>
  </si>
  <si>
    <t>※２　「TX沿線開発地区」とは、「大都市地域における宅地開発及び鉄道整備の一体的推進に関する特別措置法</t>
    <rPh sb="6" eb="8">
      <t>エンセン</t>
    </rPh>
    <rPh sb="8" eb="10">
      <t>カイハツ</t>
    </rPh>
    <rPh sb="10" eb="12">
      <t>チク</t>
    </rPh>
    <phoneticPr fontId="4"/>
  </si>
  <si>
    <t>（宅鉄法）」に基づき、TXの整備と沿線地域のまちづくりを一体的に進めている次の５地区</t>
    <phoneticPr fontId="4"/>
  </si>
  <si>
    <t>中根・金田台地区（春風台、さくらの森、流星台）、葛城地区（学園の森、研究学園、学園南）、上河原崎・中西地区（かみかわ、高山、万博公園西）、島名・福田坪地区（香取台、諏訪、陣場）、萱丸地区（みどりの、みどりの中央、みどりの東、みどりの南）</t>
    <rPh sb="0" eb="2">
      <t>ナカネ</t>
    </rPh>
    <rPh sb="3" eb="5">
      <t>キンタ</t>
    </rPh>
    <rPh sb="5" eb="6">
      <t>ダイ</t>
    </rPh>
    <rPh sb="6" eb="8">
      <t>チク</t>
    </rPh>
    <rPh sb="9" eb="11">
      <t>ハルカゼ</t>
    </rPh>
    <rPh sb="11" eb="12">
      <t>ダイ</t>
    </rPh>
    <rPh sb="17" eb="18">
      <t>モリ</t>
    </rPh>
    <rPh sb="19" eb="21">
      <t>リュウセイ</t>
    </rPh>
    <rPh sb="21" eb="22">
      <t>ダイ</t>
    </rPh>
    <rPh sb="24" eb="26">
      <t>カツラギ</t>
    </rPh>
    <rPh sb="26" eb="28">
      <t>チク</t>
    </rPh>
    <rPh sb="29" eb="31">
      <t>ガクエン</t>
    </rPh>
    <rPh sb="32" eb="33">
      <t>モリ</t>
    </rPh>
    <rPh sb="34" eb="36">
      <t>ケンキュウ</t>
    </rPh>
    <rPh sb="36" eb="38">
      <t>ガクエン</t>
    </rPh>
    <rPh sb="39" eb="42">
      <t>ガクエンミナミ</t>
    </rPh>
    <rPh sb="44" eb="48">
      <t>カミカワラザキ</t>
    </rPh>
    <rPh sb="49" eb="51">
      <t>ナカニシ</t>
    </rPh>
    <rPh sb="51" eb="53">
      <t>チク</t>
    </rPh>
    <rPh sb="59" eb="61">
      <t>タカヤマ</t>
    </rPh>
    <rPh sb="62" eb="64">
      <t>バンパク</t>
    </rPh>
    <rPh sb="64" eb="66">
      <t>コウエン</t>
    </rPh>
    <rPh sb="66" eb="67">
      <t>ニシ</t>
    </rPh>
    <rPh sb="69" eb="71">
      <t>シマナ</t>
    </rPh>
    <rPh sb="72" eb="74">
      <t>フクダ</t>
    </rPh>
    <rPh sb="74" eb="75">
      <t>ツボ</t>
    </rPh>
    <rPh sb="75" eb="77">
      <t>チク</t>
    </rPh>
    <rPh sb="78" eb="80">
      <t>カトリ</t>
    </rPh>
    <rPh sb="80" eb="81">
      <t>ダイ</t>
    </rPh>
    <rPh sb="82" eb="84">
      <t>スワ</t>
    </rPh>
    <rPh sb="85" eb="87">
      <t>ジンバ</t>
    </rPh>
    <rPh sb="89" eb="90">
      <t>カヤ</t>
    </rPh>
    <rPh sb="90" eb="91">
      <t>マル</t>
    </rPh>
    <rPh sb="91" eb="93">
      <t>チク</t>
    </rPh>
    <rPh sb="103" eb="105">
      <t>チュウオウ</t>
    </rPh>
    <rPh sb="110" eb="111">
      <t>ヒガシ</t>
    </rPh>
    <rPh sb="116" eb="117">
      <t>ミナミ</t>
    </rPh>
    <phoneticPr fontId="4"/>
  </si>
  <si>
    <t>表２９　住居の種類・住宅の所有の関係(６区分)別一般世帯数、一般世帯人員の推移</t>
    <rPh sb="0" eb="1">
      <t>ヒョウ</t>
    </rPh>
    <phoneticPr fontId="4"/>
  </si>
  <si>
    <t>各年１０月１日現在</t>
    <phoneticPr fontId="4"/>
  </si>
  <si>
    <t>区分</t>
  </si>
  <si>
    <t>持家</t>
    <phoneticPr fontId="4"/>
  </si>
  <si>
    <t>公営・公団 
公社の借家</t>
    <phoneticPr fontId="4"/>
  </si>
  <si>
    <t>民間借家</t>
  </si>
  <si>
    <t>給与住宅</t>
  </si>
  <si>
    <t>間借り</t>
  </si>
  <si>
    <t>住宅以外に住む
一般世帯</t>
    <phoneticPr fontId="4"/>
  </si>
  <si>
    <t>昭和60年</t>
    <phoneticPr fontId="4"/>
  </si>
  <si>
    <r>
      <t>世帯数</t>
    </r>
    <r>
      <rPr>
        <sz val="8"/>
        <rFont val="ＭＳ Ｐゴシック"/>
        <family val="3"/>
        <charset val="128"/>
      </rPr>
      <t>　※1</t>
    </r>
    <phoneticPr fontId="4"/>
  </si>
  <si>
    <t>※2</t>
    <phoneticPr fontId="4"/>
  </si>
  <si>
    <t>世帯人員</t>
    <phoneticPr fontId="4"/>
  </si>
  <si>
    <t>平成２年</t>
    <rPh sb="3" eb="4">
      <t>ネン</t>
    </rPh>
    <phoneticPr fontId="4"/>
  </si>
  <si>
    <t>世帯数</t>
    <phoneticPr fontId="4"/>
  </si>
  <si>
    <t>※3</t>
    <phoneticPr fontId="4"/>
  </si>
  <si>
    <t>平成12年</t>
    <phoneticPr fontId="4"/>
  </si>
  <si>
    <t>平成17年</t>
    <rPh sb="0" eb="2">
      <t>ヘイセイ</t>
    </rPh>
    <rPh sb="4" eb="5">
      <t>ネン</t>
    </rPh>
    <phoneticPr fontId="4"/>
  </si>
  <si>
    <t>平成22年</t>
    <rPh sb="0" eb="2">
      <t>ヘイセイ</t>
    </rPh>
    <rPh sb="4" eb="5">
      <t>ネン</t>
    </rPh>
    <phoneticPr fontId="4"/>
  </si>
  <si>
    <t>平成27年</t>
    <rPh sb="0" eb="2">
      <t>ヘイセイ</t>
    </rPh>
    <rPh sb="4" eb="5">
      <t>ネン</t>
    </rPh>
    <phoneticPr fontId="4"/>
  </si>
  <si>
    <t>資料 ：  国勢調査結果報告書</t>
    <phoneticPr fontId="4"/>
  </si>
  <si>
    <t>※1</t>
    <phoneticPr fontId="4"/>
  </si>
  <si>
    <t>住宅以外に住む一般世帯とは、寄宿舎・寮など生計を共にしない単身者の集まりを居住させるための建物や、
病院・学校・旅館・会社・工場・事務所などの居住用でない建物を示す。仮小屋など臨時応急的に造られた住居
などもこれに含まれる。</t>
    <rPh sb="7" eb="9">
      <t>イッパン</t>
    </rPh>
    <rPh sb="9" eb="11">
      <t>セタイ</t>
    </rPh>
    <phoneticPr fontId="4"/>
  </si>
  <si>
    <t>昭和60年は合併前の谷田部町、大穂町、豊里町、桜村、筑波町、茎崎町を合わせた数。</t>
    <rPh sb="0" eb="2">
      <t>ショウワ</t>
    </rPh>
    <rPh sb="4" eb="5">
      <t>ネン</t>
    </rPh>
    <rPh sb="6" eb="8">
      <t>ガッペイ</t>
    </rPh>
    <rPh sb="8" eb="9">
      <t>マエ</t>
    </rPh>
    <rPh sb="10" eb="13">
      <t>ヤタベ</t>
    </rPh>
    <rPh sb="13" eb="14">
      <t>マチ</t>
    </rPh>
    <rPh sb="15" eb="18">
      <t>オオホマチ</t>
    </rPh>
    <rPh sb="19" eb="21">
      <t>トヨサト</t>
    </rPh>
    <rPh sb="21" eb="22">
      <t>マチ</t>
    </rPh>
    <rPh sb="23" eb="24">
      <t>サクラ</t>
    </rPh>
    <rPh sb="24" eb="25">
      <t>ムラ</t>
    </rPh>
    <rPh sb="26" eb="29">
      <t>ツクバマチ</t>
    </rPh>
    <rPh sb="30" eb="32">
      <t>クキザキ</t>
    </rPh>
    <rPh sb="32" eb="33">
      <t>マチ</t>
    </rPh>
    <rPh sb="34" eb="35">
      <t>ア</t>
    </rPh>
    <rPh sb="38" eb="39">
      <t>カズ</t>
    </rPh>
    <phoneticPr fontId="4"/>
  </si>
  <si>
    <t>平成２年から平成17年までは合併前のつくば市と茎崎町を合わせた数。</t>
    <rPh sb="0" eb="2">
      <t>ヘイセイ</t>
    </rPh>
    <rPh sb="3" eb="4">
      <t>ネン</t>
    </rPh>
    <rPh sb="6" eb="8">
      <t>ヘイセイ</t>
    </rPh>
    <rPh sb="10" eb="11">
      <t>ネン</t>
    </rPh>
    <rPh sb="14" eb="16">
      <t>ガッペイ</t>
    </rPh>
    <rPh sb="16" eb="17">
      <t>マエ</t>
    </rPh>
    <rPh sb="21" eb="22">
      <t>シ</t>
    </rPh>
    <rPh sb="23" eb="25">
      <t>クキザキ</t>
    </rPh>
    <rPh sb="25" eb="26">
      <t>マチ</t>
    </rPh>
    <rPh sb="27" eb="28">
      <t>ア</t>
    </rPh>
    <rPh sb="31" eb="32">
      <t>カズ</t>
    </rPh>
    <phoneticPr fontId="4"/>
  </si>
  <si>
    <t>令和２年　世帯数の割合</t>
    <rPh sb="0" eb="2">
      <t>レイワ</t>
    </rPh>
    <rPh sb="3" eb="4">
      <t>ネン</t>
    </rPh>
    <rPh sb="5" eb="8">
      <t>セタイスウ</t>
    </rPh>
    <rPh sb="9" eb="11">
      <t>ワリアイ</t>
    </rPh>
    <phoneticPr fontId="4"/>
  </si>
  <si>
    <t>表３０　共同住宅等の階層別建築確認申請件数の推移</t>
    <rPh sb="0" eb="1">
      <t>ヒョウ</t>
    </rPh>
    <phoneticPr fontId="4"/>
  </si>
  <si>
    <t>単位：件</t>
    <rPh sb="0" eb="2">
      <t>タンイ</t>
    </rPh>
    <rPh sb="3" eb="4">
      <t>ケン</t>
    </rPh>
    <phoneticPr fontId="4"/>
  </si>
  <si>
    <t>１階</t>
  </si>
  <si>
    <t>２階</t>
  </si>
  <si>
    <t>３階</t>
  </si>
  <si>
    <t>４階</t>
  </si>
  <si>
    <t>５階</t>
  </si>
  <si>
    <t>６階</t>
  </si>
  <si>
    <t>７階</t>
  </si>
  <si>
    <t>８階</t>
  </si>
  <si>
    <t>９階以上</t>
  </si>
  <si>
    <t>平成 ７年度</t>
    <phoneticPr fontId="4"/>
  </si>
  <si>
    <t>平成 ８年度</t>
    <phoneticPr fontId="4"/>
  </si>
  <si>
    <t>平成 ９年度</t>
    <phoneticPr fontId="4"/>
  </si>
  <si>
    <t>平成１０年度</t>
    <phoneticPr fontId="4"/>
  </si>
  <si>
    <t>平成１１年度</t>
    <phoneticPr fontId="4"/>
  </si>
  <si>
    <t>平成１２年度</t>
    <phoneticPr fontId="4"/>
  </si>
  <si>
    <t>平成１３年度</t>
  </si>
  <si>
    <t>平成１４年度</t>
  </si>
  <si>
    <t>平成１５年度</t>
  </si>
  <si>
    <t>平成１６年度</t>
  </si>
  <si>
    <t>平成１７年度</t>
  </si>
  <si>
    <t>平成１８年度</t>
  </si>
  <si>
    <t>平成２３年度</t>
    <rPh sb="0" eb="2">
      <t>ヘイセイ</t>
    </rPh>
    <rPh sb="4" eb="6">
      <t>ネンド</t>
    </rPh>
    <phoneticPr fontId="4"/>
  </si>
  <si>
    <t>平成２４年度</t>
    <rPh sb="0" eb="2">
      <t>ヘイセイ</t>
    </rPh>
    <rPh sb="4" eb="6">
      <t>ネンド</t>
    </rPh>
    <phoneticPr fontId="4"/>
  </si>
  <si>
    <t>平成２５年度</t>
    <rPh sb="0" eb="2">
      <t>ヘイセイ</t>
    </rPh>
    <rPh sb="4" eb="6">
      <t>ネンド</t>
    </rPh>
    <phoneticPr fontId="4"/>
  </si>
  <si>
    <t>平成２６年度</t>
    <rPh sb="0" eb="2">
      <t>ヘイセイ</t>
    </rPh>
    <rPh sb="4" eb="6">
      <t>ネンド</t>
    </rPh>
    <phoneticPr fontId="4"/>
  </si>
  <si>
    <t>平成２７年度</t>
    <phoneticPr fontId="4"/>
  </si>
  <si>
    <t>平成２８年度</t>
    <phoneticPr fontId="4"/>
  </si>
  <si>
    <t>平成２９年度</t>
    <phoneticPr fontId="4"/>
  </si>
  <si>
    <t>平成３０年度</t>
  </si>
  <si>
    <t>令和 元年度</t>
    <rPh sb="0" eb="2">
      <t>レイワ</t>
    </rPh>
    <rPh sb="3" eb="4">
      <t>モト</t>
    </rPh>
    <phoneticPr fontId="4"/>
  </si>
  <si>
    <t>令和 ２年度</t>
    <rPh sb="0" eb="2">
      <t>レイワ</t>
    </rPh>
    <phoneticPr fontId="4"/>
  </si>
  <si>
    <t>令和３年度</t>
    <rPh sb="0" eb="2">
      <t>レイワ</t>
    </rPh>
    <rPh sb="3" eb="5">
      <t>ネンド</t>
    </rPh>
    <phoneticPr fontId="4"/>
  </si>
  <si>
    <t>令和４年度</t>
    <rPh sb="0" eb="2">
      <t>レイワ</t>
    </rPh>
    <rPh sb="3" eb="5">
      <t>ネンド</t>
    </rPh>
    <phoneticPr fontId="4"/>
  </si>
  <si>
    <t>資料：都市計画部建築指導課</t>
    <rPh sb="3" eb="5">
      <t>トシ</t>
    </rPh>
    <rPh sb="5" eb="7">
      <t>ケイカク</t>
    </rPh>
    <phoneticPr fontId="4"/>
  </si>
  <si>
    <t>表３１　市内の都市公園</t>
    <rPh sb="0" eb="1">
      <t>ヒョウ</t>
    </rPh>
    <rPh sb="7" eb="9">
      <t>トシ</t>
    </rPh>
    <phoneticPr fontId="4"/>
  </si>
  <si>
    <t>各年度末現在（単位：㎡）</t>
    <phoneticPr fontId="4"/>
  </si>
  <si>
    <t>年  度</t>
    <rPh sb="3" eb="4">
      <t>ド</t>
    </rPh>
    <phoneticPr fontId="4"/>
  </si>
  <si>
    <t>運動公園</t>
    <rPh sb="0" eb="2">
      <t>ウンドウ</t>
    </rPh>
    <rPh sb="2" eb="4">
      <t>コウエン</t>
    </rPh>
    <phoneticPr fontId="4"/>
  </si>
  <si>
    <t>地区公園</t>
    <rPh sb="0" eb="2">
      <t>チク</t>
    </rPh>
    <rPh sb="2" eb="4">
      <t>コウエン</t>
    </rPh>
    <phoneticPr fontId="4"/>
  </si>
  <si>
    <t>近隣公園</t>
    <rPh sb="0" eb="2">
      <t>キンリン</t>
    </rPh>
    <rPh sb="2" eb="4">
      <t>コウエン</t>
    </rPh>
    <phoneticPr fontId="4"/>
  </si>
  <si>
    <t>街区公園</t>
    <rPh sb="0" eb="1">
      <t>ガイ</t>
    </rPh>
    <rPh sb="1" eb="2">
      <t>ク</t>
    </rPh>
    <rPh sb="2" eb="4">
      <t>コウエン</t>
    </rPh>
    <phoneticPr fontId="4"/>
  </si>
  <si>
    <t>都市緑地</t>
    <rPh sb="3" eb="4">
      <t>チ</t>
    </rPh>
    <phoneticPr fontId="4"/>
  </si>
  <si>
    <t>合          計</t>
  </si>
  <si>
    <t>公園数</t>
    <rPh sb="0" eb="2">
      <t>コウエン</t>
    </rPh>
    <rPh sb="2" eb="3">
      <t>スウ</t>
    </rPh>
    <phoneticPr fontId="4"/>
  </si>
  <si>
    <t>面  積</t>
  </si>
  <si>
    <t>公園数</t>
    <rPh sb="0" eb="2">
      <t>コウエン</t>
    </rPh>
    <rPh sb="2" eb="3">
      <t>カズ</t>
    </rPh>
    <phoneticPr fontId="4"/>
  </si>
  <si>
    <t>平成　４年度</t>
    <phoneticPr fontId="4"/>
  </si>
  <si>
    <t>平成　５年度</t>
    <phoneticPr fontId="4"/>
  </si>
  <si>
    <t>平成　６年度</t>
    <phoneticPr fontId="4"/>
  </si>
  <si>
    <t>平成　７年度</t>
    <phoneticPr fontId="4"/>
  </si>
  <si>
    <t>平成　８年度</t>
    <phoneticPr fontId="4"/>
  </si>
  <si>
    <t>平成　９年度</t>
    <phoneticPr fontId="4"/>
  </si>
  <si>
    <t>平成２６年度</t>
    <phoneticPr fontId="4"/>
  </si>
  <si>
    <t>平成２７年度</t>
    <rPh sb="0" eb="2">
      <t>ヘイセイ</t>
    </rPh>
    <rPh sb="4" eb="6">
      <t>ネンド</t>
    </rPh>
    <phoneticPr fontId="4"/>
  </si>
  <si>
    <t>平成２８年度</t>
    <rPh sb="0" eb="2">
      <t>ヘイセイ</t>
    </rPh>
    <rPh sb="4" eb="6">
      <t>ネンド</t>
    </rPh>
    <phoneticPr fontId="4"/>
  </si>
  <si>
    <t>平成２９年度</t>
    <rPh sb="0" eb="2">
      <t>ヘイセイ</t>
    </rPh>
    <rPh sb="4" eb="6">
      <t>ネンド</t>
    </rPh>
    <phoneticPr fontId="4"/>
  </si>
  <si>
    <t>平成３０年度</t>
    <rPh sb="0" eb="2">
      <t>ヘイセイ</t>
    </rPh>
    <rPh sb="4" eb="6">
      <t>ネンド</t>
    </rPh>
    <phoneticPr fontId="4"/>
  </si>
  <si>
    <t>令和元年度</t>
    <rPh sb="0" eb="2">
      <t>レイワ</t>
    </rPh>
    <rPh sb="2" eb="4">
      <t>ガンネン</t>
    </rPh>
    <rPh sb="3" eb="5">
      <t>ネンド</t>
    </rPh>
    <phoneticPr fontId="4"/>
  </si>
  <si>
    <t>令和２年度</t>
    <rPh sb="0" eb="2">
      <t>レイワ</t>
    </rPh>
    <rPh sb="3" eb="5">
      <t>ネンド</t>
    </rPh>
    <rPh sb="4" eb="5">
      <t>ガンネン</t>
    </rPh>
    <phoneticPr fontId="4"/>
  </si>
  <si>
    <t>令和４年度</t>
    <rPh sb="0" eb="2">
      <t>レイワ</t>
    </rPh>
    <rPh sb="3" eb="5">
      <t>ネンド</t>
    </rPh>
    <rPh sb="4" eb="5">
      <t>ガンネン</t>
    </rPh>
    <phoneticPr fontId="4"/>
  </si>
  <si>
    <t>箇所数・面積には、県営公園は含まない。</t>
    <phoneticPr fontId="4"/>
  </si>
  <si>
    <t>資料 ：建設部公園・施設課</t>
    <rPh sb="4" eb="6">
      <t>ケンセツ</t>
    </rPh>
    <rPh sb="7" eb="9">
      <t>コウエン</t>
    </rPh>
    <rPh sb="10" eb="12">
      <t>シセツ</t>
    </rPh>
    <rPh sb="12" eb="13">
      <t>カ</t>
    </rPh>
    <phoneticPr fontId="4"/>
  </si>
  <si>
    <t>表３２　市営公園に関わる１人当たり面積の推移</t>
    <rPh sb="0" eb="1">
      <t>ヒョウ</t>
    </rPh>
    <rPh sb="4" eb="6">
      <t>シエイ</t>
    </rPh>
    <phoneticPr fontId="4"/>
  </si>
  <si>
    <t>各年度末現在</t>
    <phoneticPr fontId="4"/>
  </si>
  <si>
    <t>年      　度</t>
    <phoneticPr fontId="4"/>
  </si>
  <si>
    <t>市営公園面積（㎡）</t>
    <rPh sb="0" eb="2">
      <t>シエイ</t>
    </rPh>
    <phoneticPr fontId="4"/>
  </si>
  <si>
    <t>１人当たりの面積（㎡）</t>
    <phoneticPr fontId="4"/>
  </si>
  <si>
    <t>平成　７年度</t>
    <rPh sb="0" eb="2">
      <t>ヘイセイ</t>
    </rPh>
    <rPh sb="4" eb="5">
      <t>ネンド</t>
    </rPh>
    <phoneticPr fontId="4"/>
  </si>
  <si>
    <t>平成　８年度</t>
    <rPh sb="0" eb="2">
      <t>ヘイセイ</t>
    </rPh>
    <phoneticPr fontId="4"/>
  </si>
  <si>
    <t>平成　９年度</t>
    <rPh sb="0" eb="2">
      <t>ヘイセイ</t>
    </rPh>
    <phoneticPr fontId="4"/>
  </si>
  <si>
    <t>平成１０年度</t>
    <rPh sb="0" eb="2">
      <t>ヘイセイ</t>
    </rPh>
    <phoneticPr fontId="4"/>
  </si>
  <si>
    <t>平成１１年度</t>
    <rPh sb="0" eb="2">
      <t>ヘイセイ</t>
    </rPh>
    <phoneticPr fontId="4"/>
  </si>
  <si>
    <t>平成１２年度</t>
    <rPh sb="0" eb="2">
      <t>ヘイセイ</t>
    </rPh>
    <phoneticPr fontId="4"/>
  </si>
  <si>
    <t>平成１３年度</t>
    <rPh sb="0" eb="2">
      <t>ヘイセイ</t>
    </rPh>
    <phoneticPr fontId="4"/>
  </si>
  <si>
    <t>平成１４年度</t>
    <rPh sb="0" eb="2">
      <t>ヘイセイ</t>
    </rPh>
    <phoneticPr fontId="4"/>
  </si>
  <si>
    <t>平成１５年度</t>
    <rPh sb="0" eb="2">
      <t>ヘイセイ</t>
    </rPh>
    <phoneticPr fontId="4"/>
  </si>
  <si>
    <t>平成１６年度</t>
    <rPh sb="0" eb="2">
      <t>ヘイセイ</t>
    </rPh>
    <phoneticPr fontId="4"/>
  </si>
  <si>
    <t>平成１７年度</t>
    <rPh sb="0" eb="2">
      <t>ヘイセイ</t>
    </rPh>
    <phoneticPr fontId="4"/>
  </si>
  <si>
    <t>平成１８年度</t>
    <rPh sb="0" eb="2">
      <t>ヘイセイ</t>
    </rPh>
    <phoneticPr fontId="4"/>
  </si>
  <si>
    <t>平成３０年度</t>
    <phoneticPr fontId="4"/>
  </si>
  <si>
    <t>令和元年度</t>
    <rPh sb="0" eb="2">
      <t>レイワ</t>
    </rPh>
    <rPh sb="2" eb="3">
      <t>ガン</t>
    </rPh>
    <phoneticPr fontId="4"/>
  </si>
  <si>
    <t>令和２年度</t>
    <rPh sb="0" eb="2">
      <t>レイワ</t>
    </rPh>
    <phoneticPr fontId="4"/>
  </si>
  <si>
    <t>令和３年度</t>
    <rPh sb="0" eb="2">
      <t>レイワ</t>
    </rPh>
    <phoneticPr fontId="4"/>
  </si>
  <si>
    <t>令和４年度</t>
    <rPh sb="0" eb="2">
      <t>レイワ</t>
    </rPh>
    <phoneticPr fontId="4"/>
  </si>
  <si>
    <t>※「１人当たりの面積」は当該年度４月１日現在の常住人口により算出した。</t>
    <rPh sb="12" eb="14">
      <t>トウガイ</t>
    </rPh>
    <rPh sb="14" eb="16">
      <t>ネンド</t>
    </rPh>
    <rPh sb="17" eb="18">
      <t>ガツ</t>
    </rPh>
    <rPh sb="19" eb="20">
      <t>ニチ</t>
    </rPh>
    <phoneticPr fontId="4"/>
  </si>
  <si>
    <t>※市営公園面積・１人当たりの面積には、県営公園は含まない。</t>
    <rPh sb="0" eb="1">
      <t>コメジルシ</t>
    </rPh>
    <rPh sb="1" eb="3">
      <t>シエイ</t>
    </rPh>
    <rPh sb="3" eb="5">
      <t>コウエン</t>
    </rPh>
    <rPh sb="5" eb="7">
      <t>メンセキ</t>
    </rPh>
    <rPh sb="9" eb="10">
      <t>ニン</t>
    </rPh>
    <rPh sb="10" eb="11">
      <t>ア</t>
    </rPh>
    <rPh sb="14" eb="16">
      <t>メンセキ</t>
    </rPh>
    <rPh sb="19" eb="21">
      <t>ケンエイ</t>
    </rPh>
    <rPh sb="21" eb="23">
      <t>コウエン</t>
    </rPh>
    <rPh sb="24" eb="25">
      <t>フク</t>
    </rPh>
    <phoneticPr fontId="4"/>
  </si>
  <si>
    <t>　　　広い公園ベスト５　（つくば市営公園）</t>
    <rPh sb="16" eb="18">
      <t>シエイ</t>
    </rPh>
    <phoneticPr fontId="4"/>
  </si>
  <si>
    <t>　　　　　１．茎崎運動公園</t>
    <rPh sb="7" eb="9">
      <t>クキザキ</t>
    </rPh>
    <rPh sb="9" eb="11">
      <t>ウンドウ</t>
    </rPh>
    <rPh sb="11" eb="13">
      <t>コウエン</t>
    </rPh>
    <phoneticPr fontId="4"/>
  </si>
  <si>
    <t>１３１，１３０㎡</t>
    <phoneticPr fontId="4"/>
  </si>
  <si>
    <t>　　　　　２．さくら運動公園</t>
    <phoneticPr fontId="4"/>
  </si>
  <si>
    <t xml:space="preserve">  ９３，３４７㎡</t>
    <phoneticPr fontId="4"/>
  </si>
  <si>
    <t>　　　　　３．研究学園駅前公園</t>
    <rPh sb="7" eb="9">
      <t>ケンキュウ</t>
    </rPh>
    <rPh sb="9" eb="11">
      <t>ガクエン</t>
    </rPh>
    <rPh sb="11" eb="13">
      <t>エキマエ</t>
    </rPh>
    <rPh sb="13" eb="15">
      <t>コウエン</t>
    </rPh>
    <phoneticPr fontId="4"/>
  </si>
  <si>
    <t>７３，２７１㎡</t>
    <phoneticPr fontId="4"/>
  </si>
  <si>
    <t>　　　　　４．筑波北部緑地</t>
    <rPh sb="7" eb="9">
      <t>ツクバ</t>
    </rPh>
    <rPh sb="9" eb="11">
      <t>ホクブ</t>
    </rPh>
    <rPh sb="11" eb="13">
      <t>リョクチ</t>
    </rPh>
    <phoneticPr fontId="4"/>
  </si>
  <si>
    <t>　７０，７７５㎡</t>
    <phoneticPr fontId="4"/>
  </si>
  <si>
    <t>　　　　　５．科学万博記念公園</t>
    <rPh sb="7" eb="9">
      <t>カガク</t>
    </rPh>
    <rPh sb="9" eb="15">
      <t>バンパクキネンコウエン</t>
    </rPh>
    <phoneticPr fontId="4"/>
  </si>
  <si>
    <t>　５９，４７８㎡</t>
    <phoneticPr fontId="4"/>
  </si>
  <si>
    <t>表３３　水道普及状況</t>
    <rPh sb="0" eb="1">
      <t>ヒョウ</t>
    </rPh>
    <rPh sb="4" eb="6">
      <t>スイドウ</t>
    </rPh>
    <rPh sb="6" eb="8">
      <t>フキュウ</t>
    </rPh>
    <rPh sb="8" eb="10">
      <t>ジョウキョウ</t>
    </rPh>
    <phoneticPr fontId="4"/>
  </si>
  <si>
    <t xml:space="preserve">    各年度末現在</t>
    <phoneticPr fontId="4"/>
  </si>
  <si>
    <t xml:space="preserve">    　  区分</t>
    <phoneticPr fontId="4"/>
  </si>
  <si>
    <t>行政区域内総人口</t>
    <phoneticPr fontId="4"/>
  </si>
  <si>
    <t>総          数</t>
  </si>
  <si>
    <t>上       水       道</t>
  </si>
  <si>
    <t>簡     易     水    道</t>
  </si>
  <si>
    <t>年度</t>
  </si>
  <si>
    <t>箇所数</t>
    <rPh sb="0" eb="1">
      <t>カ</t>
    </rPh>
    <phoneticPr fontId="4"/>
  </si>
  <si>
    <t>計画給水      人 口 ※1</t>
    <phoneticPr fontId="4"/>
  </si>
  <si>
    <t>現在給水　人 口 ※2</t>
    <phoneticPr fontId="4"/>
  </si>
  <si>
    <t>計画給水      人      口</t>
  </si>
  <si>
    <t>現在給水　人      口</t>
    <phoneticPr fontId="4"/>
  </si>
  <si>
    <t>現在給水人      口</t>
  </si>
  <si>
    <t>平成　５年度</t>
  </si>
  <si>
    <t>平成　６年度</t>
  </si>
  <si>
    <t>平成　７年度</t>
  </si>
  <si>
    <t>平成　８年度</t>
  </si>
  <si>
    <t>平成　９年度</t>
  </si>
  <si>
    <t>平成１１年度</t>
  </si>
  <si>
    <t>平成１２年度</t>
  </si>
  <si>
    <t>令和 元年度</t>
    <rPh sb="0" eb="1">
      <t>レイ</t>
    </rPh>
    <rPh sb="1" eb="2">
      <t>ワ</t>
    </rPh>
    <rPh sb="3" eb="5">
      <t>ガンネン</t>
    </rPh>
    <rPh sb="5" eb="6">
      <t>ド</t>
    </rPh>
    <phoneticPr fontId="4"/>
  </si>
  <si>
    <t>令和  ２年度</t>
    <rPh sb="0" eb="1">
      <t>レイ</t>
    </rPh>
    <rPh sb="1" eb="2">
      <t>ワ</t>
    </rPh>
    <rPh sb="5" eb="7">
      <t>ネンド</t>
    </rPh>
    <rPh sb="6" eb="7">
      <t>ド</t>
    </rPh>
    <phoneticPr fontId="4"/>
  </si>
  <si>
    <t>令和  ３年度</t>
    <rPh sb="0" eb="1">
      <t>レイ</t>
    </rPh>
    <rPh sb="1" eb="2">
      <t>ワ</t>
    </rPh>
    <rPh sb="5" eb="7">
      <t>ネンド</t>
    </rPh>
    <rPh sb="6" eb="7">
      <t>ド</t>
    </rPh>
    <phoneticPr fontId="4"/>
  </si>
  <si>
    <t>合計</t>
    <rPh sb="0" eb="2">
      <t>ゴウケイ</t>
    </rPh>
    <phoneticPr fontId="4"/>
  </si>
  <si>
    <t>令和  ４年度</t>
    <rPh sb="0" eb="1">
      <t>レイ</t>
    </rPh>
    <rPh sb="1" eb="2">
      <t>ワ</t>
    </rPh>
    <rPh sb="5" eb="7">
      <t>ネンド</t>
    </rPh>
    <rPh sb="6" eb="7">
      <t>ド</t>
    </rPh>
    <phoneticPr fontId="4"/>
  </si>
  <si>
    <t>専     用     水     道</t>
  </si>
  <si>
    <t>普及率
（％）※3</t>
    <phoneticPr fontId="4"/>
  </si>
  <si>
    <t>飲 料 水 供 給 施 設</t>
    <phoneticPr fontId="4"/>
  </si>
  <si>
    <t>計画給水　　 人口</t>
    <phoneticPr fontId="4"/>
  </si>
  <si>
    <t>令和 元年度</t>
    <rPh sb="0" eb="2">
      <t>レイワ</t>
    </rPh>
    <rPh sb="3" eb="5">
      <t>ガンネン</t>
    </rPh>
    <rPh sb="5" eb="6">
      <t>ド</t>
    </rPh>
    <phoneticPr fontId="4"/>
  </si>
  <si>
    <t>令和　２年度</t>
    <rPh sb="0" eb="2">
      <t>レイワ</t>
    </rPh>
    <rPh sb="4" eb="6">
      <t>ネンド</t>
    </rPh>
    <phoneticPr fontId="4"/>
  </si>
  <si>
    <t>令和　３年度</t>
    <rPh sb="0" eb="2">
      <t>レイワ</t>
    </rPh>
    <rPh sb="4" eb="6">
      <t>ネンド</t>
    </rPh>
    <phoneticPr fontId="4"/>
  </si>
  <si>
    <t>令和　４年度</t>
    <rPh sb="0" eb="2">
      <t>レイワ</t>
    </rPh>
    <rPh sb="4" eb="6">
      <t>ネンド</t>
    </rPh>
    <phoneticPr fontId="4"/>
  </si>
  <si>
    <t>資料 ： 上下水道局水道総務課・生活環境部環境保全課（水道統計資料）</t>
    <rPh sb="5" eb="7">
      <t>ジョウゲ</t>
    </rPh>
    <rPh sb="7" eb="10">
      <t>スイドウキョク</t>
    </rPh>
    <rPh sb="10" eb="12">
      <t>スイドウ</t>
    </rPh>
    <rPh sb="12" eb="15">
      <t>ソウムカ</t>
    </rPh>
    <rPh sb="16" eb="18">
      <t>セイカツ</t>
    </rPh>
    <rPh sb="18" eb="20">
      <t>カンキョウ</t>
    </rPh>
    <rPh sb="23" eb="25">
      <t>ホゼン</t>
    </rPh>
    <phoneticPr fontId="4"/>
  </si>
  <si>
    <t>表３４　下水道普及状況</t>
    <rPh sb="0" eb="1">
      <t>ヒョウ</t>
    </rPh>
    <phoneticPr fontId="4"/>
  </si>
  <si>
    <t>　各年度末現在</t>
    <phoneticPr fontId="4"/>
  </si>
  <si>
    <t xml:space="preserve">             区分</t>
  </si>
  <si>
    <t>行政区域</t>
    <phoneticPr fontId="4"/>
  </si>
  <si>
    <t>処理区域</t>
    <phoneticPr fontId="4"/>
  </si>
  <si>
    <t>普及率（％）</t>
    <phoneticPr fontId="4"/>
  </si>
  <si>
    <t>面積（ｈａ）</t>
  </si>
  <si>
    <t>人口</t>
    <phoneticPr fontId="4"/>
  </si>
  <si>
    <t>令和 ２年度</t>
    <rPh sb="0" eb="2">
      <t>レイワ</t>
    </rPh>
    <rPh sb="4" eb="6">
      <t>ネンド</t>
    </rPh>
    <phoneticPr fontId="4"/>
  </si>
  <si>
    <t>資料 ：上下水道局下水道工務課</t>
    <rPh sb="4" eb="6">
      <t>ジョウゲ</t>
    </rPh>
    <rPh sb="6" eb="9">
      <t>スイドウキョク</t>
    </rPh>
    <rPh sb="9" eb="12">
      <t>ゲスイドウ</t>
    </rPh>
    <rPh sb="12" eb="15">
      <t>コウムカ</t>
    </rPh>
    <phoneticPr fontId="4"/>
  </si>
  <si>
    <t>表３５　交通事故発生状況</t>
    <rPh sb="0" eb="1">
      <t>ヒョウ</t>
    </rPh>
    <phoneticPr fontId="4"/>
  </si>
  <si>
    <t>各年間累計　（単位：件、人）</t>
    <rPh sb="0" eb="1">
      <t>カク</t>
    </rPh>
    <rPh sb="1" eb="2">
      <t>カクネン</t>
    </rPh>
    <rPh sb="2" eb="3">
      <t>アイダ</t>
    </rPh>
    <rPh sb="3" eb="5">
      <t>ルイケイ</t>
    </rPh>
    <rPh sb="7" eb="9">
      <t>タンイ</t>
    </rPh>
    <rPh sb="10" eb="11">
      <t>ケン</t>
    </rPh>
    <rPh sb="12" eb="13">
      <t>ニン</t>
    </rPh>
    <phoneticPr fontId="4"/>
  </si>
  <si>
    <t>区分　</t>
    <rPh sb="0" eb="2">
      <t>クブン</t>
    </rPh>
    <phoneticPr fontId="4"/>
  </si>
  <si>
    <t>人　身　交　通　事　故</t>
    <rPh sb="0" eb="1">
      <t>ヒト</t>
    </rPh>
    <rPh sb="2" eb="3">
      <t>ミ</t>
    </rPh>
    <rPh sb="4" eb="5">
      <t>コウ</t>
    </rPh>
    <rPh sb="6" eb="7">
      <t>ツウ</t>
    </rPh>
    <rPh sb="8" eb="9">
      <t>コト</t>
    </rPh>
    <rPh sb="10" eb="11">
      <t>コ</t>
    </rPh>
    <phoneticPr fontId="4"/>
  </si>
  <si>
    <t>物件事故</t>
    <rPh sb="1" eb="2">
      <t>ケン</t>
    </rPh>
    <phoneticPr fontId="4"/>
  </si>
  <si>
    <t>　　　年</t>
    <rPh sb="3" eb="4">
      <t>ネン</t>
    </rPh>
    <phoneticPr fontId="4"/>
  </si>
  <si>
    <t>発生件数</t>
    <rPh sb="0" eb="2">
      <t>ハッセイ</t>
    </rPh>
    <rPh sb="2" eb="4">
      <t>ケンスウ</t>
    </rPh>
    <phoneticPr fontId="4"/>
  </si>
  <si>
    <t>死者数</t>
    <rPh sb="0" eb="1">
      <t>シ</t>
    </rPh>
    <rPh sb="1" eb="2">
      <t>シャ</t>
    </rPh>
    <rPh sb="2" eb="3">
      <t>スウ</t>
    </rPh>
    <phoneticPr fontId="4"/>
  </si>
  <si>
    <t>負傷者数</t>
    <rPh sb="0" eb="1">
      <t>フ</t>
    </rPh>
    <rPh sb="1" eb="2">
      <t>キズ</t>
    </rPh>
    <rPh sb="2" eb="3">
      <t>シャ</t>
    </rPh>
    <rPh sb="3" eb="4">
      <t>スウ</t>
    </rPh>
    <phoneticPr fontId="4"/>
  </si>
  <si>
    <t>平成１３年</t>
  </si>
  <si>
    <t>平成１４年</t>
  </si>
  <si>
    <t>平成１５年</t>
  </si>
  <si>
    <t>令和元年</t>
  </si>
  <si>
    <t>令和２年</t>
    <phoneticPr fontId="4"/>
  </si>
  <si>
    <t>令和４年</t>
    <rPh sb="0" eb="1">
      <t>レイ</t>
    </rPh>
    <rPh sb="1" eb="2">
      <t>カズ</t>
    </rPh>
    <rPh sb="3" eb="4">
      <t>トシ</t>
    </rPh>
    <phoneticPr fontId="4"/>
  </si>
  <si>
    <t>令和５年</t>
    <rPh sb="0" eb="1">
      <t>レイ</t>
    </rPh>
    <rPh sb="1" eb="2">
      <t>カズ</t>
    </rPh>
    <rPh sb="3" eb="4">
      <t>トシ</t>
    </rPh>
    <phoneticPr fontId="4"/>
  </si>
  <si>
    <t>資料：茨城県警察本部交通総務課</t>
    <rPh sb="0" eb="2">
      <t>シリョウ</t>
    </rPh>
    <rPh sb="3" eb="6">
      <t>イバラキケン</t>
    </rPh>
    <rPh sb="6" eb="8">
      <t>ケイサツ</t>
    </rPh>
    <rPh sb="8" eb="10">
      <t>ホンブ</t>
    </rPh>
    <rPh sb="10" eb="12">
      <t>コウツウ</t>
    </rPh>
    <rPh sb="12" eb="15">
      <t>ソウムカ</t>
    </rPh>
    <phoneticPr fontId="4"/>
  </si>
  <si>
    <t>表３６　火災の発生状況</t>
    <rPh sb="0" eb="1">
      <t>ヒョウ</t>
    </rPh>
    <phoneticPr fontId="4"/>
  </si>
  <si>
    <t>各年間累計 （単位：件）</t>
    <rPh sb="7" eb="9">
      <t>タンイ</t>
    </rPh>
    <rPh sb="10" eb="11">
      <t>ケン</t>
    </rPh>
    <phoneticPr fontId="4"/>
  </si>
  <si>
    <t xml:space="preserve">          区分</t>
    <phoneticPr fontId="4"/>
  </si>
  <si>
    <t>火             災             件           数</t>
  </si>
  <si>
    <t>被         災        棟　　　　数</t>
    <rPh sb="19" eb="20">
      <t>トウ</t>
    </rPh>
    <rPh sb="24" eb="25">
      <t>スウ</t>
    </rPh>
    <phoneticPr fontId="4"/>
  </si>
  <si>
    <t>死         傷        者</t>
  </si>
  <si>
    <t>災     害     面     積</t>
  </si>
  <si>
    <t>損  害  額</t>
  </si>
  <si>
    <t xml:space="preserve"> 年</t>
    <phoneticPr fontId="4"/>
  </si>
  <si>
    <t>建     物</t>
  </si>
  <si>
    <t>林     野</t>
  </si>
  <si>
    <t>車     両</t>
  </si>
  <si>
    <t>船　　　舶</t>
    <rPh sb="0" eb="1">
      <t>フネ</t>
    </rPh>
    <rPh sb="4" eb="5">
      <t>ハク</t>
    </rPh>
    <phoneticPr fontId="4"/>
  </si>
  <si>
    <t>全      焼</t>
  </si>
  <si>
    <t>半     焼</t>
  </si>
  <si>
    <t>死     者</t>
  </si>
  <si>
    <t>負  傷  者</t>
  </si>
  <si>
    <t>建   物（㎡）</t>
  </si>
  <si>
    <t>林    野（ａ）</t>
  </si>
  <si>
    <t>（千円）</t>
  </si>
  <si>
    <t>平成１０年</t>
    <phoneticPr fontId="4"/>
  </si>
  <si>
    <t>平成２４年</t>
  </si>
  <si>
    <t>令和 元年</t>
    <rPh sb="0" eb="2">
      <t>レイワ</t>
    </rPh>
    <rPh sb="3" eb="5">
      <t>ガンネン</t>
    </rPh>
    <phoneticPr fontId="4"/>
  </si>
  <si>
    <t>資料 ：  つくば市消防本部予防課</t>
    <rPh sb="9" eb="10">
      <t>シ</t>
    </rPh>
    <rPh sb="10" eb="12">
      <t>ショウボウ</t>
    </rPh>
    <rPh sb="12" eb="14">
      <t>ホンブ</t>
    </rPh>
    <rPh sb="14" eb="16">
      <t>ヨボウ</t>
    </rPh>
    <phoneticPr fontId="4"/>
  </si>
  <si>
    <t>表３７　救急出場の推移</t>
    <rPh sb="0" eb="1">
      <t>ヒョウ</t>
    </rPh>
    <rPh sb="4" eb="6">
      <t>キュウキュウ</t>
    </rPh>
    <rPh sb="6" eb="8">
      <t>シュツジョウ</t>
    </rPh>
    <rPh sb="9" eb="11">
      <t>スイイ</t>
    </rPh>
    <phoneticPr fontId="4"/>
  </si>
  <si>
    <t>　　各年間累計（単位：件）</t>
    <rPh sb="2" eb="3">
      <t>カク</t>
    </rPh>
    <rPh sb="3" eb="5">
      <t>ネンカン</t>
    </rPh>
    <rPh sb="5" eb="7">
      <t>ルイケイ</t>
    </rPh>
    <rPh sb="8" eb="10">
      <t>タンイ</t>
    </rPh>
    <rPh sb="11" eb="12">
      <t>ケン</t>
    </rPh>
    <phoneticPr fontId="4"/>
  </si>
  <si>
    <t>計</t>
    <rPh sb="0" eb="1">
      <t>ケイ</t>
    </rPh>
    <phoneticPr fontId="4"/>
  </si>
  <si>
    <t>　　火災</t>
    <rPh sb="2" eb="4">
      <t>カサイ</t>
    </rPh>
    <phoneticPr fontId="4"/>
  </si>
  <si>
    <t>　　自然災害</t>
    <rPh sb="2" eb="4">
      <t>シゼン</t>
    </rPh>
    <rPh sb="4" eb="6">
      <t>サイガイ</t>
    </rPh>
    <phoneticPr fontId="4"/>
  </si>
  <si>
    <t>　　水難</t>
    <rPh sb="2" eb="4">
      <t>スイナン</t>
    </rPh>
    <phoneticPr fontId="4"/>
  </si>
  <si>
    <t>　　交通事故</t>
    <rPh sb="2" eb="4">
      <t>コウツウ</t>
    </rPh>
    <rPh sb="4" eb="6">
      <t>ジコ</t>
    </rPh>
    <phoneticPr fontId="4"/>
  </si>
  <si>
    <t>　　労働災害</t>
    <rPh sb="2" eb="4">
      <t>ロウドウ</t>
    </rPh>
    <rPh sb="4" eb="6">
      <t>サイガイ</t>
    </rPh>
    <phoneticPr fontId="4"/>
  </si>
  <si>
    <t>　　運動競技</t>
    <rPh sb="2" eb="4">
      <t>ウンドウ</t>
    </rPh>
    <rPh sb="4" eb="6">
      <t>キョウギ</t>
    </rPh>
    <phoneticPr fontId="4"/>
  </si>
  <si>
    <t>　　一般負傷</t>
    <rPh sb="2" eb="4">
      <t>イッパン</t>
    </rPh>
    <rPh sb="4" eb="6">
      <t>フショウ</t>
    </rPh>
    <phoneticPr fontId="4"/>
  </si>
  <si>
    <t>　　加害</t>
    <rPh sb="2" eb="4">
      <t>カガイ</t>
    </rPh>
    <phoneticPr fontId="4"/>
  </si>
  <si>
    <t>　　自損行為</t>
    <rPh sb="2" eb="4">
      <t>ジソン</t>
    </rPh>
    <rPh sb="4" eb="6">
      <t>コウイ</t>
    </rPh>
    <phoneticPr fontId="4"/>
  </si>
  <si>
    <t>　　急病</t>
    <rPh sb="2" eb="4">
      <t>キュウビョウ</t>
    </rPh>
    <phoneticPr fontId="4"/>
  </si>
  <si>
    <t>その他</t>
    <rPh sb="2" eb="3">
      <t>タ</t>
    </rPh>
    <phoneticPr fontId="4"/>
  </si>
  <si>
    <t xml:space="preserve">  搬送人員</t>
    <rPh sb="2" eb="4">
      <t>ハンソウ</t>
    </rPh>
    <rPh sb="4" eb="6">
      <t>ジンイン</t>
    </rPh>
    <phoneticPr fontId="4"/>
  </si>
  <si>
    <t>転院搬送</t>
    <rPh sb="0" eb="2">
      <t>テンイン</t>
    </rPh>
    <rPh sb="2" eb="4">
      <t>ハンソウ</t>
    </rPh>
    <phoneticPr fontId="4"/>
  </si>
  <si>
    <t>医師搬送</t>
    <rPh sb="0" eb="2">
      <t>イシ</t>
    </rPh>
    <rPh sb="2" eb="4">
      <t>ハンソウ</t>
    </rPh>
    <phoneticPr fontId="4"/>
  </si>
  <si>
    <t>資器材搬送</t>
    <rPh sb="0" eb="1">
      <t>シ</t>
    </rPh>
    <rPh sb="1" eb="3">
      <t>キザイ</t>
    </rPh>
    <rPh sb="3" eb="5">
      <t>ハンソウ</t>
    </rPh>
    <phoneticPr fontId="4"/>
  </si>
  <si>
    <t>平成　９年</t>
    <rPh sb="0" eb="2">
      <t>ヘイセイ</t>
    </rPh>
    <rPh sb="4" eb="5">
      <t>ネン</t>
    </rPh>
    <phoneticPr fontId="4"/>
  </si>
  <si>
    <t>令和  ２年</t>
    <rPh sb="0" eb="2">
      <t>レイワ</t>
    </rPh>
    <rPh sb="5" eb="6">
      <t>ネン</t>
    </rPh>
    <phoneticPr fontId="4"/>
  </si>
  <si>
    <t>令和  ３年</t>
    <rPh sb="0" eb="2">
      <t>レイワ</t>
    </rPh>
    <rPh sb="5" eb="6">
      <t>ネン</t>
    </rPh>
    <phoneticPr fontId="4"/>
  </si>
  <si>
    <t>資料 ：  つくば市消防本部救急課</t>
    <rPh sb="14" eb="16">
      <t>キュウキュウ</t>
    </rPh>
    <rPh sb="16" eb="17">
      <t>カ</t>
    </rPh>
    <phoneticPr fontId="4"/>
  </si>
  <si>
    <t>表３８　つくバス・つくタク利用者数</t>
    <rPh sb="0" eb="1">
      <t>ヒョウ</t>
    </rPh>
    <rPh sb="13" eb="15">
      <t>リヨウ</t>
    </rPh>
    <rPh sb="15" eb="16">
      <t>シャ</t>
    </rPh>
    <rPh sb="16" eb="17">
      <t>スウ</t>
    </rPh>
    <phoneticPr fontId="4"/>
  </si>
  <si>
    <t>平成29年度</t>
    <phoneticPr fontId="4"/>
  </si>
  <si>
    <t>つくバス</t>
    <phoneticPr fontId="4"/>
  </si>
  <si>
    <t>４月</t>
    <rPh sb="1" eb="2">
      <t>ガツ</t>
    </rPh>
    <phoneticPr fontId="4"/>
  </si>
  <si>
    <t>５月</t>
    <phoneticPr fontId="4"/>
  </si>
  <si>
    <t>６月</t>
    <phoneticPr fontId="4"/>
  </si>
  <si>
    <t>７月</t>
    <phoneticPr fontId="4"/>
  </si>
  <si>
    <t>８月</t>
    <phoneticPr fontId="4"/>
  </si>
  <si>
    <t>９月</t>
    <phoneticPr fontId="4"/>
  </si>
  <si>
    <t>１０月</t>
    <phoneticPr fontId="4"/>
  </si>
  <si>
    <t>１１月</t>
    <phoneticPr fontId="4"/>
  </si>
  <si>
    <t>１２月</t>
    <phoneticPr fontId="4"/>
  </si>
  <si>
    <t>１月</t>
    <phoneticPr fontId="4"/>
  </si>
  <si>
    <t>２月</t>
    <phoneticPr fontId="4"/>
  </si>
  <si>
    <t>３月</t>
    <phoneticPr fontId="4"/>
  </si>
  <si>
    <t>路線</t>
    <rPh sb="0" eb="2">
      <t>ロセン</t>
    </rPh>
    <phoneticPr fontId="4"/>
  </si>
  <si>
    <t>北部シャトル</t>
    <rPh sb="0" eb="2">
      <t>ホクブ</t>
    </rPh>
    <phoneticPr fontId="4"/>
  </si>
  <si>
    <t>小田シャトル</t>
    <rPh sb="0" eb="2">
      <t>オダ</t>
    </rPh>
    <phoneticPr fontId="4"/>
  </si>
  <si>
    <t>作岡シャトル</t>
    <rPh sb="0" eb="1">
      <t>サク</t>
    </rPh>
    <rPh sb="1" eb="2">
      <t>オカ</t>
    </rPh>
    <phoneticPr fontId="4"/>
  </si>
  <si>
    <t>吉沼シャトル</t>
    <rPh sb="0" eb="2">
      <t>ヨシヌマ</t>
    </rPh>
    <phoneticPr fontId="4"/>
  </si>
  <si>
    <t>南部シャトル</t>
    <rPh sb="0" eb="2">
      <t>ナンブ</t>
    </rPh>
    <phoneticPr fontId="4"/>
  </si>
  <si>
    <t>谷田部シャトル</t>
    <rPh sb="0" eb="3">
      <t>ヤタベ</t>
    </rPh>
    <phoneticPr fontId="4"/>
  </si>
  <si>
    <t>自由ケ丘シャトル</t>
    <rPh sb="0" eb="2">
      <t>ジユウ</t>
    </rPh>
    <rPh sb="3" eb="4">
      <t>オカ</t>
    </rPh>
    <phoneticPr fontId="4"/>
  </si>
  <si>
    <t>つくタク</t>
    <phoneticPr fontId="4"/>
  </si>
  <si>
    <t>大穂・豊里</t>
    <rPh sb="0" eb="2">
      <t>オオホ</t>
    </rPh>
    <rPh sb="3" eb="5">
      <t>トヨサト</t>
    </rPh>
    <phoneticPr fontId="4"/>
  </si>
  <si>
    <t>平成30年度</t>
    <phoneticPr fontId="4"/>
  </si>
  <si>
    <t>※平成30年10月に、小田シャトルのフィーダー路線追加及び谷田部シャトルのルート一部変更を実施</t>
    <rPh sb="1" eb="3">
      <t>ヘイセイ</t>
    </rPh>
    <rPh sb="5" eb="6">
      <t>ネン</t>
    </rPh>
    <rPh sb="8" eb="9">
      <t>ガツ</t>
    </rPh>
    <rPh sb="11" eb="13">
      <t>オダ</t>
    </rPh>
    <rPh sb="23" eb="25">
      <t>ロセン</t>
    </rPh>
    <rPh sb="25" eb="27">
      <t>ツイカ</t>
    </rPh>
    <rPh sb="27" eb="28">
      <t>オヨ</t>
    </rPh>
    <rPh sb="29" eb="32">
      <t>ヤタベ</t>
    </rPh>
    <rPh sb="40" eb="42">
      <t>イチブ</t>
    </rPh>
    <rPh sb="42" eb="44">
      <t>ヘンコウ</t>
    </rPh>
    <rPh sb="45" eb="47">
      <t>ジッシ</t>
    </rPh>
    <phoneticPr fontId="4"/>
  </si>
  <si>
    <t>令和元年度</t>
    <rPh sb="0" eb="2">
      <t>レイワ</t>
    </rPh>
    <rPh sb="2" eb="3">
      <t>モト</t>
    </rPh>
    <phoneticPr fontId="4"/>
  </si>
  <si>
    <t>上郷シャトル</t>
    <rPh sb="0" eb="2">
      <t>カミゴウ</t>
    </rPh>
    <phoneticPr fontId="4"/>
  </si>
  <si>
    <t>西部シャトル</t>
    <rPh sb="0" eb="2">
      <t>セイブ</t>
    </rPh>
    <phoneticPr fontId="4"/>
  </si>
  <si>
    <t>自由ケ丘シャトル</t>
    <rPh sb="0" eb="4">
      <t>ジユウガオカ</t>
    </rPh>
    <phoneticPr fontId="4"/>
  </si>
  <si>
    <t>※平成31年４月に、公共交通改編を実施</t>
    <rPh sb="1" eb="3">
      <t>ヘイセイ</t>
    </rPh>
    <rPh sb="5" eb="6">
      <t>ネン</t>
    </rPh>
    <rPh sb="7" eb="8">
      <t>ガツ</t>
    </rPh>
    <rPh sb="10" eb="12">
      <t>コウキョウ</t>
    </rPh>
    <rPh sb="12" eb="14">
      <t>コウツウ</t>
    </rPh>
    <rPh sb="14" eb="16">
      <t>カイヘン</t>
    </rPh>
    <rPh sb="17" eb="19">
      <t>ジッシ</t>
    </rPh>
    <phoneticPr fontId="4"/>
  </si>
  <si>
    <t>　　・既存全シャトル：停留所の増設、慢性的な遅延を考慮した運行ダイヤの見直し</t>
    <rPh sb="3" eb="5">
      <t>キソン</t>
    </rPh>
    <rPh sb="5" eb="6">
      <t>ゼン</t>
    </rPh>
    <rPh sb="11" eb="14">
      <t>テイリュウジョ</t>
    </rPh>
    <rPh sb="15" eb="17">
      <t>ゾウセツ</t>
    </rPh>
    <rPh sb="18" eb="21">
      <t>マンセイテキ</t>
    </rPh>
    <rPh sb="22" eb="24">
      <t>チエン</t>
    </rPh>
    <rPh sb="25" eb="27">
      <t>コウリョ</t>
    </rPh>
    <rPh sb="29" eb="31">
      <t>ウンコウ</t>
    </rPh>
    <rPh sb="35" eb="37">
      <t>ミナオ</t>
    </rPh>
    <phoneticPr fontId="4"/>
  </si>
  <si>
    <t>　　・作岡・吉沼シャトル：運行ルートの大幅な変更</t>
    <rPh sb="3" eb="5">
      <t>サクオカ</t>
    </rPh>
    <rPh sb="6" eb="8">
      <t>ヨシヌマ</t>
    </rPh>
    <rPh sb="13" eb="15">
      <t>ウンコウ</t>
    </rPh>
    <rPh sb="19" eb="21">
      <t>オオハバ</t>
    </rPh>
    <rPh sb="22" eb="24">
      <t>ヘンコウ</t>
    </rPh>
    <phoneticPr fontId="4"/>
  </si>
  <si>
    <t>　　・上郷・西部シャトル：新規路線の追加</t>
    <rPh sb="3" eb="5">
      <t>カミゴウ</t>
    </rPh>
    <rPh sb="6" eb="8">
      <t>セイブ</t>
    </rPh>
    <rPh sb="13" eb="15">
      <t>シンキ</t>
    </rPh>
    <rPh sb="15" eb="17">
      <t>ロセン</t>
    </rPh>
    <rPh sb="18" eb="20">
      <t>ツイカ</t>
    </rPh>
    <phoneticPr fontId="4"/>
  </si>
  <si>
    <t>資料：都市計画部総合交通政策課</t>
    <rPh sb="0" eb="2">
      <t>シリョウ</t>
    </rPh>
    <rPh sb="3" eb="5">
      <t>トシ</t>
    </rPh>
    <rPh sb="5" eb="7">
      <t>ケイカク</t>
    </rPh>
    <rPh sb="7" eb="8">
      <t>ブ</t>
    </rPh>
    <rPh sb="8" eb="10">
      <t>ソウゴウ</t>
    </rPh>
    <rPh sb="10" eb="12">
      <t>コウツウ</t>
    </rPh>
    <rPh sb="12" eb="15">
      <t>セイサクカ</t>
    </rPh>
    <phoneticPr fontId="4"/>
  </si>
  <si>
    <t>茎崎シャトル</t>
    <rPh sb="0" eb="2">
      <t>クキザキ</t>
    </rPh>
    <phoneticPr fontId="4"/>
  </si>
  <si>
    <t>つくばね号</t>
    <rPh sb="4" eb="5">
      <t>ゴウ</t>
    </rPh>
    <phoneticPr fontId="4"/>
  </si>
  <si>
    <t>号車</t>
    <rPh sb="0" eb="2">
      <t>ゴウシャ</t>
    </rPh>
    <phoneticPr fontId="4"/>
  </si>
  <si>
    <t>１号車</t>
    <rPh sb="1" eb="3">
      <t>ゴウシャ</t>
    </rPh>
    <phoneticPr fontId="4"/>
  </si>
  <si>
    <t>２号車</t>
    <rPh sb="1" eb="3">
      <t>ゴウシャ</t>
    </rPh>
    <phoneticPr fontId="4"/>
  </si>
  <si>
    <t>つくバスの車両数</t>
    <rPh sb="5" eb="7">
      <t>シャリョウ</t>
    </rPh>
    <rPh sb="7" eb="8">
      <t>スウ</t>
    </rPh>
    <phoneticPr fontId="4"/>
  </si>
  <si>
    <t>（単位：台）</t>
    <phoneticPr fontId="4"/>
  </si>
  <si>
    <t>つくタクの車両数</t>
    <rPh sb="5" eb="7">
      <t>シャリョウ</t>
    </rPh>
    <rPh sb="7" eb="8">
      <t>スウ</t>
    </rPh>
    <phoneticPr fontId="4"/>
  </si>
  <si>
    <t>（単位：台）</t>
    <rPh sb="1" eb="3">
      <t>タンイ</t>
    </rPh>
    <rPh sb="4" eb="5">
      <t>ダイ</t>
    </rPh>
    <phoneticPr fontId="4"/>
  </si>
  <si>
    <t>中型バス</t>
    <rPh sb="0" eb="2">
      <t>チュウガタ</t>
    </rPh>
    <phoneticPr fontId="4"/>
  </si>
  <si>
    <t>小型バス</t>
    <rPh sb="0" eb="2">
      <t>コガタ</t>
    </rPh>
    <phoneticPr fontId="4"/>
  </si>
  <si>
    <t>セダン型</t>
    <rPh sb="3" eb="4">
      <t>ガタ</t>
    </rPh>
    <phoneticPr fontId="4"/>
  </si>
  <si>
    <t>ワゴン型</t>
    <rPh sb="3" eb="4">
      <t>ガタ</t>
    </rPh>
    <phoneticPr fontId="4"/>
  </si>
  <si>
    <t>※セダン型：定員3人</t>
    <rPh sb="4" eb="5">
      <t>ガタ</t>
    </rPh>
    <rPh sb="6" eb="8">
      <t>テイイン</t>
    </rPh>
    <rPh sb="9" eb="10">
      <t>ニン</t>
    </rPh>
    <phoneticPr fontId="4"/>
  </si>
  <si>
    <t>※ワゴン型：定員7人</t>
    <rPh sb="4" eb="5">
      <t>ガタ</t>
    </rPh>
    <rPh sb="6" eb="8">
      <t>テイイン</t>
    </rPh>
    <rPh sb="9" eb="10">
      <t>ニン</t>
    </rPh>
    <phoneticPr fontId="4"/>
  </si>
  <si>
    <t>※中型バス：ワンステップ車両　定員56人</t>
    <rPh sb="1" eb="3">
      <t>チュウガタ</t>
    </rPh>
    <rPh sb="12" eb="14">
      <t>シャリョウ</t>
    </rPh>
    <rPh sb="15" eb="17">
      <t>テイイン</t>
    </rPh>
    <rPh sb="19" eb="20">
      <t>ニン</t>
    </rPh>
    <phoneticPr fontId="4"/>
  </si>
  <si>
    <t>※小型バス：ノンステップ車両   定員31人</t>
    <rPh sb="1" eb="3">
      <t>コガタ</t>
    </rPh>
    <rPh sb="12" eb="14">
      <t>シャリョウ</t>
    </rPh>
    <rPh sb="17" eb="19">
      <t>テイイン</t>
    </rPh>
    <rPh sb="21" eb="22">
      <t>ニン</t>
    </rPh>
    <phoneticPr fontId="4"/>
  </si>
  <si>
    <t>※ワンステップ車両・ノンステップ車両</t>
    <rPh sb="7" eb="9">
      <t>シャリョウ</t>
    </rPh>
    <rPh sb="16" eb="18">
      <t>シャリョウ</t>
    </rPh>
    <phoneticPr fontId="4"/>
  </si>
  <si>
    <t xml:space="preserve">  車いすの利用者が利用しやすいバリアフリー車両。どちらも道路からバスにスロープをかけて、車椅子の方も乗車できるようになっている。ノンステップ車両は車高が低く、すべてのひとが乗車しやすいように工夫されている。</t>
    <rPh sb="2" eb="3">
      <t>クルマ</t>
    </rPh>
    <rPh sb="6" eb="9">
      <t>リヨウシャ</t>
    </rPh>
    <rPh sb="10" eb="12">
      <t>リヨウ</t>
    </rPh>
    <rPh sb="22" eb="24">
      <t>シャリョウ</t>
    </rPh>
    <rPh sb="29" eb="31">
      <t>ドウロ</t>
    </rPh>
    <rPh sb="45" eb="48">
      <t>クルマイス</t>
    </rPh>
    <rPh sb="49" eb="50">
      <t>カタ</t>
    </rPh>
    <rPh sb="51" eb="53">
      <t>ジョウシャ</t>
    </rPh>
    <rPh sb="71" eb="73">
      <t>シャリョウ</t>
    </rPh>
    <rPh sb="74" eb="76">
      <t>シャコウ</t>
    </rPh>
    <rPh sb="77" eb="78">
      <t>ヒク</t>
    </rPh>
    <rPh sb="87" eb="89">
      <t>ジョウシャ</t>
    </rPh>
    <rPh sb="96" eb="98">
      <t>クフウ</t>
    </rPh>
    <phoneticPr fontId="4"/>
  </si>
  <si>
    <t>表３９　つくばエクスプレス１日平均乗車人員</t>
    <rPh sb="0" eb="1">
      <t>ヒョウ</t>
    </rPh>
    <rPh sb="14" eb="15">
      <t>ニチ</t>
    </rPh>
    <rPh sb="15" eb="17">
      <t>ヘイキン</t>
    </rPh>
    <rPh sb="17" eb="19">
      <t>ジョウシャ</t>
    </rPh>
    <rPh sb="19" eb="21">
      <t>ジンイン</t>
    </rPh>
    <phoneticPr fontId="4"/>
  </si>
  <si>
    <t>単位：人</t>
    <rPh sb="0" eb="2">
      <t>タンイ</t>
    </rPh>
    <rPh sb="3" eb="4">
      <t>ニン</t>
    </rPh>
    <phoneticPr fontId="4"/>
  </si>
  <si>
    <t>令和２年度</t>
    <rPh sb="0" eb="2">
      <t>レイワ</t>
    </rPh>
    <rPh sb="3" eb="5">
      <t>ネンド</t>
    </rPh>
    <rPh sb="4" eb="5">
      <t>ド</t>
    </rPh>
    <phoneticPr fontId="4"/>
  </si>
  <si>
    <t>駅名</t>
    <rPh sb="0" eb="2">
      <t>エキメイ</t>
    </rPh>
    <phoneticPr fontId="4"/>
  </si>
  <si>
    <t>秋葉原</t>
    <rPh sb="0" eb="3">
      <t>アキハバラ</t>
    </rPh>
    <phoneticPr fontId="4"/>
  </si>
  <si>
    <t>新御徒町</t>
    <rPh sb="0" eb="1">
      <t>シン</t>
    </rPh>
    <rPh sb="1" eb="4">
      <t>オカチマチ</t>
    </rPh>
    <phoneticPr fontId="4"/>
  </si>
  <si>
    <t>浅草</t>
    <rPh sb="0" eb="2">
      <t>アサクサ</t>
    </rPh>
    <phoneticPr fontId="4"/>
  </si>
  <si>
    <t>南千住</t>
    <rPh sb="0" eb="1">
      <t>ミナミ</t>
    </rPh>
    <rPh sb="1" eb="3">
      <t>センジュ</t>
    </rPh>
    <phoneticPr fontId="4"/>
  </si>
  <si>
    <t>北千住</t>
    <rPh sb="0" eb="3">
      <t>キタセンジュ</t>
    </rPh>
    <phoneticPr fontId="4"/>
  </si>
  <si>
    <t>青井</t>
    <rPh sb="0" eb="2">
      <t>アオイ</t>
    </rPh>
    <phoneticPr fontId="4"/>
  </si>
  <si>
    <t>六町</t>
    <rPh sb="0" eb="2">
      <t>ロクチョウ</t>
    </rPh>
    <phoneticPr fontId="4"/>
  </si>
  <si>
    <t>八潮</t>
    <rPh sb="0" eb="2">
      <t>ヤシオ</t>
    </rPh>
    <phoneticPr fontId="4"/>
  </si>
  <si>
    <t>三郷中央</t>
    <rPh sb="0" eb="2">
      <t>ミサト</t>
    </rPh>
    <rPh sb="2" eb="4">
      <t>チュウオウ</t>
    </rPh>
    <phoneticPr fontId="4"/>
  </si>
  <si>
    <t>南流山</t>
    <rPh sb="0" eb="1">
      <t>ミナミ</t>
    </rPh>
    <rPh sb="1" eb="3">
      <t>ナガレヤマ</t>
    </rPh>
    <phoneticPr fontId="4"/>
  </si>
  <si>
    <t>流山セントラルパーク</t>
    <rPh sb="0" eb="2">
      <t>ナガレヤマ</t>
    </rPh>
    <phoneticPr fontId="4"/>
  </si>
  <si>
    <t>流山おおたかの森</t>
    <rPh sb="0" eb="2">
      <t>ナガレヤマ</t>
    </rPh>
    <rPh sb="7" eb="8">
      <t>モリ</t>
    </rPh>
    <phoneticPr fontId="4"/>
  </si>
  <si>
    <t>柏の葉キャンパス</t>
    <rPh sb="0" eb="1">
      <t>カシワ</t>
    </rPh>
    <rPh sb="2" eb="3">
      <t>ハ</t>
    </rPh>
    <phoneticPr fontId="4"/>
  </si>
  <si>
    <t>柏たなか</t>
    <rPh sb="0" eb="1">
      <t>カシワ</t>
    </rPh>
    <phoneticPr fontId="4"/>
  </si>
  <si>
    <t>守谷</t>
    <rPh sb="0" eb="1">
      <t>モリ</t>
    </rPh>
    <rPh sb="1" eb="2">
      <t>タニ</t>
    </rPh>
    <phoneticPr fontId="4"/>
  </si>
  <si>
    <t>みらい平</t>
    <rPh sb="3" eb="4">
      <t>タイ</t>
    </rPh>
    <phoneticPr fontId="4"/>
  </si>
  <si>
    <t>みどりの◎</t>
    <phoneticPr fontId="4"/>
  </si>
  <si>
    <t>万博記念公園◎</t>
    <rPh sb="0" eb="2">
      <t>バンパク</t>
    </rPh>
    <rPh sb="2" eb="4">
      <t>キネン</t>
    </rPh>
    <rPh sb="4" eb="6">
      <t>コウエン</t>
    </rPh>
    <phoneticPr fontId="4"/>
  </si>
  <si>
    <t>研究学園◎</t>
    <rPh sb="0" eb="2">
      <t>ケンキュウ</t>
    </rPh>
    <rPh sb="2" eb="4">
      <t>ガクエン</t>
    </rPh>
    <phoneticPr fontId="4"/>
  </si>
  <si>
    <t>つくば◎</t>
    <phoneticPr fontId="4"/>
  </si>
  <si>
    <t>「◎」はつくば市内にある駅</t>
    <rPh sb="7" eb="9">
      <t>シナイ</t>
    </rPh>
    <rPh sb="12" eb="13">
      <t>エキ</t>
    </rPh>
    <phoneticPr fontId="4"/>
  </si>
  <si>
    <t>資料：首都圏新都市鉄道（株）</t>
    <phoneticPr fontId="4"/>
  </si>
  <si>
    <t>表４０　自動車保有台数</t>
    <rPh sb="0" eb="1">
      <t>ヒョウ</t>
    </rPh>
    <rPh sb="4" eb="7">
      <t>ジドウシャ</t>
    </rPh>
    <rPh sb="7" eb="9">
      <t>ホユウ</t>
    </rPh>
    <rPh sb="9" eb="11">
      <t>ダイスウ</t>
    </rPh>
    <phoneticPr fontId="4"/>
  </si>
  <si>
    <t>各年度末現在(両）</t>
    <rPh sb="0" eb="1">
      <t>カク</t>
    </rPh>
    <rPh sb="1" eb="4">
      <t>ネンドマツ</t>
    </rPh>
    <rPh sb="4" eb="6">
      <t>ゲンザイ</t>
    </rPh>
    <rPh sb="7" eb="8">
      <t>リョウ</t>
    </rPh>
    <phoneticPr fontId="4"/>
  </si>
  <si>
    <t>乗用自動車</t>
    <rPh sb="0" eb="2">
      <t>ジョウヨウ</t>
    </rPh>
    <rPh sb="2" eb="5">
      <t>ジドウシャ</t>
    </rPh>
    <phoneticPr fontId="4"/>
  </si>
  <si>
    <t>軽自動車</t>
    <rPh sb="0" eb="1">
      <t>ケイ</t>
    </rPh>
    <rPh sb="1" eb="4">
      <t>ジドウシャ</t>
    </rPh>
    <phoneticPr fontId="4"/>
  </si>
  <si>
    <t>平成２６年度</t>
    <rPh sb="0" eb="2">
      <t>ヘイセイ</t>
    </rPh>
    <rPh sb="4" eb="5">
      <t>ネン</t>
    </rPh>
    <rPh sb="5" eb="6">
      <t>ド</t>
    </rPh>
    <phoneticPr fontId="4"/>
  </si>
  <si>
    <t>平成２７年度</t>
    <rPh sb="0" eb="2">
      <t>ヘイセイ</t>
    </rPh>
    <rPh sb="4" eb="5">
      <t>ネン</t>
    </rPh>
    <rPh sb="5" eb="6">
      <t>ド</t>
    </rPh>
    <phoneticPr fontId="4"/>
  </si>
  <si>
    <t>平成２８年度</t>
    <rPh sb="0" eb="2">
      <t>ヘイセイ</t>
    </rPh>
    <rPh sb="4" eb="5">
      <t>ネン</t>
    </rPh>
    <rPh sb="5" eb="6">
      <t>ド</t>
    </rPh>
    <phoneticPr fontId="4"/>
  </si>
  <si>
    <t>令和３年度</t>
    <rPh sb="0" eb="2">
      <t>レイワ</t>
    </rPh>
    <rPh sb="3" eb="5">
      <t>ネンド</t>
    </rPh>
    <rPh sb="4" eb="5">
      <t>ド</t>
    </rPh>
    <phoneticPr fontId="4"/>
  </si>
  <si>
    <t>資料：茨城県統計年鑑</t>
    <rPh sb="0" eb="2">
      <t>シリョウ</t>
    </rPh>
    <rPh sb="3" eb="6">
      <t>イバラキケン</t>
    </rPh>
    <rPh sb="6" eb="8">
      <t>トウケイ</t>
    </rPh>
    <rPh sb="8" eb="10">
      <t>ネンカン</t>
    </rPh>
    <phoneticPr fontId="4"/>
  </si>
  <si>
    <t>平成23年度まで　「乗用自動車」と「軽自動車」の値は、「自家用」と「営業用」の合計</t>
    <rPh sb="10" eb="12">
      <t>ジョウヨウ</t>
    </rPh>
    <rPh sb="12" eb="15">
      <t>ジドウシャ</t>
    </rPh>
    <rPh sb="18" eb="22">
      <t>ケイジドウシャ</t>
    </rPh>
    <rPh sb="24" eb="25">
      <t>アタイ</t>
    </rPh>
    <phoneticPr fontId="4"/>
  </si>
  <si>
    <t>平成24年度以降　「乗用自動車」と「軽自動車」の値は、「自家用」の値</t>
    <phoneticPr fontId="4"/>
  </si>
  <si>
    <t>表４１　ごみ排出量</t>
    <rPh sb="0" eb="1">
      <t>ヒョウ</t>
    </rPh>
    <rPh sb="6" eb="9">
      <t>ハイシュツリョウ</t>
    </rPh>
    <phoneticPr fontId="4"/>
  </si>
  <si>
    <t>単位：ｔ　</t>
    <phoneticPr fontId="4"/>
  </si>
  <si>
    <t>　　　  　 　区分</t>
    <rPh sb="8" eb="10">
      <t>クブン</t>
    </rPh>
    <phoneticPr fontId="4"/>
  </si>
  <si>
    <t>可燃ごみ</t>
    <rPh sb="0" eb="2">
      <t>カネン</t>
    </rPh>
    <phoneticPr fontId="4"/>
  </si>
  <si>
    <t>不燃ごみ</t>
    <rPh sb="0" eb="2">
      <t>フネン</t>
    </rPh>
    <phoneticPr fontId="4"/>
  </si>
  <si>
    <t>粗大ごみ</t>
    <rPh sb="0" eb="2">
      <t>ソダイ</t>
    </rPh>
    <phoneticPr fontId="4"/>
  </si>
  <si>
    <t>プラスチックごみ</t>
    <phoneticPr fontId="4"/>
  </si>
  <si>
    <t>資源ごみ</t>
    <rPh sb="0" eb="2">
      <t>シゲン</t>
    </rPh>
    <phoneticPr fontId="4"/>
  </si>
  <si>
    <t>有害ごみ</t>
    <rPh sb="0" eb="2">
      <t>ユウガイ</t>
    </rPh>
    <phoneticPr fontId="4"/>
  </si>
  <si>
    <t>集団回収</t>
    <rPh sb="0" eb="2">
      <t>シュウダン</t>
    </rPh>
    <rPh sb="2" eb="4">
      <t>カイシュウ</t>
    </rPh>
    <phoneticPr fontId="4"/>
  </si>
  <si>
    <t>合　計</t>
    <rPh sb="0" eb="3">
      <t>ゴウケイ</t>
    </rPh>
    <phoneticPr fontId="4"/>
  </si>
  <si>
    <t xml:space="preserve">  年度</t>
    <rPh sb="2" eb="4">
      <t>ネンド</t>
    </rPh>
    <phoneticPr fontId="4"/>
  </si>
  <si>
    <t xml:space="preserve"> 家庭系</t>
    <rPh sb="1" eb="3">
      <t>カテイ</t>
    </rPh>
    <rPh sb="3" eb="4">
      <t>ケイ</t>
    </rPh>
    <phoneticPr fontId="4"/>
  </si>
  <si>
    <t>事業系</t>
    <rPh sb="0" eb="2">
      <t>ジギョウ</t>
    </rPh>
    <rPh sb="2" eb="3">
      <t>ケイ</t>
    </rPh>
    <phoneticPr fontId="4"/>
  </si>
  <si>
    <t>家庭系</t>
    <rPh sb="0" eb="2">
      <t>カテイ</t>
    </rPh>
    <rPh sb="2" eb="3">
      <t>ケイ</t>
    </rPh>
    <phoneticPr fontId="4"/>
  </si>
  <si>
    <t>令和　２年度</t>
    <rPh sb="0" eb="2">
      <t>レイワ</t>
    </rPh>
    <rPh sb="4" eb="6">
      <t>ネンド</t>
    </rPh>
    <rPh sb="5" eb="6">
      <t>ド</t>
    </rPh>
    <phoneticPr fontId="4"/>
  </si>
  <si>
    <t>令和　３年度</t>
    <rPh sb="0" eb="2">
      <t>レイワ</t>
    </rPh>
    <rPh sb="4" eb="6">
      <t>ネンド</t>
    </rPh>
    <rPh sb="5" eb="6">
      <t>ド</t>
    </rPh>
    <phoneticPr fontId="4"/>
  </si>
  <si>
    <t>令和　４年度</t>
    <rPh sb="0" eb="2">
      <t>レイワ</t>
    </rPh>
    <rPh sb="4" eb="6">
      <t>ネンド</t>
    </rPh>
    <rPh sb="5" eb="6">
      <t>ド</t>
    </rPh>
    <phoneticPr fontId="4"/>
  </si>
  <si>
    <t>　　　　　　　　　　　　　　　　　　　　　　　　　　　　　　　　　　　　　　</t>
    <phoneticPr fontId="4"/>
  </si>
  <si>
    <t>資料：生活環境部環境衛生課</t>
    <rPh sb="0" eb="2">
      <t>シリョウ</t>
    </rPh>
    <rPh sb="3" eb="5">
      <t>セイカツ</t>
    </rPh>
    <rPh sb="5" eb="7">
      <t>カンキョウ</t>
    </rPh>
    <rPh sb="7" eb="8">
      <t>ブ</t>
    </rPh>
    <rPh sb="8" eb="13">
      <t>カンキョウエイセイカ</t>
    </rPh>
    <phoneticPr fontId="4"/>
  </si>
  <si>
    <t>プラスチックごみ　令和元年度４月から回収を開始</t>
    <rPh sb="9" eb="11">
      <t>レイワ</t>
    </rPh>
    <rPh sb="11" eb="13">
      <t>ガンネン</t>
    </rPh>
    <rPh sb="13" eb="14">
      <t>ド</t>
    </rPh>
    <rPh sb="15" eb="16">
      <t>ツキ</t>
    </rPh>
    <rPh sb="18" eb="20">
      <t>カイシュウ</t>
    </rPh>
    <rPh sb="21" eb="23">
      <t>カイシ</t>
    </rPh>
    <phoneticPr fontId="4"/>
  </si>
  <si>
    <t>集団回収　つくば市の住民で構成される自治会、子ども会、PTA等が回収した資源物（かん・びん・新聞紙・ダンボール・雑誌・古布など）</t>
    <rPh sb="0" eb="2">
      <t>シュウダン</t>
    </rPh>
    <rPh sb="2" eb="4">
      <t>カイシュウ</t>
    </rPh>
    <rPh sb="32" eb="34">
      <t>カイシュウ</t>
    </rPh>
    <rPh sb="36" eb="38">
      <t>シゲン</t>
    </rPh>
    <rPh sb="38" eb="39">
      <t>ブツ</t>
    </rPh>
    <phoneticPr fontId="4"/>
  </si>
  <si>
    <t>表４２　し尿等処理状況</t>
    <rPh sb="0" eb="1">
      <t>ヒョウ</t>
    </rPh>
    <rPh sb="6" eb="7">
      <t>トウ</t>
    </rPh>
    <phoneticPr fontId="4"/>
  </si>
  <si>
    <t xml:space="preserve">単位：ｋｌ  </t>
    <rPh sb="0" eb="2">
      <t>タンイ</t>
    </rPh>
    <phoneticPr fontId="4"/>
  </si>
  <si>
    <t xml:space="preserve">           区分</t>
    <phoneticPr fontId="4"/>
  </si>
  <si>
    <t>し尿</t>
    <phoneticPr fontId="4"/>
  </si>
  <si>
    <t>浄化槽汚泥</t>
    <phoneticPr fontId="4"/>
  </si>
  <si>
    <t>平成１９年度</t>
  </si>
  <si>
    <t>平成２０年度</t>
  </si>
  <si>
    <t>平成２１年度</t>
  </si>
  <si>
    <t>平成２２年度</t>
  </si>
  <si>
    <t>平成２３年度</t>
  </si>
  <si>
    <t>平成２４年度</t>
  </si>
  <si>
    <t>平成２５年度</t>
  </si>
  <si>
    <t>平成２６年度</t>
  </si>
  <si>
    <t>平成２７年度</t>
  </si>
  <si>
    <t>平成２８年度</t>
  </si>
  <si>
    <t>平成２９年度</t>
  </si>
  <si>
    <t>令和 元年度</t>
    <rPh sb="0" eb="2">
      <t>レイワ</t>
    </rPh>
    <rPh sb="3" eb="4">
      <t>ガン</t>
    </rPh>
    <phoneticPr fontId="4"/>
  </si>
  <si>
    <t>資料：生活環境部サステナスクエア管理課</t>
    <rPh sb="3" eb="5">
      <t>セイカツ</t>
    </rPh>
    <rPh sb="16" eb="18">
      <t>カンリ</t>
    </rPh>
    <phoneticPr fontId="4"/>
  </si>
  <si>
    <t>表４３　主要死因別死亡者数</t>
    <rPh sb="0" eb="1">
      <t>ヒョウ</t>
    </rPh>
    <phoneticPr fontId="4"/>
  </si>
  <si>
    <t>単位：人</t>
    <phoneticPr fontId="4"/>
  </si>
  <si>
    <t>平成２０年</t>
  </si>
  <si>
    <t>平成２１年</t>
  </si>
  <si>
    <t>平成２５年</t>
  </si>
  <si>
    <t>平成２６年</t>
  </si>
  <si>
    <t>平成２８年</t>
  </si>
  <si>
    <t>平成２９年</t>
  </si>
  <si>
    <t>平成３０年</t>
  </si>
  <si>
    <t>令和元年</t>
    <rPh sb="0" eb="2">
      <t>レイワ</t>
    </rPh>
    <rPh sb="2" eb="4">
      <t>ガンネン</t>
    </rPh>
    <rPh sb="3" eb="4">
      <t>ネン</t>
    </rPh>
    <phoneticPr fontId="4"/>
  </si>
  <si>
    <t>令和4年</t>
    <rPh sb="0" eb="2">
      <t>レイワ</t>
    </rPh>
    <rPh sb="3" eb="4">
      <t>ネン</t>
    </rPh>
    <phoneticPr fontId="4"/>
  </si>
  <si>
    <t>悪性新生物</t>
    <rPh sb="0" eb="2">
      <t>アクセイ</t>
    </rPh>
    <rPh sb="2" eb="5">
      <t>シンセイブツ</t>
    </rPh>
    <phoneticPr fontId="4"/>
  </si>
  <si>
    <t>心疾患(高血圧症を除く)</t>
    <rPh sb="0" eb="3">
      <t>シンシッカン</t>
    </rPh>
    <rPh sb="4" eb="7">
      <t>コウケツアツ</t>
    </rPh>
    <rPh sb="7" eb="8">
      <t>ショウ</t>
    </rPh>
    <rPh sb="9" eb="10">
      <t>ノゾ</t>
    </rPh>
    <phoneticPr fontId="4"/>
  </si>
  <si>
    <t>脳血管疾患</t>
    <rPh sb="0" eb="3">
      <t>ノウケッカン</t>
    </rPh>
    <rPh sb="3" eb="5">
      <t>シッカン</t>
    </rPh>
    <phoneticPr fontId="4"/>
  </si>
  <si>
    <t>肺炎＊１</t>
    <phoneticPr fontId="4"/>
  </si>
  <si>
    <t>老衰＊２</t>
    <rPh sb="0" eb="2">
      <t>ロウスイ</t>
    </rPh>
    <phoneticPr fontId="4"/>
  </si>
  <si>
    <t>高血圧性疾患</t>
    <rPh sb="0" eb="3">
      <t>コウケツアツ</t>
    </rPh>
    <rPh sb="3" eb="4">
      <t>セイ</t>
    </rPh>
    <rPh sb="4" eb="6">
      <t>シッカン</t>
    </rPh>
    <phoneticPr fontId="4"/>
  </si>
  <si>
    <t>糖尿病</t>
    <rPh sb="0" eb="3">
      <t>トウニョウビョウ</t>
    </rPh>
    <phoneticPr fontId="4"/>
  </si>
  <si>
    <t>腎不全＊３</t>
    <rPh sb="0" eb="3">
      <t>ジンフゼン</t>
    </rPh>
    <phoneticPr fontId="4"/>
  </si>
  <si>
    <t>肝疾患＊４</t>
    <rPh sb="0" eb="3">
      <t>カンシッカン</t>
    </rPh>
    <phoneticPr fontId="4"/>
  </si>
  <si>
    <t>不慮の事故</t>
    <rPh sb="0" eb="2">
      <t>フリョ</t>
    </rPh>
    <rPh sb="3" eb="5">
      <t>ジコ</t>
    </rPh>
    <phoneticPr fontId="4"/>
  </si>
  <si>
    <t>自殺</t>
    <rPh sb="0" eb="2">
      <t>ジサツ</t>
    </rPh>
    <phoneticPr fontId="4"/>
  </si>
  <si>
    <t>　＊１　死因分類は、ＩＣＤ－10による。</t>
    <rPh sb="4" eb="6">
      <t>シイン</t>
    </rPh>
    <rPh sb="6" eb="8">
      <t>ブンルイ</t>
    </rPh>
    <phoneticPr fontId="4"/>
  </si>
  <si>
    <t>　＊２　ＩＣＤ－９による死因 ＊１肺炎及び気管支炎、＊２精神病の記載がない老衰、＊３腎炎，ネフローゼ及びネフローゼ症候群、＊４慢性肝疾患及び肝硬変</t>
    <rPh sb="12" eb="14">
      <t>シイン</t>
    </rPh>
    <rPh sb="17" eb="19">
      <t>ハイエン</t>
    </rPh>
    <rPh sb="19" eb="20">
      <t>オヨ</t>
    </rPh>
    <rPh sb="21" eb="25">
      <t>キカンシエン</t>
    </rPh>
    <rPh sb="28" eb="31">
      <t>セイシンビョウ</t>
    </rPh>
    <rPh sb="32" eb="34">
      <t>キサイ</t>
    </rPh>
    <rPh sb="37" eb="39">
      <t>ロウスイ</t>
    </rPh>
    <phoneticPr fontId="4"/>
  </si>
  <si>
    <t>悪性新生物疾患部位別死亡者数の内訳</t>
    <rPh sb="0" eb="2">
      <t>アクセイ</t>
    </rPh>
    <rPh sb="2" eb="5">
      <t>シンセイブツ</t>
    </rPh>
    <rPh sb="5" eb="7">
      <t>シッカン</t>
    </rPh>
    <rPh sb="7" eb="9">
      <t>ブイ</t>
    </rPh>
    <rPh sb="9" eb="10">
      <t>ベツ</t>
    </rPh>
    <rPh sb="10" eb="14">
      <t>シボウシャスウ</t>
    </rPh>
    <rPh sb="15" eb="17">
      <t>ウチワケ</t>
    </rPh>
    <phoneticPr fontId="4"/>
  </si>
  <si>
    <t>悪性新生物総数</t>
    <rPh sb="0" eb="2">
      <t>アクセイ</t>
    </rPh>
    <rPh sb="2" eb="5">
      <t>シンセイブツ</t>
    </rPh>
    <rPh sb="5" eb="7">
      <t>ソウスウ</t>
    </rPh>
    <phoneticPr fontId="4"/>
  </si>
  <si>
    <t>内訳</t>
    <rPh sb="0" eb="1">
      <t>ウチ</t>
    </rPh>
    <rPh sb="1" eb="2">
      <t>ヤク</t>
    </rPh>
    <phoneticPr fontId="4"/>
  </si>
  <si>
    <t>胃</t>
  </si>
  <si>
    <t>気管・気管支及び肺</t>
  </si>
  <si>
    <t>膵</t>
    <rPh sb="0" eb="1">
      <t>スイ</t>
    </rPh>
    <phoneticPr fontId="4"/>
  </si>
  <si>
    <t>肝及び肝内胆管</t>
    <rPh sb="0" eb="1">
      <t>キモ</t>
    </rPh>
    <rPh sb="1" eb="2">
      <t>オヨ</t>
    </rPh>
    <rPh sb="3" eb="4">
      <t>キモ</t>
    </rPh>
    <rPh sb="4" eb="5">
      <t>ナイ</t>
    </rPh>
    <rPh sb="5" eb="7">
      <t>タンカン</t>
    </rPh>
    <phoneticPr fontId="4"/>
  </si>
  <si>
    <t>食道</t>
    <phoneticPr fontId="4"/>
  </si>
  <si>
    <t>白血病</t>
    <rPh sb="0" eb="1">
      <t>シロ</t>
    </rPh>
    <phoneticPr fontId="4"/>
  </si>
  <si>
    <t>結腸・直腸S状結腸移行部及び直腸
＊５</t>
    <rPh sb="0" eb="2">
      <t>ケッチョウ</t>
    </rPh>
    <rPh sb="3" eb="5">
      <t>チョクチョウ</t>
    </rPh>
    <rPh sb="6" eb="7">
      <t>ジョウ</t>
    </rPh>
    <rPh sb="7" eb="9">
      <t>ケッチョウ</t>
    </rPh>
    <rPh sb="9" eb="11">
      <t>イコウ</t>
    </rPh>
    <rPh sb="11" eb="12">
      <t>ブ</t>
    </rPh>
    <rPh sb="12" eb="13">
      <t>オヨ</t>
    </rPh>
    <rPh sb="14" eb="16">
      <t>チョクチョウ</t>
    </rPh>
    <phoneticPr fontId="4"/>
  </si>
  <si>
    <t>子宮</t>
    <phoneticPr fontId="4"/>
  </si>
  <si>
    <t>乳房</t>
    <phoneticPr fontId="4"/>
  </si>
  <si>
    <t>その他</t>
    <phoneticPr fontId="4"/>
  </si>
  <si>
    <t>　＊５　直腸及び肛門等</t>
    <phoneticPr fontId="4"/>
  </si>
  <si>
    <t>資料 ：　茨城県保健福祉統計年報（～H30）</t>
    <phoneticPr fontId="4"/>
  </si>
  <si>
    <t xml:space="preserve">           茨城県人口動態統計（確定数）の概況（R１～）</t>
    <phoneticPr fontId="4"/>
  </si>
  <si>
    <t>表４４　被保護世帯数及び世帯人員</t>
    <rPh sb="0" eb="1">
      <t>ヒョウ</t>
    </rPh>
    <phoneticPr fontId="4"/>
  </si>
  <si>
    <t>各年４月１日現在</t>
    <phoneticPr fontId="4"/>
  </si>
  <si>
    <t xml:space="preserve">                 区分</t>
    <phoneticPr fontId="4"/>
  </si>
  <si>
    <t>被 保 護 世 帯 （戸）</t>
    <rPh sb="11" eb="12">
      <t>ト</t>
    </rPh>
    <phoneticPr fontId="4"/>
  </si>
  <si>
    <t>被 保 護 人 員 （人）</t>
    <rPh sb="11" eb="12">
      <t>ニン</t>
    </rPh>
    <phoneticPr fontId="4"/>
  </si>
  <si>
    <t>保 護 率 （‰）</t>
    <phoneticPr fontId="4"/>
  </si>
  <si>
    <t>令和元年</t>
    <phoneticPr fontId="4"/>
  </si>
  <si>
    <t>令和３年</t>
    <phoneticPr fontId="4"/>
  </si>
  <si>
    <t>令和４年</t>
  </si>
  <si>
    <t>令和５年</t>
  </si>
  <si>
    <t>資料 ： 福祉部社会福祉課</t>
    <rPh sb="5" eb="7">
      <t>フクシ</t>
    </rPh>
    <phoneticPr fontId="4"/>
  </si>
  <si>
    <t>被保護世帯・被保護実人員…現に保護を受けた世帯数・実人員（月中に1日（回）でも生活保護を受けたもの）及び保護停止中の世帯数・実人員（月の初日から末日まで引き続いて保護が停止されていたもの）</t>
    <phoneticPr fontId="4"/>
  </si>
  <si>
    <t xml:space="preserve">     保 護 率 （‰）＝</t>
    <phoneticPr fontId="4"/>
  </si>
  <si>
    <t>被保護者人員 (人)</t>
    <rPh sb="8" eb="9">
      <t>ニン</t>
    </rPh>
    <phoneticPr fontId="4"/>
  </si>
  <si>
    <t xml:space="preserve">  ×１,０００</t>
    <phoneticPr fontId="4"/>
  </si>
  <si>
    <t>常　住　人　口 (人)</t>
    <rPh sb="0" eb="1">
      <t>ツネ</t>
    </rPh>
    <rPh sb="2" eb="3">
      <t>ジュウ</t>
    </rPh>
    <rPh sb="4" eb="5">
      <t>ジン</t>
    </rPh>
    <rPh sb="9" eb="10">
      <t>ニン</t>
    </rPh>
    <phoneticPr fontId="4"/>
  </si>
  <si>
    <t>表４５　生活困窮者自立相談支援事業状況</t>
    <rPh sb="0" eb="1">
      <t>ヒョウ</t>
    </rPh>
    <rPh sb="4" eb="6">
      <t>セイカツ</t>
    </rPh>
    <rPh sb="6" eb="9">
      <t>コンキュウシャ</t>
    </rPh>
    <rPh sb="9" eb="11">
      <t>ジリツ</t>
    </rPh>
    <rPh sb="11" eb="13">
      <t>ソウダン</t>
    </rPh>
    <rPh sb="13" eb="15">
      <t>シエン</t>
    </rPh>
    <rPh sb="15" eb="17">
      <t>ジギョウ</t>
    </rPh>
    <rPh sb="17" eb="19">
      <t>ジョウキョウ</t>
    </rPh>
    <phoneticPr fontId="4"/>
  </si>
  <si>
    <t>各年度末現在</t>
    <rPh sb="1" eb="4">
      <t>ネンドマツ</t>
    </rPh>
    <phoneticPr fontId="4"/>
  </si>
  <si>
    <t>相談件数（件）</t>
    <rPh sb="0" eb="2">
      <t>ソウダン</t>
    </rPh>
    <rPh sb="2" eb="4">
      <t>ケンスウ</t>
    </rPh>
    <rPh sb="5" eb="6">
      <t>ケン</t>
    </rPh>
    <phoneticPr fontId="4"/>
  </si>
  <si>
    <t>住居確保給付金
支給対象者（人）</t>
    <rPh sb="0" eb="2">
      <t>ジュウキョ</t>
    </rPh>
    <rPh sb="2" eb="4">
      <t>カクホ</t>
    </rPh>
    <rPh sb="4" eb="7">
      <t>キュウフキン</t>
    </rPh>
    <rPh sb="8" eb="10">
      <t>シキュウ</t>
    </rPh>
    <rPh sb="10" eb="12">
      <t>タイショウ</t>
    </rPh>
    <rPh sb="12" eb="13">
      <t>シャ</t>
    </rPh>
    <rPh sb="14" eb="15">
      <t>ニン</t>
    </rPh>
    <phoneticPr fontId="4"/>
  </si>
  <si>
    <t>支給総額（円）</t>
    <rPh sb="0" eb="2">
      <t>シキュウ</t>
    </rPh>
    <rPh sb="2" eb="4">
      <t>ソウガク</t>
    </rPh>
    <rPh sb="5" eb="6">
      <t>エン</t>
    </rPh>
    <phoneticPr fontId="4"/>
  </si>
  <si>
    <t>平成３０年</t>
    <phoneticPr fontId="4"/>
  </si>
  <si>
    <t>令和　　元年</t>
    <rPh sb="0" eb="2">
      <t>レイワ</t>
    </rPh>
    <rPh sb="4" eb="6">
      <t>ガンネン</t>
    </rPh>
    <phoneticPr fontId="4"/>
  </si>
  <si>
    <t>令和　　２年</t>
    <phoneticPr fontId="4"/>
  </si>
  <si>
    <t>令和　　３年</t>
    <phoneticPr fontId="4"/>
  </si>
  <si>
    <t>令和　　４年</t>
    <phoneticPr fontId="4"/>
  </si>
  <si>
    <t>資料 ： 福祉部社会福祉課</t>
    <phoneticPr fontId="4"/>
  </si>
  <si>
    <t>・生活困窮者自立相談支援事業は、生活困窮者自立支援法に基づき、平成27年4月より始まりました。</t>
    <phoneticPr fontId="4"/>
  </si>
  <si>
    <t>・生活に困窮されている方が自立した生活を送れるよう、専門の窓口を設け相談をお受けしています。</t>
    <phoneticPr fontId="4"/>
  </si>
  <si>
    <t>表４６　身体障害者手帳所持者数</t>
    <rPh sb="0" eb="1">
      <t>ヒョウ</t>
    </rPh>
    <rPh sb="11" eb="12">
      <t>ショ</t>
    </rPh>
    <phoneticPr fontId="4"/>
  </si>
  <si>
    <t>各年度末現在(単位：人)</t>
    <rPh sb="7" eb="9">
      <t>タンイ</t>
    </rPh>
    <rPh sb="10" eb="11">
      <t>ニン</t>
    </rPh>
    <phoneticPr fontId="4"/>
  </si>
  <si>
    <t xml:space="preserve">  　     　区分</t>
    <phoneticPr fontId="4"/>
  </si>
  <si>
    <t>総計</t>
    <rPh sb="0" eb="2">
      <t>ソウケイ</t>
    </rPh>
    <phoneticPr fontId="4"/>
  </si>
  <si>
    <t>視覚障害</t>
    <phoneticPr fontId="4"/>
  </si>
  <si>
    <t>聴覚障害</t>
    <rPh sb="0" eb="2">
      <t>チョウカク</t>
    </rPh>
    <rPh sb="2" eb="4">
      <t>ショウガイ</t>
    </rPh>
    <phoneticPr fontId="4"/>
  </si>
  <si>
    <t>言語障害</t>
    <rPh sb="0" eb="2">
      <t>ゲンゴ</t>
    </rPh>
    <rPh sb="2" eb="4">
      <t>ショウガイ</t>
    </rPh>
    <phoneticPr fontId="4"/>
  </si>
  <si>
    <t>肢体障害</t>
    <rPh sb="0" eb="2">
      <t>シタイ</t>
    </rPh>
    <rPh sb="2" eb="4">
      <t>ショウガイ</t>
    </rPh>
    <phoneticPr fontId="4"/>
  </si>
  <si>
    <t>内部障害</t>
    <rPh sb="0" eb="2">
      <t>ナイブ</t>
    </rPh>
    <rPh sb="2" eb="4">
      <t>ショウガイ</t>
    </rPh>
    <phoneticPr fontId="4"/>
  </si>
  <si>
    <t>総数</t>
    <rPh sb="0" eb="2">
      <t>ソウスウ</t>
    </rPh>
    <phoneticPr fontId="4"/>
  </si>
  <si>
    <t>18歳     未満</t>
    <phoneticPr fontId="4"/>
  </si>
  <si>
    <t>18歳     以上</t>
    <phoneticPr fontId="4"/>
  </si>
  <si>
    <t xml:space="preserve"> 資料 ：  福祉部障害福祉課</t>
    <rPh sb="7" eb="9">
      <t>フクシ</t>
    </rPh>
    <phoneticPr fontId="4"/>
  </si>
  <si>
    <t>表４７　認可保育所（園）数及び入所（園）児童数</t>
    <rPh sb="0" eb="1">
      <t>ヒョウ</t>
    </rPh>
    <rPh sb="4" eb="6">
      <t>ニンカ</t>
    </rPh>
    <phoneticPr fontId="4"/>
  </si>
  <si>
    <t>各年４月１日現在(単位：人)</t>
    <rPh sb="0" eb="1">
      <t>カク</t>
    </rPh>
    <rPh sb="9" eb="11">
      <t>タンイ</t>
    </rPh>
    <rPh sb="12" eb="13">
      <t>ニン</t>
    </rPh>
    <phoneticPr fontId="4"/>
  </si>
  <si>
    <t>保育所</t>
    <phoneticPr fontId="4"/>
  </si>
  <si>
    <t>定員</t>
    <phoneticPr fontId="4"/>
  </si>
  <si>
    <t>在籍児数</t>
    <rPh sb="0" eb="2">
      <t>ザイセキ</t>
    </rPh>
    <rPh sb="2" eb="3">
      <t>ジ</t>
    </rPh>
    <rPh sb="3" eb="4">
      <t>スウ</t>
    </rPh>
    <phoneticPr fontId="4"/>
  </si>
  <si>
    <t>（園）数</t>
    <phoneticPr fontId="4"/>
  </si>
  <si>
    <t>０　歳</t>
    <phoneticPr fontId="4"/>
  </si>
  <si>
    <t>１　歳</t>
    <phoneticPr fontId="4"/>
  </si>
  <si>
    <t>２　歳</t>
    <phoneticPr fontId="4"/>
  </si>
  <si>
    <t>３　歳</t>
    <phoneticPr fontId="4"/>
  </si>
  <si>
    <t>４　歳</t>
    <phoneticPr fontId="4"/>
  </si>
  <si>
    <t>５　歳</t>
    <phoneticPr fontId="4"/>
  </si>
  <si>
    <t>平成２７年</t>
    <phoneticPr fontId="4"/>
  </si>
  <si>
    <t>平成２９年</t>
    <phoneticPr fontId="4"/>
  </si>
  <si>
    <t>令和２年</t>
    <rPh sb="0" eb="1">
      <t>レイ</t>
    </rPh>
    <rPh sb="1" eb="2">
      <t>カズ</t>
    </rPh>
    <rPh sb="3" eb="4">
      <t>ネン</t>
    </rPh>
    <phoneticPr fontId="4"/>
  </si>
  <si>
    <t>令和３年</t>
    <rPh sb="0" eb="1">
      <t>レイ</t>
    </rPh>
    <rPh sb="1" eb="2">
      <t>カズ</t>
    </rPh>
    <rPh sb="3" eb="4">
      <t>ネン</t>
    </rPh>
    <phoneticPr fontId="4"/>
  </si>
  <si>
    <t>令和４年</t>
    <rPh sb="0" eb="1">
      <t>レイ</t>
    </rPh>
    <rPh sb="1" eb="2">
      <t>カズ</t>
    </rPh>
    <rPh sb="3" eb="4">
      <t>ネン</t>
    </rPh>
    <phoneticPr fontId="4"/>
  </si>
  <si>
    <t>令和５年</t>
    <rPh sb="0" eb="1">
      <t>レイ</t>
    </rPh>
    <rPh sb="1" eb="2">
      <t>カズ</t>
    </rPh>
    <rPh sb="3" eb="4">
      <t>ネン</t>
    </rPh>
    <phoneticPr fontId="4"/>
  </si>
  <si>
    <t>資料 ：  こども部幼児保育課</t>
    <rPh sb="10" eb="12">
      <t>ヨウジ</t>
    </rPh>
    <rPh sb="12" eb="14">
      <t>ホイク</t>
    </rPh>
    <phoneticPr fontId="4"/>
  </si>
  <si>
    <t>表４８　認定こども園数及び入園児童数</t>
    <phoneticPr fontId="4"/>
  </si>
  <si>
    <t>園</t>
    <rPh sb="0" eb="1">
      <t>エン</t>
    </rPh>
    <phoneticPr fontId="4"/>
  </si>
  <si>
    <t>園数</t>
    <rPh sb="0" eb="1">
      <t>エン</t>
    </rPh>
    <rPh sb="1" eb="2">
      <t>カズ</t>
    </rPh>
    <phoneticPr fontId="4"/>
  </si>
  <si>
    <t>幼保
連携型</t>
    <rPh sb="0" eb="2">
      <t>ヨウホ</t>
    </rPh>
    <rPh sb="3" eb="6">
      <t>レンケイガタ</t>
    </rPh>
    <phoneticPr fontId="4"/>
  </si>
  <si>
    <t>幼稚園型</t>
    <rPh sb="0" eb="3">
      <t>ヨウチエン</t>
    </rPh>
    <rPh sb="3" eb="4">
      <t>ガタ</t>
    </rPh>
    <phoneticPr fontId="4"/>
  </si>
  <si>
    <t>保育所型</t>
    <rPh sb="0" eb="2">
      <t>ホイク</t>
    </rPh>
    <rPh sb="2" eb="3">
      <t>ショ</t>
    </rPh>
    <rPh sb="3" eb="4">
      <t>ガタ</t>
    </rPh>
    <phoneticPr fontId="4"/>
  </si>
  <si>
    <t>表４９　児童館利用状況</t>
    <rPh sb="0" eb="1">
      <t>ヒョウ</t>
    </rPh>
    <rPh sb="4" eb="6">
      <t>ジドウ</t>
    </rPh>
    <phoneticPr fontId="4"/>
  </si>
  <si>
    <t>児童館数</t>
    <phoneticPr fontId="4"/>
  </si>
  <si>
    <t>来館者数(人）</t>
    <rPh sb="5" eb="6">
      <t>ニン</t>
    </rPh>
    <phoneticPr fontId="4"/>
  </si>
  <si>
    <t>児童クラブ数</t>
    <rPh sb="0" eb="2">
      <t>ジドウ</t>
    </rPh>
    <phoneticPr fontId="4"/>
  </si>
  <si>
    <t>クラブ員数</t>
    <rPh sb="3" eb="4">
      <t>イン</t>
    </rPh>
    <phoneticPr fontId="4"/>
  </si>
  <si>
    <t>令和 ３年度</t>
    <phoneticPr fontId="4"/>
  </si>
  <si>
    <t>令和 ４年度</t>
    <phoneticPr fontId="4"/>
  </si>
  <si>
    <t xml:space="preserve">                        資料 ：  こども部こども育成課</t>
    <rPh sb="37" eb="39">
      <t>イクセイ</t>
    </rPh>
    <phoneticPr fontId="4"/>
  </si>
  <si>
    <t xml:space="preserve"> 児童クラブ数・クラブ員数は公設公営児童クラブの数</t>
    <rPh sb="6" eb="7">
      <t>スウ</t>
    </rPh>
    <phoneticPr fontId="4"/>
  </si>
  <si>
    <t>表５０　幼稚園数、園児数及び教員数の推移</t>
    <rPh sb="0" eb="1">
      <t>ヒョウ</t>
    </rPh>
    <phoneticPr fontId="4"/>
  </si>
  <si>
    <t>公立</t>
    <phoneticPr fontId="4"/>
  </si>
  <si>
    <t>各年５月１日現在  (単位：人)</t>
    <phoneticPr fontId="4"/>
  </si>
  <si>
    <t xml:space="preserve">        区分</t>
    <phoneticPr fontId="4"/>
  </si>
  <si>
    <t>幼   稚</t>
    <phoneticPr fontId="4"/>
  </si>
  <si>
    <t>園                           児                          数</t>
  </si>
  <si>
    <t>教　　員　　数</t>
    <rPh sb="0" eb="7">
      <t>キョウインスウ</t>
    </rPh>
    <phoneticPr fontId="4"/>
  </si>
  <si>
    <t>職員数</t>
    <rPh sb="0" eb="2">
      <t>ショクイン</t>
    </rPh>
    <rPh sb="2" eb="3">
      <t>スウ</t>
    </rPh>
    <phoneticPr fontId="4"/>
  </si>
  <si>
    <t>３ 歳 児</t>
    <phoneticPr fontId="4"/>
  </si>
  <si>
    <t>４ 歳 児</t>
    <phoneticPr fontId="4"/>
  </si>
  <si>
    <t>５ 歳 児</t>
    <phoneticPr fontId="4"/>
  </si>
  <si>
    <t>総                       計</t>
  </si>
  <si>
    <t>男</t>
  </si>
  <si>
    <t>女</t>
  </si>
  <si>
    <t xml:space="preserve">   年</t>
  </si>
  <si>
    <t>園   数</t>
    <phoneticPr fontId="4"/>
  </si>
  <si>
    <t>平成  ８年</t>
    <phoneticPr fontId="4"/>
  </si>
  <si>
    <t>平成  ９年</t>
    <phoneticPr fontId="4"/>
  </si>
  <si>
    <t>平成１２年</t>
    <rPh sb="0" eb="2">
      <t>ヘイセイ</t>
    </rPh>
    <rPh sb="2" eb="5">
      <t>ネン</t>
    </rPh>
    <phoneticPr fontId="4"/>
  </si>
  <si>
    <t>資料 ：教育局教育総務課(学校基本調査結果)</t>
    <phoneticPr fontId="4"/>
  </si>
  <si>
    <t>私立</t>
    <phoneticPr fontId="4"/>
  </si>
  <si>
    <t>　　 各年５月１日現在  (単位：人)</t>
    <phoneticPr fontId="4"/>
  </si>
  <si>
    <t>幼　 稚</t>
    <phoneticPr fontId="4"/>
  </si>
  <si>
    <t>職員数</t>
    <rPh sb="0" eb="3">
      <t>ショクインスウ</t>
    </rPh>
    <phoneticPr fontId="4"/>
  </si>
  <si>
    <t>園　　数</t>
    <rPh sb="0" eb="1">
      <t>エン</t>
    </rPh>
    <rPh sb="3" eb="4">
      <t>スウ</t>
    </rPh>
    <phoneticPr fontId="4"/>
  </si>
  <si>
    <t>令和元年</t>
    <rPh sb="0" eb="2">
      <t>レイワ</t>
    </rPh>
    <rPh sb="2" eb="4">
      <t>ガンネン</t>
    </rPh>
    <phoneticPr fontId="4"/>
  </si>
  <si>
    <t>表５１　小学校、中学校及び義務教育学校の学校数、学級数、児童生徒数、教員数及び職員数の推移</t>
    <rPh sb="0" eb="1">
      <t>ヒョウ</t>
    </rPh>
    <rPh sb="8" eb="11">
      <t>チュウガッコウ</t>
    </rPh>
    <rPh sb="11" eb="12">
      <t>オヨ</t>
    </rPh>
    <rPh sb="13" eb="19">
      <t>ギムキョウイクガッコウ</t>
    </rPh>
    <rPh sb="20" eb="22">
      <t>ガッコウ</t>
    </rPh>
    <rPh sb="22" eb="23">
      <t>スウ</t>
    </rPh>
    <rPh sb="30" eb="32">
      <t>セイト</t>
    </rPh>
    <phoneticPr fontId="4"/>
  </si>
  <si>
    <t xml:space="preserve">   各年５月１日現在  (単位：人)</t>
    <phoneticPr fontId="4"/>
  </si>
  <si>
    <t>学 校 数</t>
  </si>
  <si>
    <t>学 級 数</t>
  </si>
  <si>
    <t>児　童　生　徒　数</t>
    <rPh sb="4" eb="5">
      <t>セイ</t>
    </rPh>
    <rPh sb="6" eb="7">
      <t>ト</t>
    </rPh>
    <rPh sb="8" eb="9">
      <t>スウ</t>
    </rPh>
    <phoneticPr fontId="4"/>
  </si>
  <si>
    <t>教          員          数</t>
  </si>
  <si>
    <t>職 員 数</t>
  </si>
  <si>
    <t>男</t>
    <rPh sb="0" eb="1">
      <t>オトコ</t>
    </rPh>
    <phoneticPr fontId="4"/>
  </si>
  <si>
    <t>女</t>
    <rPh sb="0" eb="1">
      <t>オンナ</t>
    </rPh>
    <phoneticPr fontId="4"/>
  </si>
  <si>
    <t>平成　８年</t>
    <phoneticPr fontId="4"/>
  </si>
  <si>
    <t>資料 ：教育局教育総務課(学校基本調査結果)</t>
    <rPh sb="6" eb="7">
      <t>キョク</t>
    </rPh>
    <rPh sb="7" eb="9">
      <t>キョウイク</t>
    </rPh>
    <phoneticPr fontId="4"/>
  </si>
  <si>
    <t>表５２　小学校、中学校及び義務教育学校の学級数、児童生徒数の推移</t>
    <rPh sb="0" eb="1">
      <t>ヒョウ</t>
    </rPh>
    <rPh sb="8" eb="11">
      <t>チュウガッコウ</t>
    </rPh>
    <rPh sb="11" eb="12">
      <t>オヨ</t>
    </rPh>
    <rPh sb="13" eb="19">
      <t>ギムキョウイクガッコウ</t>
    </rPh>
    <rPh sb="26" eb="28">
      <t>セイト</t>
    </rPh>
    <phoneticPr fontId="4"/>
  </si>
  <si>
    <t>各年５月１日現在</t>
    <phoneticPr fontId="66"/>
  </si>
  <si>
    <t>小学校及び
義務教育学校前期課程</t>
    <rPh sb="0" eb="3">
      <t>ショウガッコウ</t>
    </rPh>
    <rPh sb="3" eb="4">
      <t>オヨ</t>
    </rPh>
    <rPh sb="6" eb="12">
      <t>ギムキョウイクガッコウ</t>
    </rPh>
    <rPh sb="12" eb="16">
      <t>ゼンキカテイ</t>
    </rPh>
    <phoneticPr fontId="66"/>
  </si>
  <si>
    <t>中学校（※１）及び
義務教育学校後期課程
（※２）</t>
    <rPh sb="0" eb="3">
      <t>チュウガッコウ</t>
    </rPh>
    <rPh sb="7" eb="8">
      <t>オヨ</t>
    </rPh>
    <rPh sb="10" eb="16">
      <t>ギムキョウイクガッコウ</t>
    </rPh>
    <rPh sb="16" eb="18">
      <t>コウキ</t>
    </rPh>
    <rPh sb="18" eb="19">
      <t>ホド</t>
    </rPh>
    <phoneticPr fontId="66"/>
  </si>
  <si>
    <t>計</t>
    <rPh sb="0" eb="1">
      <t>ケイ</t>
    </rPh>
    <phoneticPr fontId="66"/>
  </si>
  <si>
    <t>学級数（学級）</t>
    <rPh sb="0" eb="2">
      <t>ガッキュウ</t>
    </rPh>
    <rPh sb="2" eb="3">
      <t>スウ</t>
    </rPh>
    <rPh sb="4" eb="6">
      <t>ガッキュウ</t>
    </rPh>
    <phoneticPr fontId="66"/>
  </si>
  <si>
    <t>児童数（人）</t>
    <rPh sb="0" eb="2">
      <t>ジドウ</t>
    </rPh>
    <rPh sb="2" eb="3">
      <t>スウ</t>
    </rPh>
    <rPh sb="4" eb="5">
      <t>ニン</t>
    </rPh>
    <phoneticPr fontId="4"/>
  </si>
  <si>
    <t>学級数（学級）</t>
    <phoneticPr fontId="66"/>
  </si>
  <si>
    <t>生徒数（人）</t>
    <rPh sb="0" eb="2">
      <t>セイト</t>
    </rPh>
    <rPh sb="2" eb="3">
      <t>スウ</t>
    </rPh>
    <rPh sb="4" eb="5">
      <t>ニン</t>
    </rPh>
    <phoneticPr fontId="4"/>
  </si>
  <si>
    <t>児童・
生徒数（人）</t>
    <rPh sb="0" eb="2">
      <t>ジドウ</t>
    </rPh>
    <rPh sb="4" eb="6">
      <t>セイト</t>
    </rPh>
    <rPh sb="6" eb="7">
      <t>スウ</t>
    </rPh>
    <rPh sb="8" eb="9">
      <t>ニン</t>
    </rPh>
    <phoneticPr fontId="4"/>
  </si>
  <si>
    <t>※１　市内公立・私立中学校を含む。</t>
    <rPh sb="3" eb="5">
      <t>シナイ</t>
    </rPh>
    <rPh sb="5" eb="7">
      <t>コウリツ</t>
    </rPh>
    <rPh sb="8" eb="10">
      <t>ワタクシリツ</t>
    </rPh>
    <rPh sb="10" eb="13">
      <t>チュウガッコウ</t>
    </rPh>
    <rPh sb="14" eb="15">
      <t>フク</t>
    </rPh>
    <phoneticPr fontId="4"/>
  </si>
  <si>
    <t>※２　市内中等教育学校前期課程は、このデータに含まない。</t>
    <rPh sb="3" eb="5">
      <t>シナイ</t>
    </rPh>
    <rPh sb="5" eb="7">
      <t>チュウトウ</t>
    </rPh>
    <rPh sb="7" eb="9">
      <t>キョウイク</t>
    </rPh>
    <rPh sb="9" eb="11">
      <t>ガッコウ</t>
    </rPh>
    <rPh sb="11" eb="13">
      <t>ゼンキ</t>
    </rPh>
    <rPh sb="13" eb="15">
      <t>カテイ</t>
    </rPh>
    <rPh sb="23" eb="24">
      <t>フク</t>
    </rPh>
    <phoneticPr fontId="4"/>
  </si>
  <si>
    <t>表５３　図書館利用状況</t>
    <rPh sb="0" eb="1">
      <t>ヒョウ</t>
    </rPh>
    <phoneticPr fontId="4"/>
  </si>
  <si>
    <t>各年度末現在</t>
    <rPh sb="0" eb="1">
      <t>カク</t>
    </rPh>
    <rPh sb="1" eb="4">
      <t>ネンドマツ</t>
    </rPh>
    <rPh sb="4" eb="6">
      <t>ゲンザイ</t>
    </rPh>
    <phoneticPr fontId="4"/>
  </si>
  <si>
    <t>開館日数（日)</t>
    <rPh sb="0" eb="2">
      <t>カイカン</t>
    </rPh>
    <rPh sb="2" eb="4">
      <t>ニッスウ</t>
    </rPh>
    <rPh sb="5" eb="6">
      <t>ヒ</t>
    </rPh>
    <phoneticPr fontId="4"/>
  </si>
  <si>
    <t>登録人数（人）</t>
    <rPh sb="0" eb="2">
      <t>トウロクシャ</t>
    </rPh>
    <rPh sb="2" eb="3">
      <t>ニン</t>
    </rPh>
    <rPh sb="3" eb="4">
      <t>スウ</t>
    </rPh>
    <rPh sb="5" eb="6">
      <t>ニン</t>
    </rPh>
    <phoneticPr fontId="4"/>
  </si>
  <si>
    <t>貸出人数（人）</t>
    <rPh sb="0" eb="2">
      <t>カシダ</t>
    </rPh>
    <rPh sb="2" eb="4">
      <t>ニンズウ</t>
    </rPh>
    <rPh sb="5" eb="6">
      <t>ニン</t>
    </rPh>
    <phoneticPr fontId="4"/>
  </si>
  <si>
    <t>貸出冊数（冊）</t>
    <rPh sb="0" eb="2">
      <t>カシダシ</t>
    </rPh>
    <rPh sb="2" eb="3">
      <t>サツ</t>
    </rPh>
    <rPh sb="3" eb="4">
      <t>スウ</t>
    </rPh>
    <rPh sb="5" eb="6">
      <t>サツ</t>
    </rPh>
    <phoneticPr fontId="4"/>
  </si>
  <si>
    <t>ＡＶ機器利用人数（人）</t>
    <rPh sb="2" eb="4">
      <t>キキ</t>
    </rPh>
    <rPh sb="4" eb="6">
      <t>リヨウ</t>
    </rPh>
    <rPh sb="6" eb="8">
      <t>ニンズウ</t>
    </rPh>
    <rPh sb="9" eb="10">
      <t>ニン</t>
    </rPh>
    <phoneticPr fontId="4"/>
  </si>
  <si>
    <t>平成２６年度</t>
    <rPh sb="0" eb="2">
      <t>ヘイセイ</t>
    </rPh>
    <rPh sb="5" eb="6">
      <t>ド</t>
    </rPh>
    <phoneticPr fontId="4"/>
  </si>
  <si>
    <t>平成２７年度</t>
    <rPh sb="0" eb="2">
      <t>ヘイセイ</t>
    </rPh>
    <rPh sb="5" eb="6">
      <t>ド</t>
    </rPh>
    <phoneticPr fontId="4"/>
  </si>
  <si>
    <t>平成２８年度</t>
    <rPh sb="0" eb="2">
      <t>ヘイセイ</t>
    </rPh>
    <rPh sb="5" eb="6">
      <t>ド</t>
    </rPh>
    <phoneticPr fontId="4"/>
  </si>
  <si>
    <t>令和 元年度</t>
    <rPh sb="0" eb="1">
      <t>レイ</t>
    </rPh>
    <rPh sb="1" eb="2">
      <t>カズ</t>
    </rPh>
    <rPh sb="3" eb="4">
      <t>モト</t>
    </rPh>
    <rPh sb="4" eb="6">
      <t>ネンド</t>
    </rPh>
    <phoneticPr fontId="4"/>
  </si>
  <si>
    <t>資料：市立中央図書館　つくば市の図書館概要</t>
    <phoneticPr fontId="4"/>
  </si>
  <si>
    <t>※ 貸出冊数分は交流センター図書室（筑波・谷田部・小野川・茎崎）を含む</t>
    <rPh sb="2" eb="4">
      <t>カシダ</t>
    </rPh>
    <rPh sb="4" eb="6">
      <t>サッスウ</t>
    </rPh>
    <rPh sb="6" eb="7">
      <t>ブン</t>
    </rPh>
    <rPh sb="8" eb="10">
      <t>コウリュウ</t>
    </rPh>
    <rPh sb="14" eb="17">
      <t>トショシツ</t>
    </rPh>
    <rPh sb="18" eb="20">
      <t>ツクバ</t>
    </rPh>
    <rPh sb="21" eb="24">
      <t>ヤタベ</t>
    </rPh>
    <rPh sb="25" eb="28">
      <t>オノガワ</t>
    </rPh>
    <rPh sb="29" eb="31">
      <t>クキザキ</t>
    </rPh>
    <rPh sb="33" eb="34">
      <t>フク</t>
    </rPh>
    <phoneticPr fontId="4"/>
  </si>
  <si>
    <t>※ 登録人数は平成22年度より、有効期限切れを除く、現在有効な登録者数</t>
    <rPh sb="2" eb="4">
      <t>トウロク</t>
    </rPh>
    <rPh sb="4" eb="6">
      <t>ニンズウ</t>
    </rPh>
    <rPh sb="7" eb="9">
      <t>ヘイセイ</t>
    </rPh>
    <rPh sb="11" eb="13">
      <t>ネンド</t>
    </rPh>
    <rPh sb="16" eb="18">
      <t>ユウコウ</t>
    </rPh>
    <rPh sb="18" eb="20">
      <t>キゲン</t>
    </rPh>
    <rPh sb="20" eb="21">
      <t>キ</t>
    </rPh>
    <rPh sb="23" eb="24">
      <t>ノゾ</t>
    </rPh>
    <rPh sb="26" eb="28">
      <t>ゲンザイ</t>
    </rPh>
    <rPh sb="28" eb="30">
      <t>ユウコウ</t>
    </rPh>
    <rPh sb="31" eb="34">
      <t>トウロクシャ</t>
    </rPh>
    <rPh sb="34" eb="35">
      <t>スウ</t>
    </rPh>
    <phoneticPr fontId="4"/>
  </si>
  <si>
    <t>表５４　市民ホール利用状況</t>
    <rPh sb="0" eb="1">
      <t>ヒョウ</t>
    </rPh>
    <rPh sb="4" eb="6">
      <t>シミン</t>
    </rPh>
    <rPh sb="9" eb="11">
      <t>リヨウ</t>
    </rPh>
    <rPh sb="11" eb="13">
      <t>ジョウキョウ</t>
    </rPh>
    <phoneticPr fontId="4"/>
  </si>
  <si>
    <t>市民ホールやたべ</t>
    <rPh sb="0" eb="2">
      <t>シミン</t>
    </rPh>
    <phoneticPr fontId="4"/>
  </si>
  <si>
    <t>市民ホールつくばね</t>
    <rPh sb="0" eb="2">
      <t>シミン</t>
    </rPh>
    <phoneticPr fontId="4"/>
  </si>
  <si>
    <t>市民ホールとよさと</t>
    <rPh sb="0" eb="2">
      <t>シミン</t>
    </rPh>
    <phoneticPr fontId="4"/>
  </si>
  <si>
    <t>市民ホールくきざき</t>
    <rPh sb="0" eb="2">
      <t>シミン</t>
    </rPh>
    <phoneticPr fontId="4"/>
  </si>
  <si>
    <t>件数</t>
    <rPh sb="0" eb="2">
      <t>ケンスウ</t>
    </rPh>
    <phoneticPr fontId="4"/>
  </si>
  <si>
    <t>人数</t>
    <rPh sb="0" eb="2">
      <t>ニンズウ</t>
    </rPh>
    <phoneticPr fontId="4"/>
  </si>
  <si>
    <t>※１</t>
    <phoneticPr fontId="4"/>
  </si>
  <si>
    <t>※１</t>
  </si>
  <si>
    <t>※２</t>
    <phoneticPr fontId="4"/>
  </si>
  <si>
    <t>※３</t>
    <phoneticPr fontId="4"/>
  </si>
  <si>
    <t>令和　３年度</t>
    <phoneticPr fontId="4"/>
  </si>
  <si>
    <t xml:space="preserve">資料：市民部地域支援課 </t>
    <rPh sb="0" eb="2">
      <t>シリョウ</t>
    </rPh>
    <rPh sb="3" eb="5">
      <t>シミン</t>
    </rPh>
    <rPh sb="5" eb="6">
      <t>ブ</t>
    </rPh>
    <rPh sb="6" eb="8">
      <t>チイキ</t>
    </rPh>
    <rPh sb="8" eb="10">
      <t>シエン</t>
    </rPh>
    <rPh sb="10" eb="11">
      <t>カ</t>
    </rPh>
    <rPh sb="11" eb="12">
      <t>ガッカ</t>
    </rPh>
    <phoneticPr fontId="4"/>
  </si>
  <si>
    <t>※市民ホールやたべ・市民ホールつくばねは、附属の会議室利用を含む。</t>
    <rPh sb="1" eb="3">
      <t>シミン</t>
    </rPh>
    <rPh sb="10" eb="12">
      <t>シミン</t>
    </rPh>
    <rPh sb="21" eb="23">
      <t>フゾク</t>
    </rPh>
    <rPh sb="24" eb="27">
      <t>カイギシツ</t>
    </rPh>
    <rPh sb="27" eb="29">
      <t>リヨウ</t>
    </rPh>
    <rPh sb="30" eb="31">
      <t>フク</t>
    </rPh>
    <phoneticPr fontId="4"/>
  </si>
  <si>
    <t>※１　市民ホールくきざきは、つくば市との合併年度以降のデータ</t>
    <phoneticPr fontId="4"/>
  </si>
  <si>
    <t>※２　平成２３～２５年８月末の市民ホールやたべは、東日本大震災被災により施設閉鎖のため利用実績なし。</t>
    <rPh sb="12" eb="13">
      <t>ツキ</t>
    </rPh>
    <rPh sb="13" eb="14">
      <t>マツ</t>
    </rPh>
    <phoneticPr fontId="4"/>
  </si>
  <si>
    <t>※３　平成２３～２４年度の市民ホールとよさとは、東日本大震災被災により施設閉鎖のため利用実績なし。</t>
    <phoneticPr fontId="4"/>
  </si>
  <si>
    <t>※４　平成２８年度１～３月の市民ホールくきざきは、大型修繕工事により施設閉鎖のため利用実績なし。</t>
    <rPh sb="3" eb="5">
      <t>ヘイセイ</t>
    </rPh>
    <rPh sb="7" eb="9">
      <t>ネンド</t>
    </rPh>
    <rPh sb="12" eb="13">
      <t>ガツ</t>
    </rPh>
    <rPh sb="14" eb="16">
      <t>シミン</t>
    </rPh>
    <rPh sb="25" eb="27">
      <t>オオガタ</t>
    </rPh>
    <rPh sb="27" eb="29">
      <t>シュウゼン</t>
    </rPh>
    <rPh sb="29" eb="31">
      <t>コウジ</t>
    </rPh>
    <rPh sb="34" eb="36">
      <t>シセツ</t>
    </rPh>
    <rPh sb="36" eb="38">
      <t>ヘイサ</t>
    </rPh>
    <rPh sb="41" eb="43">
      <t>リヨウ</t>
    </rPh>
    <rPh sb="43" eb="45">
      <t>ジッセキ</t>
    </rPh>
    <phoneticPr fontId="4"/>
  </si>
  <si>
    <t>※令和２年度は４月、５月に新型コロナウイルス感染症の影響により休館があった。</t>
  </si>
  <si>
    <t>表５５　ノバホール・つくばカピオ利用状況</t>
    <rPh sb="0" eb="1">
      <t>ヒョウ</t>
    </rPh>
    <rPh sb="16" eb="18">
      <t>リヨウ</t>
    </rPh>
    <rPh sb="18" eb="20">
      <t>ジョウキョウ</t>
    </rPh>
    <phoneticPr fontId="4"/>
  </si>
  <si>
    <t>ノバホール</t>
    <phoneticPr fontId="4"/>
  </si>
  <si>
    <t>つくばカピオ</t>
    <phoneticPr fontId="4"/>
  </si>
  <si>
    <t>令和元年度</t>
    <rPh sb="0" eb="2">
      <t>レイワ</t>
    </rPh>
    <rPh sb="2" eb="4">
      <t>ネンド</t>
    </rPh>
    <rPh sb="3" eb="4">
      <t>ド</t>
    </rPh>
    <phoneticPr fontId="4"/>
  </si>
  <si>
    <t>令和３年度</t>
  </si>
  <si>
    <t xml:space="preserve">資料：市民部文化芸術課 </t>
    <rPh sb="0" eb="2">
      <t>シリョウ</t>
    </rPh>
    <rPh sb="3" eb="5">
      <t>シミン</t>
    </rPh>
    <rPh sb="5" eb="6">
      <t>ブ</t>
    </rPh>
    <rPh sb="6" eb="8">
      <t>ブンカ</t>
    </rPh>
    <rPh sb="8" eb="10">
      <t>ゲイジュツ</t>
    </rPh>
    <rPh sb="10" eb="11">
      <t>カ</t>
    </rPh>
    <rPh sb="11" eb="12">
      <t>ガッカ</t>
    </rPh>
    <phoneticPr fontId="4"/>
  </si>
  <si>
    <t>表５６　ふれあいプラザ・市民研修センター利用状況</t>
    <rPh sb="0" eb="1">
      <t>ヒョウ</t>
    </rPh>
    <rPh sb="12" eb="16">
      <t>シミンケンシュウ</t>
    </rPh>
    <rPh sb="20" eb="22">
      <t>リヨウ</t>
    </rPh>
    <rPh sb="22" eb="24">
      <t>ジョウキョウ</t>
    </rPh>
    <phoneticPr fontId="4"/>
  </si>
  <si>
    <t>ふれあいプラザ</t>
    <phoneticPr fontId="4"/>
  </si>
  <si>
    <t>市民研修センター</t>
    <rPh sb="0" eb="4">
      <t>シミンケンシュウ</t>
    </rPh>
    <phoneticPr fontId="4"/>
  </si>
  <si>
    <t>平成18年度</t>
    <rPh sb="0" eb="2">
      <t>ヘイセイ</t>
    </rPh>
    <rPh sb="4" eb="6">
      <t>ネンド</t>
    </rPh>
    <phoneticPr fontId="4"/>
  </si>
  <si>
    <t>平成19年度</t>
    <rPh sb="0" eb="2">
      <t>ヘイセイ</t>
    </rPh>
    <rPh sb="4" eb="6">
      <t>ネンド</t>
    </rPh>
    <phoneticPr fontId="4"/>
  </si>
  <si>
    <t>平成20年度</t>
    <rPh sb="0" eb="2">
      <t>ヘイセイ</t>
    </rPh>
    <rPh sb="4" eb="6">
      <t>ネンド</t>
    </rPh>
    <phoneticPr fontId="4"/>
  </si>
  <si>
    <t>平成27年度</t>
    <rPh sb="0" eb="2">
      <t>ヘイセイ</t>
    </rPh>
    <rPh sb="4" eb="5">
      <t>ネン</t>
    </rPh>
    <rPh sb="5" eb="6">
      <t>ド</t>
    </rPh>
    <phoneticPr fontId="4"/>
  </si>
  <si>
    <t>平成28年度</t>
    <rPh sb="0" eb="2">
      <t>ヘイセイ</t>
    </rPh>
    <rPh sb="4" eb="5">
      <t>ネン</t>
    </rPh>
    <rPh sb="5" eb="6">
      <t>ド</t>
    </rPh>
    <phoneticPr fontId="4"/>
  </si>
  <si>
    <t>資料：市民部地域支援課・教育局生涯学習推進課</t>
    <rPh sb="0" eb="2">
      <t>シリョウ</t>
    </rPh>
    <rPh sb="3" eb="5">
      <t>シミン</t>
    </rPh>
    <rPh sb="5" eb="6">
      <t>ブ</t>
    </rPh>
    <rPh sb="6" eb="8">
      <t>チイキ</t>
    </rPh>
    <rPh sb="8" eb="10">
      <t>シエン</t>
    </rPh>
    <rPh sb="10" eb="11">
      <t>カ</t>
    </rPh>
    <rPh sb="12" eb="15">
      <t>キョウイクキョク</t>
    </rPh>
    <rPh sb="15" eb="17">
      <t>ショウガイ</t>
    </rPh>
    <rPh sb="17" eb="19">
      <t>ガクシュウ</t>
    </rPh>
    <rPh sb="19" eb="21">
      <t>スイシン</t>
    </rPh>
    <rPh sb="21" eb="22">
      <t>カ</t>
    </rPh>
    <phoneticPr fontId="4"/>
  </si>
  <si>
    <t>※市民研修センターは浴室利用者を含む。</t>
    <phoneticPr fontId="4"/>
  </si>
  <si>
    <t>表５７　交流センター利用状況</t>
    <rPh sb="0" eb="1">
      <t>ヒョウ</t>
    </rPh>
    <rPh sb="4" eb="6">
      <t>コウリュウ</t>
    </rPh>
    <rPh sb="10" eb="12">
      <t>リヨウ</t>
    </rPh>
    <rPh sb="12" eb="14">
      <t>ジョウキョウ</t>
    </rPh>
    <phoneticPr fontId="4"/>
  </si>
  <si>
    <t>地域</t>
    <rPh sb="0" eb="2">
      <t>チイキ</t>
    </rPh>
    <phoneticPr fontId="4"/>
  </si>
  <si>
    <t>吉沼 ※１　※２</t>
    <rPh sb="0" eb="2">
      <t>ヨシヌマ</t>
    </rPh>
    <phoneticPr fontId="4"/>
  </si>
  <si>
    <t>豊里　※３</t>
    <rPh sb="0" eb="2">
      <t>トヨサト</t>
    </rPh>
    <phoneticPr fontId="4"/>
  </si>
  <si>
    <t>種別</t>
    <rPh sb="0" eb="2">
      <t>シュベツ</t>
    </rPh>
    <phoneticPr fontId="4"/>
  </si>
  <si>
    <t>交流センター</t>
    <rPh sb="0" eb="2">
      <t>コウリュウ</t>
    </rPh>
    <phoneticPr fontId="4"/>
  </si>
  <si>
    <t>図書</t>
    <rPh sb="0" eb="2">
      <t>トショ</t>
    </rPh>
    <phoneticPr fontId="4"/>
  </si>
  <si>
    <t>交流センター</t>
    <phoneticPr fontId="4"/>
  </si>
  <si>
    <t>冊数</t>
    <rPh sb="0" eb="1">
      <t>サツ</t>
    </rPh>
    <rPh sb="1" eb="2">
      <t>スウ</t>
    </rPh>
    <phoneticPr fontId="4"/>
  </si>
  <si>
    <t>平成１４年度</t>
    <rPh sb="4" eb="6">
      <t>ネンド</t>
    </rPh>
    <phoneticPr fontId="4"/>
  </si>
  <si>
    <t>平成１５年度</t>
    <rPh sb="4" eb="6">
      <t>ネンド</t>
    </rPh>
    <phoneticPr fontId="4"/>
  </si>
  <si>
    <t>平成１６年度</t>
    <rPh sb="4" eb="6">
      <t>ネンド</t>
    </rPh>
    <phoneticPr fontId="4"/>
  </si>
  <si>
    <t>平成１７年度</t>
    <rPh sb="4" eb="6">
      <t>ネンド</t>
    </rPh>
    <phoneticPr fontId="4"/>
  </si>
  <si>
    <t>平成１８年度</t>
    <rPh sb="4" eb="6">
      <t>ネンド</t>
    </rPh>
    <phoneticPr fontId="4"/>
  </si>
  <si>
    <t>平成１９年度</t>
    <rPh sb="4" eb="6">
      <t>ネンド</t>
    </rPh>
    <phoneticPr fontId="4"/>
  </si>
  <si>
    <t>平成２０年度</t>
    <rPh sb="4" eb="6">
      <t>ネンド</t>
    </rPh>
    <phoneticPr fontId="4"/>
  </si>
  <si>
    <t>平成２１年度</t>
    <rPh sb="4" eb="6">
      <t>ネンド</t>
    </rPh>
    <phoneticPr fontId="4"/>
  </si>
  <si>
    <t>平成２２年度</t>
    <rPh sb="4" eb="6">
      <t>ネンド</t>
    </rPh>
    <phoneticPr fontId="4"/>
  </si>
  <si>
    <t>平成２３年度</t>
    <rPh sb="4" eb="6">
      <t>ネンド</t>
    </rPh>
    <phoneticPr fontId="4"/>
  </si>
  <si>
    <t>平成２４年度</t>
    <rPh sb="4" eb="6">
      <t>ネンド</t>
    </rPh>
    <phoneticPr fontId="4"/>
  </si>
  <si>
    <t>平成２５年度</t>
    <rPh sb="4" eb="6">
      <t>ネンド</t>
    </rPh>
    <phoneticPr fontId="4"/>
  </si>
  <si>
    <t>平成２６年度</t>
    <rPh sb="4" eb="6">
      <t>ネンド</t>
    </rPh>
    <phoneticPr fontId="4"/>
  </si>
  <si>
    <t>平成２７年度</t>
    <rPh sb="4" eb="6">
      <t>ネンド</t>
    </rPh>
    <phoneticPr fontId="4"/>
  </si>
  <si>
    <t>平成２８年度</t>
    <rPh sb="4" eb="6">
      <t>ネンド</t>
    </rPh>
    <phoneticPr fontId="4"/>
  </si>
  <si>
    <t>平成２９年度</t>
    <rPh sb="4" eb="6">
      <t>ネンド</t>
    </rPh>
    <phoneticPr fontId="4"/>
  </si>
  <si>
    <t>平成３０年度</t>
    <rPh sb="4" eb="6">
      <t>ネンド</t>
    </rPh>
    <phoneticPr fontId="4"/>
  </si>
  <si>
    <t>※１　平成23、24年度　東日本大震災被災により、施設閉鎖のため利用実績なし。</t>
    <rPh sb="10" eb="12">
      <t>ネンド</t>
    </rPh>
    <rPh sb="13" eb="14">
      <t>ヒガシ</t>
    </rPh>
    <phoneticPr fontId="4"/>
  </si>
  <si>
    <t>※２　平成29年度　耐震補強工事により12月から２月は臨時休館。</t>
    <rPh sb="3" eb="5">
      <t>ヘイセイ</t>
    </rPh>
    <rPh sb="7" eb="9">
      <t>ネンド</t>
    </rPh>
    <rPh sb="10" eb="12">
      <t>タイシン</t>
    </rPh>
    <rPh sb="12" eb="14">
      <t>ホキョウ</t>
    </rPh>
    <rPh sb="14" eb="16">
      <t>コウジ</t>
    </rPh>
    <rPh sb="21" eb="22">
      <t>ガツ</t>
    </rPh>
    <rPh sb="25" eb="26">
      <t>ガツ</t>
    </rPh>
    <rPh sb="27" eb="29">
      <t>リンジ</t>
    </rPh>
    <rPh sb="29" eb="31">
      <t>キュウカン</t>
    </rPh>
    <phoneticPr fontId="4"/>
  </si>
  <si>
    <t>※３　平成27年度　常総市水害時の避難所としての対応があったため、例年と比較し利用実績が低い。</t>
    <phoneticPr fontId="4"/>
  </si>
  <si>
    <t>松代</t>
    <rPh sb="0" eb="2">
      <t>マツシロ</t>
    </rPh>
    <phoneticPr fontId="4"/>
  </si>
  <si>
    <t>二の宮</t>
    <rPh sb="0" eb="1">
      <t>ニ</t>
    </rPh>
    <rPh sb="2" eb="3">
      <t>ミヤ</t>
    </rPh>
    <phoneticPr fontId="4"/>
  </si>
  <si>
    <t>平成１１年度</t>
    <rPh sb="4" eb="6">
      <t>ネンド</t>
    </rPh>
    <phoneticPr fontId="4"/>
  </si>
  <si>
    <t>平成１２年度</t>
    <rPh sb="4" eb="6">
      <t>ネンド</t>
    </rPh>
    <phoneticPr fontId="4"/>
  </si>
  <si>
    <t>平成１３年度</t>
    <rPh sb="4" eb="6">
      <t>ネンド</t>
    </rPh>
    <phoneticPr fontId="4"/>
  </si>
  <si>
    <t>春日</t>
    <rPh sb="0" eb="2">
      <t>カスガ</t>
    </rPh>
    <phoneticPr fontId="4"/>
  </si>
  <si>
    <t>島名</t>
    <rPh sb="0" eb="2">
      <t>シマナ</t>
    </rPh>
    <phoneticPr fontId="4"/>
  </si>
  <si>
    <t>桜　※４</t>
    <rPh sb="0" eb="1">
      <t>サクラ</t>
    </rPh>
    <phoneticPr fontId="4"/>
  </si>
  <si>
    <t>※４　平成27年度　耐震補強工事による臨時休館が例年と比較し利用実績が低い。</t>
    <rPh sb="7" eb="9">
      <t>ネンド</t>
    </rPh>
    <rPh sb="10" eb="12">
      <t>タイシン</t>
    </rPh>
    <rPh sb="12" eb="14">
      <t>ホキョウ</t>
    </rPh>
    <rPh sb="14" eb="16">
      <t>コウジ</t>
    </rPh>
    <rPh sb="19" eb="21">
      <t>リンジ</t>
    </rPh>
    <rPh sb="21" eb="23">
      <t>キュウカン</t>
    </rPh>
    <rPh sb="24" eb="26">
      <t>レイネン</t>
    </rPh>
    <rPh sb="27" eb="29">
      <t>ヒカク</t>
    </rPh>
    <rPh sb="30" eb="32">
      <t>リヨウ</t>
    </rPh>
    <rPh sb="32" eb="34">
      <t>ジッセキ</t>
    </rPh>
    <rPh sb="35" eb="36">
      <t>ヒク</t>
    </rPh>
    <phoneticPr fontId="4"/>
  </si>
  <si>
    <t>栗原　※５</t>
    <rPh sb="0" eb="2">
      <t>クリハラ</t>
    </rPh>
    <phoneticPr fontId="4"/>
  </si>
  <si>
    <t>竹園</t>
    <rPh sb="0" eb="2">
      <t>タケゾノ</t>
    </rPh>
    <phoneticPr fontId="4"/>
  </si>
  <si>
    <t>並木</t>
    <rPh sb="0" eb="2">
      <t>ナミキ</t>
    </rPh>
    <phoneticPr fontId="4"/>
  </si>
  <si>
    <t>※５　平成30年度　耐震補強工事により７月から３月は臨時休館。</t>
    <rPh sb="3" eb="5">
      <t>ヘイセイ</t>
    </rPh>
    <rPh sb="7" eb="9">
      <t>ネンド</t>
    </rPh>
    <rPh sb="10" eb="12">
      <t>タイシン</t>
    </rPh>
    <rPh sb="12" eb="14">
      <t>ホキョウ</t>
    </rPh>
    <rPh sb="14" eb="16">
      <t>コウジ</t>
    </rPh>
    <rPh sb="20" eb="21">
      <t>ガツ</t>
    </rPh>
    <rPh sb="24" eb="25">
      <t>ガツ</t>
    </rPh>
    <rPh sb="26" eb="28">
      <t>リンジ</t>
    </rPh>
    <rPh sb="28" eb="30">
      <t>キュウカン</t>
    </rPh>
    <phoneticPr fontId="4"/>
  </si>
  <si>
    <t>広岡</t>
    <rPh sb="0" eb="2">
      <t>ヒロオカ</t>
    </rPh>
    <phoneticPr fontId="4"/>
  </si>
  <si>
    <t>吾妻</t>
    <rPh sb="0" eb="2">
      <t>アズマ</t>
    </rPh>
    <phoneticPr fontId="4"/>
  </si>
  <si>
    <t>小野川</t>
    <rPh sb="0" eb="3">
      <t>オノガワ</t>
    </rPh>
    <phoneticPr fontId="4"/>
  </si>
  <si>
    <t>茎崎　※６</t>
    <rPh sb="0" eb="2">
      <t>クキザキ</t>
    </rPh>
    <phoneticPr fontId="4"/>
  </si>
  <si>
    <t>※６　つくば市との合併年度以降のデータ</t>
    <phoneticPr fontId="4"/>
  </si>
  <si>
    <t>資料：市民部地域支援課</t>
    <rPh sb="6" eb="8">
      <t>チイキ</t>
    </rPh>
    <rPh sb="8" eb="10">
      <t>シエン</t>
    </rPh>
    <rPh sb="10" eb="11">
      <t>カ</t>
    </rPh>
    <phoneticPr fontId="4"/>
  </si>
  <si>
    <t>表５８　選挙人名簿登録者数の推移</t>
    <rPh sb="0" eb="1">
      <t>ヒョウ</t>
    </rPh>
    <phoneticPr fontId="4"/>
  </si>
  <si>
    <r>
      <t>　　　　　　　　　　</t>
    </r>
    <r>
      <rPr>
        <sz val="12"/>
        <rFont val="ＭＳ Ｐゴシック"/>
        <family val="3"/>
        <charset val="128"/>
      </rPr>
      <t>基準日：各年９月１日 （単位：人）</t>
    </r>
    <rPh sb="10" eb="13">
      <t>キジュンビ</t>
    </rPh>
    <rPh sb="14" eb="16">
      <t>カクネン</t>
    </rPh>
    <phoneticPr fontId="4"/>
  </si>
  <si>
    <t xml:space="preserve">平成２８年  </t>
    <phoneticPr fontId="4"/>
  </si>
  <si>
    <t>資料 ： 選挙管理委員会事務局</t>
    <phoneticPr fontId="4"/>
  </si>
  <si>
    <t>表５９　選挙投票状況（選挙別直近の投票状況）</t>
    <rPh sb="0" eb="1">
      <t>ヒョウ</t>
    </rPh>
    <rPh sb="4" eb="6">
      <t>センキョ</t>
    </rPh>
    <rPh sb="6" eb="8">
      <t>トウヒョウ</t>
    </rPh>
    <rPh sb="8" eb="10">
      <t>ジョウキョウ</t>
    </rPh>
    <rPh sb="11" eb="13">
      <t>センキョ</t>
    </rPh>
    <rPh sb="13" eb="14">
      <t>ベツ</t>
    </rPh>
    <rPh sb="14" eb="16">
      <t>チョッキン</t>
    </rPh>
    <rPh sb="17" eb="19">
      <t>トウヒョウ</t>
    </rPh>
    <rPh sb="19" eb="21">
      <t>ジョウキョウ</t>
    </rPh>
    <phoneticPr fontId="4"/>
  </si>
  <si>
    <t>※期日前投票と不在者投票は投票者数に含まれる</t>
    <rPh sb="1" eb="3">
      <t>キジツ</t>
    </rPh>
    <rPh sb="3" eb="4">
      <t>マエ</t>
    </rPh>
    <rPh sb="4" eb="6">
      <t>トウヒョウ</t>
    </rPh>
    <rPh sb="7" eb="10">
      <t>フザイシャ</t>
    </rPh>
    <rPh sb="10" eb="12">
      <t>トウヒョウ</t>
    </rPh>
    <rPh sb="13" eb="16">
      <t>トウヒョウシャ</t>
    </rPh>
    <rPh sb="16" eb="17">
      <t>スウ</t>
    </rPh>
    <rPh sb="18" eb="19">
      <t>フク</t>
    </rPh>
    <phoneticPr fontId="4"/>
  </si>
  <si>
    <t>つくば市長選挙</t>
    <rPh sb="3" eb="5">
      <t>シチョウ</t>
    </rPh>
    <rPh sb="5" eb="7">
      <t>センキョ</t>
    </rPh>
    <phoneticPr fontId="4"/>
  </si>
  <si>
    <t>選挙期日</t>
    <rPh sb="0" eb="2">
      <t>センキョ</t>
    </rPh>
    <rPh sb="2" eb="4">
      <t>キジツ</t>
    </rPh>
    <phoneticPr fontId="4"/>
  </si>
  <si>
    <t>任期</t>
    <rPh sb="0" eb="1">
      <t>ニン</t>
    </rPh>
    <rPh sb="1" eb="2">
      <t>キ</t>
    </rPh>
    <phoneticPr fontId="4"/>
  </si>
  <si>
    <t>令和2年11月17日～令和6年11月16日</t>
    <rPh sb="0" eb="2">
      <t>レイワ</t>
    </rPh>
    <rPh sb="3" eb="4">
      <t>ネン</t>
    </rPh>
    <rPh sb="6" eb="7">
      <t>ガツ</t>
    </rPh>
    <rPh sb="9" eb="10">
      <t>ニチ</t>
    </rPh>
    <rPh sb="11" eb="13">
      <t>レイワ</t>
    </rPh>
    <rPh sb="14" eb="15">
      <t>ネン</t>
    </rPh>
    <rPh sb="17" eb="18">
      <t>ガツ</t>
    </rPh>
    <rPh sb="20" eb="21">
      <t>ニチ</t>
    </rPh>
    <phoneticPr fontId="4"/>
  </si>
  <si>
    <t>当日有権者数（人）</t>
    <rPh sb="0" eb="2">
      <t>トウジツ</t>
    </rPh>
    <rPh sb="2" eb="5">
      <t>ユウケンシャ</t>
    </rPh>
    <rPh sb="5" eb="6">
      <t>スウ</t>
    </rPh>
    <rPh sb="7" eb="8">
      <t>ニン</t>
    </rPh>
    <phoneticPr fontId="4"/>
  </si>
  <si>
    <t>投票者数（人）</t>
    <rPh sb="0" eb="3">
      <t>トウヒョウシャ</t>
    </rPh>
    <rPh sb="3" eb="4">
      <t>スウ</t>
    </rPh>
    <rPh sb="5" eb="6">
      <t>ニン</t>
    </rPh>
    <phoneticPr fontId="4"/>
  </si>
  <si>
    <t>投票率（％）</t>
    <rPh sb="0" eb="2">
      <t>トウヒョウ</t>
    </rPh>
    <rPh sb="2" eb="3">
      <t>リツ</t>
    </rPh>
    <phoneticPr fontId="4"/>
  </si>
  <si>
    <t>期日前投票</t>
    <rPh sb="0" eb="2">
      <t>キジツ</t>
    </rPh>
    <rPh sb="2" eb="3">
      <t>マエ</t>
    </rPh>
    <rPh sb="3" eb="5">
      <t>トウヒョウ</t>
    </rPh>
    <phoneticPr fontId="4"/>
  </si>
  <si>
    <t>不在者投票</t>
    <rPh sb="0" eb="3">
      <t>フザイシャ</t>
    </rPh>
    <rPh sb="3" eb="5">
      <t>トウヒョウ</t>
    </rPh>
    <phoneticPr fontId="4"/>
  </si>
  <si>
    <t>つくば市議会議員一般選挙</t>
    <rPh sb="3" eb="6">
      <t>シギカイ</t>
    </rPh>
    <rPh sb="6" eb="8">
      <t>ギイン</t>
    </rPh>
    <rPh sb="8" eb="10">
      <t>イッパン</t>
    </rPh>
    <rPh sb="10" eb="12">
      <t>センキョ</t>
    </rPh>
    <phoneticPr fontId="4"/>
  </si>
  <si>
    <t>任期</t>
    <rPh sb="0" eb="2">
      <t>ニンキ</t>
    </rPh>
    <phoneticPr fontId="4"/>
  </si>
  <si>
    <t>令和2年11月30日～令和6年11月29日</t>
    <rPh sb="0" eb="1">
      <t>レイ</t>
    </rPh>
    <rPh sb="1" eb="2">
      <t>カズ</t>
    </rPh>
    <rPh sb="3" eb="4">
      <t>ネン</t>
    </rPh>
    <rPh sb="4" eb="5">
      <t>ヘイネン</t>
    </rPh>
    <rPh sb="6" eb="7">
      <t>ガツ</t>
    </rPh>
    <rPh sb="9" eb="10">
      <t>ニチ</t>
    </rPh>
    <rPh sb="11" eb="13">
      <t>レイワ</t>
    </rPh>
    <rPh sb="14" eb="15">
      <t>ネン</t>
    </rPh>
    <rPh sb="17" eb="18">
      <t>ガツ</t>
    </rPh>
    <rPh sb="20" eb="21">
      <t>ニチ</t>
    </rPh>
    <phoneticPr fontId="4"/>
  </si>
  <si>
    <t>茨城県知事選挙</t>
    <rPh sb="0" eb="2">
      <t>イバラキ</t>
    </rPh>
    <rPh sb="2" eb="5">
      <t>ケンチジ</t>
    </rPh>
    <rPh sb="5" eb="7">
      <t>センキョ</t>
    </rPh>
    <phoneticPr fontId="4"/>
  </si>
  <si>
    <t>令和3年9月26日～令和7年9月25日</t>
    <rPh sb="0" eb="2">
      <t>レイワ</t>
    </rPh>
    <rPh sb="3" eb="4">
      <t>ネン</t>
    </rPh>
    <rPh sb="5" eb="6">
      <t>ガツ</t>
    </rPh>
    <rPh sb="8" eb="9">
      <t>ニチ</t>
    </rPh>
    <rPh sb="10" eb="12">
      <t>レイワ</t>
    </rPh>
    <rPh sb="13" eb="14">
      <t>ネン</t>
    </rPh>
    <rPh sb="15" eb="16">
      <t>ガツ</t>
    </rPh>
    <rPh sb="18" eb="19">
      <t>ニチ</t>
    </rPh>
    <phoneticPr fontId="4"/>
  </si>
  <si>
    <t>つくば市計</t>
    <rPh sb="3" eb="4">
      <t>シ</t>
    </rPh>
    <rPh sb="4" eb="5">
      <t>ケイ</t>
    </rPh>
    <phoneticPr fontId="4"/>
  </si>
  <si>
    <t>茨城県計</t>
    <rPh sb="0" eb="3">
      <t>イバラキケン</t>
    </rPh>
    <rPh sb="3" eb="4">
      <t>ケイ</t>
    </rPh>
    <phoneticPr fontId="4"/>
  </si>
  <si>
    <t>茨城県議会議員一般選挙（つくば市選挙区）</t>
    <rPh sb="0" eb="3">
      <t>イバラキケン</t>
    </rPh>
    <rPh sb="3" eb="5">
      <t>ギカイ</t>
    </rPh>
    <rPh sb="5" eb="7">
      <t>ギイン</t>
    </rPh>
    <rPh sb="7" eb="9">
      <t>イッパン</t>
    </rPh>
    <rPh sb="9" eb="11">
      <t>センキョ</t>
    </rPh>
    <rPh sb="15" eb="16">
      <t>シ</t>
    </rPh>
    <rPh sb="16" eb="19">
      <t>センキョク</t>
    </rPh>
    <phoneticPr fontId="4"/>
  </si>
  <si>
    <t>令和5年1月8日～令和9年1月7日</t>
    <rPh sb="0" eb="2">
      <t>レイワ</t>
    </rPh>
    <rPh sb="9" eb="11">
      <t>レイワ</t>
    </rPh>
    <phoneticPr fontId="4"/>
  </si>
  <si>
    <t>衆議院議員総選挙（小選挙区〔６区〕）</t>
    <rPh sb="0" eb="3">
      <t>シュウギイン</t>
    </rPh>
    <rPh sb="3" eb="5">
      <t>ギイン</t>
    </rPh>
    <rPh sb="5" eb="8">
      <t>ソウセンキョ</t>
    </rPh>
    <rPh sb="9" eb="10">
      <t>ショウ</t>
    </rPh>
    <rPh sb="10" eb="13">
      <t>センキョク</t>
    </rPh>
    <rPh sb="15" eb="16">
      <t>ク</t>
    </rPh>
    <phoneticPr fontId="4"/>
  </si>
  <si>
    <t>令和3年10月31日～令和７年10月30日</t>
    <rPh sb="0" eb="2">
      <t>レイワ</t>
    </rPh>
    <rPh sb="3" eb="4">
      <t>ネン</t>
    </rPh>
    <rPh sb="6" eb="7">
      <t>ガツ</t>
    </rPh>
    <rPh sb="9" eb="10">
      <t>ニチ</t>
    </rPh>
    <rPh sb="11" eb="13">
      <t>レイワ</t>
    </rPh>
    <rPh sb="14" eb="15">
      <t>ネン</t>
    </rPh>
    <rPh sb="17" eb="18">
      <t>ガツ</t>
    </rPh>
    <rPh sb="20" eb="21">
      <t>ニチ</t>
    </rPh>
    <phoneticPr fontId="4"/>
  </si>
  <si>
    <t>在外投票</t>
    <rPh sb="0" eb="2">
      <t>ザイガイ</t>
    </rPh>
    <rPh sb="2" eb="4">
      <t>トウヒョウ</t>
    </rPh>
    <phoneticPr fontId="4"/>
  </si>
  <si>
    <t>６区計</t>
    <rPh sb="1" eb="2">
      <t>ク</t>
    </rPh>
    <rPh sb="2" eb="3">
      <t>ケイ</t>
    </rPh>
    <phoneticPr fontId="4"/>
  </si>
  <si>
    <t>衆議院議員総選挙（比例代表）</t>
    <rPh sb="0" eb="3">
      <t>シュウギイン</t>
    </rPh>
    <rPh sb="3" eb="5">
      <t>ギイン</t>
    </rPh>
    <rPh sb="5" eb="8">
      <t>ソウセンキョ</t>
    </rPh>
    <rPh sb="9" eb="11">
      <t>ヒレイ</t>
    </rPh>
    <rPh sb="11" eb="13">
      <t>ダイヒョウ</t>
    </rPh>
    <phoneticPr fontId="4"/>
  </si>
  <si>
    <t>参議院議員通常選挙（茨城県選挙区）</t>
    <rPh sb="0" eb="3">
      <t>サンギイン</t>
    </rPh>
    <rPh sb="3" eb="5">
      <t>ギイン</t>
    </rPh>
    <rPh sb="5" eb="7">
      <t>ツウジョウ</t>
    </rPh>
    <rPh sb="7" eb="9">
      <t>センキョ</t>
    </rPh>
    <rPh sb="10" eb="13">
      <t>イバラキケン</t>
    </rPh>
    <rPh sb="13" eb="16">
      <t>センキョク</t>
    </rPh>
    <phoneticPr fontId="4"/>
  </si>
  <si>
    <t>令和4年7月26日～令和10年7月25日</t>
    <rPh sb="0" eb="1">
      <t>レイ</t>
    </rPh>
    <rPh sb="1" eb="2">
      <t>カズ</t>
    </rPh>
    <rPh sb="3" eb="4">
      <t>ネン</t>
    </rPh>
    <rPh sb="5" eb="6">
      <t>ガツ</t>
    </rPh>
    <rPh sb="8" eb="9">
      <t>ニチ</t>
    </rPh>
    <rPh sb="10" eb="11">
      <t>レイ</t>
    </rPh>
    <rPh sb="11" eb="12">
      <t>カズ</t>
    </rPh>
    <rPh sb="14" eb="15">
      <t>ネン</t>
    </rPh>
    <rPh sb="16" eb="17">
      <t>ガツ</t>
    </rPh>
    <rPh sb="19" eb="20">
      <t>ニチ</t>
    </rPh>
    <phoneticPr fontId="4"/>
  </si>
  <si>
    <t>参議院議員通常選挙（比例代表）</t>
    <rPh sb="0" eb="3">
      <t>サンギイン</t>
    </rPh>
    <rPh sb="3" eb="5">
      <t>ギイン</t>
    </rPh>
    <rPh sb="5" eb="7">
      <t>ツウジョウ</t>
    </rPh>
    <rPh sb="7" eb="9">
      <t>センキョ</t>
    </rPh>
    <rPh sb="10" eb="12">
      <t>ヒレイ</t>
    </rPh>
    <rPh sb="12" eb="14">
      <t>ダイヒョウ</t>
    </rPh>
    <phoneticPr fontId="4"/>
  </si>
  <si>
    <t>令和元年7月29日～令和7年7月28日</t>
    <rPh sb="0" eb="1">
      <t>レイ</t>
    </rPh>
    <rPh sb="1" eb="2">
      <t>カズ</t>
    </rPh>
    <rPh sb="2" eb="3">
      <t>ゲン</t>
    </rPh>
    <rPh sb="3" eb="4">
      <t>ネン</t>
    </rPh>
    <rPh sb="5" eb="6">
      <t>ガツ</t>
    </rPh>
    <rPh sb="8" eb="9">
      <t>ニチ</t>
    </rPh>
    <rPh sb="10" eb="11">
      <t>レイ</t>
    </rPh>
    <rPh sb="11" eb="12">
      <t>カズ</t>
    </rPh>
    <rPh sb="13" eb="14">
      <t>ネン</t>
    </rPh>
    <rPh sb="15" eb="16">
      <t>ガツ</t>
    </rPh>
    <rPh sb="18" eb="19">
      <t>ニチ</t>
    </rPh>
    <phoneticPr fontId="4"/>
  </si>
  <si>
    <t>令和元年7月21日</t>
    <rPh sb="0" eb="4">
      <t>レイワガンネン</t>
    </rPh>
    <rPh sb="5" eb="6">
      <t>ガツ</t>
    </rPh>
    <rPh sb="8" eb="9">
      <t>ニチ</t>
    </rPh>
    <phoneticPr fontId="4"/>
  </si>
  <si>
    <t>表６０　一般会計歳入・歳出決算額の推移</t>
    <rPh sb="0" eb="1">
      <t>ヒョウ</t>
    </rPh>
    <phoneticPr fontId="4"/>
  </si>
  <si>
    <t xml:space="preserve">       各年度末現在 （単位：千円、％）</t>
    <phoneticPr fontId="4"/>
  </si>
  <si>
    <t>歳　入　決　算　額</t>
    <phoneticPr fontId="4"/>
  </si>
  <si>
    <t>歳　出　決　算　額</t>
    <phoneticPr fontId="4"/>
  </si>
  <si>
    <t>対前年度増加率</t>
  </si>
  <si>
    <t>平成１５年度</t>
    <rPh sb="0" eb="2">
      <t>ヘイセイ</t>
    </rPh>
    <rPh sb="4" eb="5">
      <t>ネン</t>
    </rPh>
    <rPh sb="5" eb="6">
      <t>ド</t>
    </rPh>
    <phoneticPr fontId="4"/>
  </si>
  <si>
    <t>平成１６年度</t>
    <rPh sb="0" eb="2">
      <t>ヘイセイ</t>
    </rPh>
    <rPh sb="4" eb="5">
      <t>ネン</t>
    </rPh>
    <rPh sb="5" eb="6">
      <t>ド</t>
    </rPh>
    <phoneticPr fontId="4"/>
  </si>
  <si>
    <t>平成１７年度</t>
    <rPh sb="0" eb="2">
      <t>ヘイセイ</t>
    </rPh>
    <rPh sb="4" eb="5">
      <t>ネン</t>
    </rPh>
    <rPh sb="5" eb="6">
      <t>ド</t>
    </rPh>
    <phoneticPr fontId="4"/>
  </si>
  <si>
    <t>平成１８年度</t>
    <rPh sb="0" eb="2">
      <t>ヘイセイ</t>
    </rPh>
    <rPh sb="4" eb="5">
      <t>ネン</t>
    </rPh>
    <rPh sb="5" eb="6">
      <t>ド</t>
    </rPh>
    <phoneticPr fontId="4"/>
  </si>
  <si>
    <t>令和元年度</t>
    <rPh sb="0" eb="2">
      <t>レイワ</t>
    </rPh>
    <rPh sb="2" eb="3">
      <t>モト</t>
    </rPh>
    <rPh sb="3" eb="5">
      <t>ネンド</t>
    </rPh>
    <phoneticPr fontId="4"/>
  </si>
  <si>
    <t>令和２年度</t>
    <rPh sb="0" eb="2">
      <t>レイワ</t>
    </rPh>
    <rPh sb="3" eb="5">
      <t>ネンド</t>
    </rPh>
    <phoneticPr fontId="4"/>
  </si>
  <si>
    <t>資料 ： 会計事務局（つくば市歳入歳出決算書）</t>
    <rPh sb="0" eb="2">
      <t>シリョウ</t>
    </rPh>
    <rPh sb="5" eb="10">
      <t>カイケイジムキョク</t>
    </rPh>
    <rPh sb="14" eb="15">
      <t>シ</t>
    </rPh>
    <rPh sb="15" eb="17">
      <t>サイニュウ</t>
    </rPh>
    <rPh sb="17" eb="19">
      <t>サイシュツ</t>
    </rPh>
    <rPh sb="19" eb="22">
      <t>ケッサンショ</t>
    </rPh>
    <phoneticPr fontId="4"/>
  </si>
  <si>
    <t>表６１　特別会計歳入・歳出決算額の推移</t>
    <rPh sb="0" eb="1">
      <t>ヒョウ</t>
    </rPh>
    <rPh sb="8" eb="10">
      <t>サイニュウ</t>
    </rPh>
    <rPh sb="11" eb="13">
      <t>サイシュツ</t>
    </rPh>
    <rPh sb="13" eb="16">
      <t>ケッサンガク</t>
    </rPh>
    <rPh sb="17" eb="19">
      <t>スイイ</t>
    </rPh>
    <phoneticPr fontId="4"/>
  </si>
  <si>
    <t>各年度末現在 （単位： 千円）</t>
    <rPh sb="0" eb="1">
      <t>カク</t>
    </rPh>
    <phoneticPr fontId="4"/>
  </si>
  <si>
    <t>区       分</t>
  </si>
  <si>
    <t>合               計</t>
  </si>
  <si>
    <t>国 民 健 康 保 険</t>
  </si>
  <si>
    <t>下      水      道</t>
  </si>
  <si>
    <t>老    人    保    健</t>
  </si>
  <si>
    <t xml:space="preserve"> </t>
    <phoneticPr fontId="4"/>
  </si>
  <si>
    <t>歳      入</t>
  </si>
  <si>
    <t>歳      出</t>
  </si>
  <si>
    <t>平成　　９年度</t>
    <phoneticPr fontId="4"/>
  </si>
  <si>
    <t>平成１６年度</t>
    <phoneticPr fontId="4"/>
  </si>
  <si>
    <t>令和元年度</t>
    <rPh sb="0" eb="2">
      <t>レイワ</t>
    </rPh>
    <rPh sb="2" eb="4">
      <t>ガンネン</t>
    </rPh>
    <rPh sb="3" eb="5">
      <t>ネンド</t>
    </rPh>
    <rPh sb="4" eb="5">
      <t>ド</t>
    </rPh>
    <phoneticPr fontId="4"/>
  </si>
  <si>
    <t>令和２年度</t>
    <phoneticPr fontId="4"/>
  </si>
  <si>
    <t>後期高齢者医療</t>
    <rPh sb="0" eb="2">
      <t>コウキ</t>
    </rPh>
    <rPh sb="2" eb="5">
      <t>コウレイシャ</t>
    </rPh>
    <rPh sb="5" eb="7">
      <t>イリョウ</t>
    </rPh>
    <phoneticPr fontId="4"/>
  </si>
  <si>
    <t>作岡財産区</t>
    <rPh sb="0" eb="1">
      <t>サク</t>
    </rPh>
    <rPh sb="1" eb="2">
      <t>オカ</t>
    </rPh>
    <rPh sb="2" eb="5">
      <t>ザイサンク</t>
    </rPh>
    <phoneticPr fontId="4"/>
  </si>
  <si>
    <t>公平委員会</t>
    <rPh sb="0" eb="2">
      <t>コウヘイ</t>
    </rPh>
    <rPh sb="2" eb="5">
      <t>イインカイ</t>
    </rPh>
    <phoneticPr fontId="4"/>
  </si>
  <si>
    <t>介護保険</t>
    <rPh sb="0" eb="2">
      <t>カイゴ</t>
    </rPh>
    <rPh sb="2" eb="4">
      <t>ホケン</t>
    </rPh>
    <phoneticPr fontId="4"/>
  </si>
  <si>
    <t>農     業     共     済</t>
  </si>
  <si>
    <t>資料 ：  会計事務局（つくば市歳入歳出決算書）</t>
    <rPh sb="6" eb="8">
      <t>カイケイ</t>
    </rPh>
    <rPh sb="8" eb="11">
      <t>ジムキョク</t>
    </rPh>
    <phoneticPr fontId="4"/>
  </si>
  <si>
    <t>表６２　財政力状況</t>
    <rPh sb="0" eb="1">
      <t>ヒョウ</t>
    </rPh>
    <rPh sb="4" eb="7">
      <t>ザイセイリョク</t>
    </rPh>
    <rPh sb="7" eb="9">
      <t>ジョウキョウ</t>
    </rPh>
    <phoneticPr fontId="72"/>
  </si>
  <si>
    <t xml:space="preserve">                        </t>
    <phoneticPr fontId="73"/>
  </si>
  <si>
    <t>（単位：千円）</t>
    <phoneticPr fontId="72"/>
  </si>
  <si>
    <t>年度</t>
    <rPh sb="0" eb="2">
      <t>ネンド</t>
    </rPh>
    <phoneticPr fontId="72"/>
  </si>
  <si>
    <t>平成22年度</t>
    <rPh sb="4" eb="5">
      <t>ネン</t>
    </rPh>
    <phoneticPr fontId="72"/>
  </si>
  <si>
    <t>平成23年度</t>
    <rPh sb="4" eb="5">
      <t>ネン</t>
    </rPh>
    <phoneticPr fontId="72"/>
  </si>
  <si>
    <t>平成24年度</t>
    <rPh sb="4" eb="5">
      <t>ネン</t>
    </rPh>
    <phoneticPr fontId="72"/>
  </si>
  <si>
    <t>平成25年度</t>
    <rPh sb="4" eb="5">
      <t>ネン</t>
    </rPh>
    <phoneticPr fontId="72"/>
  </si>
  <si>
    <t>平成26年度</t>
    <rPh sb="4" eb="5">
      <t>ネン</t>
    </rPh>
    <phoneticPr fontId="72"/>
  </si>
  <si>
    <t>平成27年度</t>
    <rPh sb="4" eb="5">
      <t>ネン</t>
    </rPh>
    <phoneticPr fontId="72"/>
  </si>
  <si>
    <t>平成28年度</t>
    <rPh sb="4" eb="5">
      <t>ネン</t>
    </rPh>
    <phoneticPr fontId="72"/>
  </si>
  <si>
    <t>平成29年度</t>
    <rPh sb="4" eb="5">
      <t>ネン</t>
    </rPh>
    <phoneticPr fontId="72"/>
  </si>
  <si>
    <t>平成30年度</t>
    <rPh sb="4" eb="5">
      <t>ネン</t>
    </rPh>
    <phoneticPr fontId="72"/>
  </si>
  <si>
    <t>令和元年度</t>
    <rPh sb="0" eb="2">
      <t>レイワ</t>
    </rPh>
    <rPh sb="2" eb="3">
      <t>ガン</t>
    </rPh>
    <rPh sb="3" eb="4">
      <t>ネン</t>
    </rPh>
    <phoneticPr fontId="72"/>
  </si>
  <si>
    <t>令和２年度</t>
    <rPh sb="0" eb="2">
      <t>レイワ</t>
    </rPh>
    <rPh sb="3" eb="4">
      <t>ネン</t>
    </rPh>
    <phoneticPr fontId="72"/>
  </si>
  <si>
    <t>令和３年度</t>
    <rPh sb="0" eb="2">
      <t>レイワ</t>
    </rPh>
    <rPh sb="3" eb="4">
      <t>ネン</t>
    </rPh>
    <phoneticPr fontId="72"/>
  </si>
  <si>
    <t>令和４年度</t>
    <rPh sb="0" eb="2">
      <t>レイワ</t>
    </rPh>
    <rPh sb="3" eb="4">
      <t>ネン</t>
    </rPh>
    <phoneticPr fontId="72"/>
  </si>
  <si>
    <t xml:space="preserve">区分 </t>
    <phoneticPr fontId="73"/>
  </si>
  <si>
    <t>基準財政収入額</t>
  </si>
  <si>
    <t>基準財政需要額</t>
  </si>
  <si>
    <t>標準税収入額</t>
  </si>
  <si>
    <t>標準財政規模</t>
  </si>
  <si>
    <r>
      <t>財政力指数</t>
    </r>
    <r>
      <rPr>
        <vertAlign val="superscript"/>
        <sz val="20"/>
        <rFont val="ＭＳ Ｐゴシック"/>
        <family val="3"/>
        <charset val="128"/>
      </rPr>
      <t>※</t>
    </r>
    <r>
      <rPr>
        <sz val="20"/>
        <rFont val="ＭＳ Ｐゴシック"/>
        <family val="3"/>
        <charset val="128"/>
      </rPr>
      <t xml:space="preserve">
</t>
    </r>
    <r>
      <rPr>
        <sz val="16"/>
        <rFont val="ＭＳ Ｐゴシック"/>
        <family val="3"/>
        <charset val="128"/>
      </rPr>
      <t xml:space="preserve"> (3年平均)</t>
    </r>
    <phoneticPr fontId="72"/>
  </si>
  <si>
    <t>実質収支比率</t>
  </si>
  <si>
    <t>経常一般財源等比率</t>
  </si>
  <si>
    <t>公債費負担比率</t>
  </si>
  <si>
    <t>公債費比率</t>
  </si>
  <si>
    <t>起債制限比率</t>
  </si>
  <si>
    <t>実質公債費比率</t>
    <rPh sb="2" eb="4">
      <t>コウサイ</t>
    </rPh>
    <rPh sb="4" eb="5">
      <t>ヒ</t>
    </rPh>
    <rPh sb="5" eb="7">
      <t>ヒリツ</t>
    </rPh>
    <phoneticPr fontId="72"/>
  </si>
  <si>
    <t>将来負担比率</t>
    <rPh sb="0" eb="2">
      <t>ショウライ</t>
    </rPh>
    <rPh sb="2" eb="4">
      <t>フタン</t>
    </rPh>
    <rPh sb="4" eb="6">
      <t>ヒリツ</t>
    </rPh>
    <phoneticPr fontId="72"/>
  </si>
  <si>
    <t>積立金残高</t>
  </si>
  <si>
    <t>内</t>
    <rPh sb="0" eb="1">
      <t>ウチ</t>
    </rPh>
    <phoneticPr fontId="73"/>
  </si>
  <si>
    <t>財政調整</t>
    <rPh sb="0" eb="2">
      <t>ザイセイ</t>
    </rPh>
    <rPh sb="2" eb="4">
      <t>チョウセイ</t>
    </rPh>
    <phoneticPr fontId="73"/>
  </si>
  <si>
    <t>減債</t>
    <phoneticPr fontId="73"/>
  </si>
  <si>
    <t>訳</t>
    <rPh sb="0" eb="1">
      <t>ワケ</t>
    </rPh>
    <phoneticPr fontId="73"/>
  </si>
  <si>
    <t>特定目的</t>
    <rPh sb="0" eb="2">
      <t>トクテイ</t>
    </rPh>
    <rPh sb="2" eb="4">
      <t>モクテキ</t>
    </rPh>
    <phoneticPr fontId="73"/>
  </si>
  <si>
    <t>地方債残高</t>
    <phoneticPr fontId="72"/>
  </si>
  <si>
    <t>債務負担行為</t>
  </si>
  <si>
    <t>物件等購入</t>
    <phoneticPr fontId="73"/>
  </si>
  <si>
    <t>保証･補償</t>
    <phoneticPr fontId="73"/>
  </si>
  <si>
    <t>その他</t>
    <phoneticPr fontId="73"/>
  </si>
  <si>
    <t>資料：財務部財政課</t>
    <rPh sb="0" eb="2">
      <t>シリョウ</t>
    </rPh>
    <rPh sb="3" eb="5">
      <t>ザイム</t>
    </rPh>
    <rPh sb="5" eb="6">
      <t>ブ</t>
    </rPh>
    <rPh sb="6" eb="8">
      <t>ザイセイ</t>
    </rPh>
    <rPh sb="8" eb="9">
      <t>カ</t>
    </rPh>
    <phoneticPr fontId="72"/>
  </si>
  <si>
    <t>※財政力指数 ：</t>
    <phoneticPr fontId="72"/>
  </si>
  <si>
    <t>地方公共団体の財政力を示す指数で、基準財政収入額を基準財政需要額で除して得た数値の過去3年間の平均値。
財政力指数が高いほど、普通交付税算定上の留保財源が大きいことになり、財源に余裕があるといえる。</t>
    <phoneticPr fontId="72"/>
  </si>
  <si>
    <t>　　　　　　　　　　　　　　　　　</t>
    <phoneticPr fontId="72"/>
  </si>
  <si>
    <t>表６３ 市税収入状況</t>
    <rPh sb="0" eb="1">
      <t>ヒョウ</t>
    </rPh>
    <phoneticPr fontId="4"/>
  </si>
  <si>
    <t>各年度末現在 （単位：千円）</t>
    <phoneticPr fontId="4"/>
  </si>
  <si>
    <t>区      分</t>
  </si>
  <si>
    <t>市     民     税</t>
  </si>
  <si>
    <t>固定資産税</t>
  </si>
  <si>
    <t>個     人</t>
  </si>
  <si>
    <t>法      人</t>
  </si>
  <si>
    <t>令和元年度</t>
    <rPh sb="0" eb="2">
      <t>レイワ</t>
    </rPh>
    <rPh sb="2" eb="5">
      <t>ガンネンド</t>
    </rPh>
    <phoneticPr fontId="4"/>
  </si>
  <si>
    <t>軽自動車税</t>
  </si>
  <si>
    <t>たばこ税</t>
  </si>
  <si>
    <t>特別土地保有税</t>
    <phoneticPr fontId="4"/>
  </si>
  <si>
    <t>入湯税</t>
  </si>
  <si>
    <t>都市計画税</t>
    <rPh sb="0" eb="2">
      <t>トシ</t>
    </rPh>
    <rPh sb="2" eb="4">
      <t>ケイカク</t>
    </rPh>
    <rPh sb="4" eb="5">
      <t>ゼイ</t>
    </rPh>
    <phoneticPr fontId="4"/>
  </si>
  <si>
    <t>‐</t>
  </si>
  <si>
    <t>資料 ：  財務部財政課（つくば市歳入歳出決算書）</t>
    <rPh sb="6" eb="9">
      <t>ザイムブ</t>
    </rPh>
    <rPh sb="9" eb="11">
      <t>ザイセイ</t>
    </rPh>
    <rPh sb="11" eb="12">
      <t>カ</t>
    </rPh>
    <rPh sb="16" eb="17">
      <t>シ</t>
    </rPh>
    <rPh sb="17" eb="19">
      <t>サイニュウ</t>
    </rPh>
    <rPh sb="19" eb="21">
      <t>サイシュツ</t>
    </rPh>
    <rPh sb="21" eb="24">
      <t>ケッサンショ</t>
    </rPh>
    <phoneticPr fontId="4"/>
  </si>
  <si>
    <t>表６４　職種別市職員数</t>
    <rPh sb="0" eb="1">
      <t>ヒョウ</t>
    </rPh>
    <phoneticPr fontId="4"/>
  </si>
  <si>
    <t>各年４月１日現在（単位：人）</t>
  </si>
  <si>
    <t xml:space="preserve">     職種別</t>
    <phoneticPr fontId="4"/>
  </si>
  <si>
    <t>一般</t>
    <phoneticPr fontId="4"/>
  </si>
  <si>
    <t>医師</t>
    <phoneticPr fontId="4"/>
  </si>
  <si>
    <t>薬剤師</t>
  </si>
  <si>
    <t>看護</t>
    <phoneticPr fontId="4"/>
  </si>
  <si>
    <t>技能</t>
    <phoneticPr fontId="4"/>
  </si>
  <si>
    <t>特定</t>
    <rPh sb="0" eb="2">
      <t>トクテイ</t>
    </rPh>
    <phoneticPr fontId="4"/>
  </si>
  <si>
    <t>税務職</t>
  </si>
  <si>
    <t>医療</t>
    <phoneticPr fontId="4"/>
  </si>
  <si>
    <t>福祉職</t>
    <rPh sb="0" eb="2">
      <t>フクシ</t>
    </rPh>
    <rPh sb="2" eb="3">
      <t>ショク</t>
    </rPh>
    <phoneticPr fontId="4"/>
  </si>
  <si>
    <t>企業職</t>
  </si>
  <si>
    <t>教育職</t>
  </si>
  <si>
    <t>消防職</t>
    <rPh sb="0" eb="2">
      <t>ショウボウ</t>
    </rPh>
    <rPh sb="2" eb="3">
      <t>ショク</t>
    </rPh>
    <phoneticPr fontId="4"/>
  </si>
  <si>
    <t>任期付</t>
    <rPh sb="2" eb="3">
      <t>ツ</t>
    </rPh>
    <phoneticPr fontId="4"/>
  </si>
  <si>
    <t>　年</t>
    <rPh sb="1" eb="2">
      <t>ネン</t>
    </rPh>
    <phoneticPr fontId="4"/>
  </si>
  <si>
    <t>行政職</t>
  </si>
  <si>
    <t>歯科医師</t>
  </si>
  <si>
    <t>技能職</t>
  </si>
  <si>
    <t>保健職</t>
  </si>
  <si>
    <t>労務職</t>
  </si>
  <si>
    <t>職員</t>
    <rPh sb="0" eb="2">
      <t>ショクイン</t>
    </rPh>
    <phoneticPr fontId="4"/>
  </si>
  <si>
    <t xml:space="preserve">            －</t>
  </si>
  <si>
    <t>平成１６年</t>
    <phoneticPr fontId="4"/>
  </si>
  <si>
    <t>資料 ：  総務部人事課 （ 給与実態調査より ）</t>
    <rPh sb="9" eb="11">
      <t>ジンジ</t>
    </rPh>
    <phoneticPr fontId="4"/>
  </si>
  <si>
    <t>令和５年（2023年）中の出火原因</t>
    <rPh sb="0" eb="1">
      <t>レイ</t>
    </rPh>
    <rPh sb="1" eb="2">
      <t>カズ</t>
    </rPh>
    <rPh sb="9" eb="10">
      <t>ネン</t>
    </rPh>
    <rPh sb="11" eb="12">
      <t>チュウ</t>
    </rPh>
    <rPh sb="13" eb="15">
      <t>シュッカ</t>
    </rPh>
    <rPh sb="15" eb="17">
      <t>ゲンイン</t>
    </rPh>
    <phoneticPr fontId="4"/>
  </si>
  <si>
    <t xml:space="preserve"> </t>
    <phoneticPr fontId="4"/>
  </si>
  <si>
    <t>谷田部シャトル</t>
    <phoneticPr fontId="4"/>
  </si>
  <si>
    <t>令和４年度（10月～3月）</t>
    <rPh sb="0" eb="2">
      <t>レイワ</t>
    </rPh>
    <rPh sb="3" eb="5">
      <t>ネンド</t>
    </rPh>
    <rPh sb="8" eb="9">
      <t>ガツ</t>
    </rPh>
    <rPh sb="11" eb="12">
      <t>ガツ</t>
    </rPh>
    <phoneticPr fontId="4"/>
  </si>
  <si>
    <t>資料：都市計画部総合交通政策課</t>
    <phoneticPr fontId="4"/>
  </si>
  <si>
    <t>電気配線</t>
    <rPh sb="0" eb="2">
      <t>デンキ</t>
    </rPh>
    <rPh sb="2" eb="4">
      <t>ハイセン</t>
    </rPh>
    <phoneticPr fontId="2"/>
  </si>
  <si>
    <t>原因</t>
    <rPh sb="0" eb="2">
      <t>ゲンイン</t>
    </rPh>
    <phoneticPr fontId="2"/>
  </si>
  <si>
    <t>件数</t>
    <rPh sb="0" eb="2">
      <t>ケンスウ</t>
    </rPh>
    <phoneticPr fontId="2"/>
  </si>
  <si>
    <t>放火及び放火の疑い</t>
  </si>
  <si>
    <t>たばこ</t>
  </si>
  <si>
    <t>こんろ</t>
  </si>
  <si>
    <t>たき火</t>
    <rPh sb="2" eb="3">
      <t>ビ</t>
    </rPh>
    <phoneticPr fontId="2"/>
  </si>
  <si>
    <t>電気機器</t>
    <rPh sb="0" eb="2">
      <t>デンキ</t>
    </rPh>
    <rPh sb="2" eb="4">
      <t>キキ</t>
    </rPh>
    <phoneticPr fontId="2"/>
  </si>
  <si>
    <t>火入れ</t>
    <rPh sb="0" eb="2">
      <t>ヒイ</t>
    </rPh>
    <phoneticPr fontId="2"/>
  </si>
  <si>
    <t>マッチ・ライター</t>
  </si>
  <si>
    <t>排気管</t>
    <rPh sb="0" eb="3">
      <t>ハイキカン</t>
    </rPh>
    <phoneticPr fontId="2"/>
  </si>
  <si>
    <t>不明</t>
    <rPh sb="0" eb="2">
      <t>フメイ</t>
    </rPh>
    <phoneticPr fontId="2"/>
  </si>
  <si>
    <t>その他</t>
    <rPh sb="2" eb="3">
      <t>タ</t>
    </rPh>
    <phoneticPr fontId="2"/>
  </si>
  <si>
    <t>政策イノベーション部企画経営課</t>
    <rPh sb="10" eb="15">
      <t>キカクケイエイカ</t>
    </rPh>
    <phoneticPr fontId="4"/>
  </si>
  <si>
    <t>資料：政策イノベーション部企画経営課</t>
    <rPh sb="13" eb="18">
      <t>キカクケイエイカ</t>
    </rPh>
    <phoneticPr fontId="4"/>
  </si>
  <si>
    <t>桜</t>
    <rPh sb="0" eb="1">
      <t>サクラ</t>
    </rPh>
    <phoneticPr fontId="4"/>
  </si>
  <si>
    <t>谷田部</t>
    <rPh sb="0" eb="3">
      <t>ヤタベ</t>
    </rPh>
    <phoneticPr fontId="4"/>
  </si>
  <si>
    <t>豊里</t>
    <rPh sb="0" eb="2">
      <t>トヨサト</t>
    </rPh>
    <phoneticPr fontId="4"/>
  </si>
  <si>
    <t>筑波</t>
    <rPh sb="0" eb="2">
      <t>ツクバ</t>
    </rPh>
    <phoneticPr fontId="4"/>
  </si>
  <si>
    <t>大穂</t>
    <rPh sb="0" eb="2">
      <t>オオホ</t>
    </rPh>
    <phoneticPr fontId="4"/>
  </si>
  <si>
    <t>茎崎</t>
    <rPh sb="0" eb="2">
      <t>クキザキ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</si>
</sst>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quot;¥&quot;\-#,##0"/>
    <numFmt numFmtId="6" formatCode="&quot;¥&quot;#,##0;[Red]&quot;¥&quot;\-#,##0"/>
    <numFmt numFmtId="41" formatCode="_ * #,##0_ ;_ * \-#,##0_ ;_ * &quot;-&quot;_ ;_ @_ "/>
    <numFmt numFmtId="176" formatCode="0.0"/>
    <numFmt numFmtId="177" formatCode="#,##0_);[Red]\(#,##0\)"/>
    <numFmt numFmtId="178" formatCode="#,###&quot;人&quot;"/>
    <numFmt numFmtId="179" formatCode="0.0_);[Red]\(0.0\)"/>
    <numFmt numFmtId="180" formatCode="0.0_ "/>
    <numFmt numFmtId="181" formatCode="#,##0.0"/>
    <numFmt numFmtId="182" formatCode="0&quot;年&quot;"/>
    <numFmt numFmtId="183" formatCode="#,##0;[Red]#,##0"/>
    <numFmt numFmtId="184" formatCode="#,##0.0;[Red]#,##0.0"/>
    <numFmt numFmtId="185" formatCode="#,##0_ "/>
    <numFmt numFmtId="186" formatCode="0.0%"/>
    <numFmt numFmtId="187" formatCode="#,##0.000"/>
    <numFmt numFmtId="188" formatCode="#,##0.0;[Red]\-#,##0.0"/>
    <numFmt numFmtId="189" formatCode="##,###,##0;&quot;-&quot;#,###,##0"/>
    <numFmt numFmtId="190" formatCode="#,##0;&quot;△ &quot;#,##0"/>
    <numFmt numFmtId="191" formatCode="#,##0.0_ "/>
    <numFmt numFmtId="192" formatCode="m/d;@"/>
    <numFmt numFmtId="193" formatCode="#,##0.0;&quot;△ &quot;#,##0.0"/>
    <numFmt numFmtId="194" formatCode="#,##0.0000;[Red]\-#,##0.0000"/>
    <numFmt numFmtId="195" formatCode="0_);[Red]\(0\)"/>
    <numFmt numFmtId="196" formatCode="0.00_ "/>
    <numFmt numFmtId="197" formatCode="#,##0.00_ "/>
    <numFmt numFmtId="198" formatCode="#,##0.00;[Red]#,##0.00"/>
    <numFmt numFmtId="199" formatCode="\※\4\ \ #,##0;[Red]\-#,##0"/>
    <numFmt numFmtId="200" formatCode="[$-411]ggge&quot;年&quot;m&quot;月&quot;d&quot;日&quot;;@"/>
    <numFmt numFmtId="201" formatCode="&quot;&quot;\ #,##0.0;&quot;△&quot;\ #,##0.0"/>
  </numFmts>
  <fonts count="79">
    <font>
      <sz val="11"/>
      <name val="ＭＳ Ｐゴシック"/>
      <family val="3"/>
      <charset val="128"/>
    </font>
    <font>
      <sz val="11"/>
      <color theme="1"/>
      <name val="游ゴシック"/>
      <family val="2"/>
      <charset val="128"/>
      <scheme val="minor"/>
    </font>
    <font>
      <sz val="11"/>
      <name val="ＭＳ Ｐゴシック"/>
      <family val="3"/>
      <charset val="128"/>
    </font>
    <font>
      <sz val="20"/>
      <name val="BIZ UDゴシック"/>
      <family val="3"/>
      <charset val="128"/>
    </font>
    <font>
      <sz val="6"/>
      <name val="ＭＳ Ｐゴシック"/>
      <family val="3"/>
      <charset val="128"/>
    </font>
    <font>
      <sz val="20"/>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sz val="12"/>
      <name val="ＭＳ Ｐゴシック"/>
      <family val="3"/>
      <charset val="128"/>
    </font>
    <font>
      <sz val="16"/>
      <name val="ＭＳ Ｐゴシック"/>
      <family val="3"/>
      <charset val="128"/>
    </font>
    <font>
      <b/>
      <sz val="20"/>
      <name val="ＭＳ Ｐゴシック"/>
      <family val="3"/>
      <charset val="128"/>
    </font>
    <font>
      <b/>
      <sz val="18"/>
      <name val="ＭＳ ゴシック"/>
      <family val="3"/>
      <charset val="128"/>
    </font>
    <font>
      <u/>
      <sz val="11"/>
      <color theme="10"/>
      <name val="ＭＳ Ｐゴシック"/>
      <family val="3"/>
      <charset val="128"/>
    </font>
    <font>
      <b/>
      <sz val="18"/>
      <name val="ＭＳ Ｐゴシック"/>
      <family val="3"/>
      <charset val="128"/>
    </font>
    <font>
      <b/>
      <sz val="16"/>
      <name val="ＭＳ Ｐゴシック"/>
      <family val="3"/>
      <charset val="128"/>
    </font>
    <font>
      <sz val="9"/>
      <name val="ＭＳ Ｐゴシック"/>
      <family val="3"/>
      <charset val="128"/>
    </font>
    <font>
      <sz val="10.5"/>
      <name val="ＭＳ Ｐゴシック"/>
      <family val="3"/>
      <charset val="128"/>
    </font>
    <font>
      <vertAlign val="superscript"/>
      <sz val="8"/>
      <name val="ＭＳ Ｐゴシック"/>
      <family val="3"/>
      <charset val="128"/>
    </font>
    <font>
      <sz val="14"/>
      <color theme="1"/>
      <name val="ＭＳ Ｐゴシック"/>
      <family val="3"/>
      <charset val="128"/>
    </font>
    <font>
      <sz val="6"/>
      <name val="ＭＳ Ｐ明朝"/>
      <family val="1"/>
      <charset val="128"/>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11"/>
      <color rgb="FFFF0000"/>
      <name val="游ゴシック"/>
      <family val="2"/>
      <charset val="128"/>
      <scheme val="minor"/>
    </font>
    <font>
      <sz val="11"/>
      <color indexed="8"/>
      <name val="ＭＳ Ｐゴシック"/>
      <family val="3"/>
      <charset val="128"/>
    </font>
    <font>
      <sz val="11"/>
      <color rgb="FFFF0000"/>
      <name val="ＭＳ Ｐゴシック"/>
      <family val="3"/>
      <charset val="128"/>
    </font>
    <font>
      <u/>
      <sz val="11"/>
      <name val="ＭＳ Ｐゴシック"/>
      <family val="3"/>
      <charset val="128"/>
    </font>
    <font>
      <sz val="9"/>
      <name val="ＭＳ ゴシック"/>
      <family val="3"/>
      <charset val="128"/>
    </font>
    <font>
      <b/>
      <sz val="14"/>
      <name val="ＭＳ Ｐゴシック"/>
      <family val="3"/>
      <charset val="128"/>
    </font>
    <font>
      <sz val="11"/>
      <color indexed="8"/>
      <name val="游ゴシック"/>
      <family val="3"/>
      <charset val="128"/>
    </font>
    <font>
      <b/>
      <sz val="14"/>
      <color indexed="8"/>
      <name val="游ゴシック"/>
      <family val="3"/>
      <charset val="128"/>
    </font>
    <font>
      <sz val="6"/>
      <name val="游ゴシック"/>
      <family val="3"/>
      <charset val="128"/>
    </font>
    <font>
      <sz val="9"/>
      <name val="DejaVu Sans"/>
      <family val="2"/>
    </font>
    <font>
      <sz val="9"/>
      <color indexed="8"/>
      <name val="游ゴシック"/>
      <family val="3"/>
      <charset val="128"/>
    </font>
    <font>
      <b/>
      <sz val="16"/>
      <name val="ＭＳ ゴシック"/>
      <family val="3"/>
      <charset val="128"/>
    </font>
    <font>
      <sz val="11"/>
      <color indexed="56"/>
      <name val="ＭＳ Ｐゴシック"/>
      <family val="3"/>
      <charset val="128"/>
    </font>
    <font>
      <sz val="11"/>
      <color indexed="9"/>
      <name val="ＭＳ Ｐゴシック"/>
      <family val="3"/>
      <charset val="128"/>
    </font>
    <font>
      <b/>
      <sz val="11"/>
      <color theme="0"/>
      <name val="ＭＳ Ｐゴシック"/>
      <family val="3"/>
      <charset val="128"/>
    </font>
    <font>
      <b/>
      <sz val="11"/>
      <name val="ＭＳ Ｐゴシック"/>
      <family val="3"/>
      <charset val="128"/>
    </font>
    <font>
      <sz val="11"/>
      <color theme="1"/>
      <name val="ＭＳ Ｐゴシック"/>
      <family val="3"/>
      <charset val="128"/>
    </font>
    <font>
      <b/>
      <sz val="12"/>
      <name val="ＭＳ Ｐゴシック"/>
      <family val="3"/>
      <charset val="128"/>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sz val="9"/>
      <color theme="1"/>
      <name val="游ゴシック"/>
      <family val="2"/>
      <charset val="128"/>
      <scheme val="minor"/>
    </font>
    <font>
      <sz val="9"/>
      <color theme="1"/>
      <name val="游ゴシック"/>
      <family val="3"/>
      <charset val="128"/>
      <scheme val="minor"/>
    </font>
    <font>
      <sz val="11"/>
      <name val="游ゴシック"/>
      <family val="2"/>
      <charset val="128"/>
      <scheme val="minor"/>
    </font>
    <font>
      <sz val="9"/>
      <name val="游ゴシック"/>
      <family val="3"/>
      <charset val="128"/>
      <scheme val="minor"/>
    </font>
    <font>
      <sz val="11"/>
      <name val="游ゴシック"/>
      <family val="3"/>
      <charset val="128"/>
      <scheme val="minor"/>
    </font>
    <font>
      <sz val="11"/>
      <color theme="1"/>
      <name val="游ゴシック"/>
      <family val="3"/>
      <charset val="128"/>
      <scheme val="minor"/>
    </font>
    <font>
      <sz val="14"/>
      <color theme="1"/>
      <name val="游ゴシック"/>
      <family val="3"/>
      <charset val="128"/>
      <scheme val="minor"/>
    </font>
    <font>
      <b/>
      <sz val="22"/>
      <name val="ＭＳ Ｐゴシック"/>
      <family val="3"/>
      <charset val="128"/>
    </font>
    <font>
      <sz val="9"/>
      <color theme="1"/>
      <name val="ＭＳ Ｐゴシック"/>
      <family val="3"/>
      <charset val="128"/>
    </font>
    <font>
      <sz val="20"/>
      <color theme="1"/>
      <name val="ＭＳ Ｐゴシック"/>
      <family val="3"/>
      <charset val="128"/>
    </font>
    <font>
      <sz val="8"/>
      <name val="ＭＳ Ｐゴシック"/>
      <family val="3"/>
      <charset val="128"/>
    </font>
    <font>
      <b/>
      <sz val="24"/>
      <name val="ＭＳ Ｐゴシック"/>
      <family val="3"/>
      <charset val="128"/>
    </font>
    <font>
      <b/>
      <sz val="16"/>
      <color theme="1"/>
      <name val="ＭＳ Ｐゴシック"/>
      <family val="3"/>
      <charset val="128"/>
    </font>
    <font>
      <sz val="11"/>
      <name val="ＭＳ ゴシック"/>
      <family val="3"/>
      <charset val="128"/>
    </font>
    <font>
      <sz val="11"/>
      <color theme="1"/>
      <name val="ＭＳ ゴシック"/>
      <family val="3"/>
      <charset val="128"/>
    </font>
    <font>
      <sz val="12"/>
      <color theme="1"/>
      <name val="ＭＳ Ｐゴシック"/>
      <family val="3"/>
      <charset val="128"/>
    </font>
    <font>
      <b/>
      <sz val="28"/>
      <name val="ＭＳ Ｐゴシック"/>
      <family val="3"/>
      <charset val="128"/>
    </font>
    <font>
      <sz val="22"/>
      <name val="ＭＳ Ｐゴシック"/>
      <family val="3"/>
      <charset val="128"/>
    </font>
    <font>
      <sz val="18"/>
      <color theme="1"/>
      <name val="ＭＳ Ｐゴシック"/>
      <family val="3"/>
      <charset val="128"/>
    </font>
    <font>
      <sz val="18"/>
      <name val="ＭＳ ゴシック"/>
      <family val="3"/>
      <charset val="128"/>
    </font>
    <font>
      <sz val="11"/>
      <color theme="1"/>
      <name val="游ゴシック"/>
      <family val="2"/>
      <scheme val="minor"/>
    </font>
    <font>
      <sz val="6"/>
      <name val="游ゴシック"/>
      <family val="3"/>
      <charset val="128"/>
      <scheme val="minor"/>
    </font>
    <font>
      <b/>
      <sz val="11"/>
      <color theme="0"/>
      <name val="ＭＳ ゴシック"/>
      <family val="3"/>
      <charset val="128"/>
    </font>
    <font>
      <sz val="12"/>
      <color rgb="FFFF0000"/>
      <name val="ＭＳ Ｐゴシック"/>
      <family val="3"/>
      <charset val="128"/>
    </font>
    <font>
      <b/>
      <sz val="16"/>
      <name val="游ゴシック"/>
      <family val="3"/>
      <charset val="128"/>
      <scheme val="minor"/>
    </font>
    <font>
      <sz val="14"/>
      <name val="ＭＳ 明朝"/>
      <family val="1"/>
      <charset val="128"/>
    </font>
    <font>
      <b/>
      <sz val="30"/>
      <name val="ＭＳ Ｐゴシック"/>
      <family val="3"/>
      <charset val="128"/>
    </font>
    <font>
      <sz val="7"/>
      <name val="ＭＳ 明朝"/>
      <family val="1"/>
      <charset val="128"/>
    </font>
    <font>
      <sz val="7"/>
      <name val="ＭＳ Ｐ明朝"/>
      <family val="1"/>
      <charset val="128"/>
    </font>
    <font>
      <sz val="20"/>
      <name val="ＭＳ 明朝"/>
      <family val="1"/>
      <charset val="128"/>
    </font>
    <font>
      <vertAlign val="superscript"/>
      <sz val="20"/>
      <name val="ＭＳ Ｐゴシック"/>
      <family val="3"/>
      <charset val="128"/>
    </font>
    <font>
      <u/>
      <sz val="5.5"/>
      <color indexed="12"/>
      <name val="ＭＳ Ｐゴシック"/>
      <family val="3"/>
      <charset val="128"/>
    </font>
    <font>
      <sz val="16"/>
      <name val="游ゴシック"/>
      <family val="3"/>
      <charset val="128"/>
      <scheme val="minor"/>
    </font>
    <font>
      <sz val="10"/>
      <color theme="1"/>
      <name val="ＭＳ Ｐゴシック"/>
      <family val="3"/>
      <charset val="128"/>
    </font>
  </fonts>
  <fills count="13">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indexed="9"/>
        <bgColor indexed="64"/>
      </patternFill>
    </fill>
    <fill>
      <patternFill patternType="solid">
        <fgColor theme="8" tint="0.39997558519241921"/>
        <bgColor indexed="64"/>
      </patternFill>
    </fill>
    <fill>
      <patternFill patternType="solid">
        <fgColor rgb="FFFFFF00"/>
        <bgColor indexed="64"/>
      </patternFill>
    </fill>
    <fill>
      <patternFill patternType="solid">
        <fgColor theme="9" tint="0.59999389629810485"/>
        <bgColor indexed="64"/>
      </patternFill>
    </fill>
  </fills>
  <borders count="24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right style="hair">
        <color indexed="64"/>
      </right>
      <top/>
      <bottom/>
      <diagonal/>
    </border>
    <border>
      <left/>
      <right style="double">
        <color indexed="64"/>
      </right>
      <top/>
      <bottom/>
      <diagonal/>
    </border>
    <border>
      <left/>
      <right style="hair">
        <color indexed="64"/>
      </right>
      <top/>
      <bottom style="thin">
        <color indexed="64"/>
      </bottom>
      <diagonal/>
    </border>
    <border>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medium">
        <color indexed="64"/>
      </top>
      <bottom style="medium">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auto="1"/>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style="hair">
        <color indexed="64"/>
      </right>
      <top style="hair">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thin">
        <color indexed="64"/>
      </top>
      <bottom/>
      <diagonal/>
    </border>
    <border>
      <left style="thin">
        <color indexed="64"/>
      </left>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thin">
        <color indexed="64"/>
      </left>
      <right/>
      <top style="double">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bottom style="hair">
        <color indexed="64"/>
      </bottom>
      <diagonal/>
    </border>
    <border>
      <left style="hair">
        <color indexed="64"/>
      </left>
      <right style="thin">
        <color indexed="64"/>
      </right>
      <top style="hair">
        <color indexed="64"/>
      </top>
      <bottom style="double">
        <color indexed="64"/>
      </bottom>
      <diagonal/>
    </border>
    <border>
      <left style="thin">
        <color indexed="64"/>
      </left>
      <right/>
      <top style="double">
        <color indexed="64"/>
      </top>
      <bottom style="thin">
        <color indexed="64"/>
      </bottom>
      <diagonal/>
    </border>
    <border>
      <left style="double">
        <color indexed="64"/>
      </left>
      <right style="thin">
        <color indexed="64"/>
      </right>
      <top/>
      <bottom style="thin">
        <color indexed="64"/>
      </bottom>
      <diagonal/>
    </border>
    <border>
      <left/>
      <right style="hair">
        <color indexed="64"/>
      </right>
      <top style="hair">
        <color indexed="64"/>
      </top>
      <bottom/>
      <diagonal/>
    </border>
    <border>
      <left/>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style="hair">
        <color indexed="64"/>
      </top>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top/>
      <bottom style="double">
        <color indexed="64"/>
      </bottom>
      <diagonal/>
    </border>
    <border>
      <left/>
      <right/>
      <top/>
      <bottom style="double">
        <color indexed="64"/>
      </bottom>
      <diagonal/>
    </border>
    <border>
      <left style="double">
        <color indexed="64"/>
      </left>
      <right style="medium">
        <color indexed="64"/>
      </right>
      <top/>
      <bottom style="double">
        <color indexed="64"/>
      </bottom>
      <diagonal/>
    </border>
    <border>
      <left style="double">
        <color indexed="64"/>
      </left>
      <right style="medium">
        <color indexed="64"/>
      </right>
      <top style="double">
        <color indexed="64"/>
      </top>
      <bottom style="medium">
        <color indexed="64"/>
      </bottom>
      <diagonal/>
    </border>
    <border>
      <left/>
      <right style="double">
        <color indexed="64"/>
      </right>
      <top/>
      <bottom style="double">
        <color indexed="64"/>
      </bottom>
      <diagonal/>
    </border>
    <border>
      <left style="medium">
        <color indexed="64"/>
      </left>
      <right style="medium">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bottom style="double">
        <color indexed="64"/>
      </bottom>
      <diagonal/>
    </border>
    <border>
      <left/>
      <right style="double">
        <color indexed="64"/>
      </right>
      <top style="double">
        <color indexed="64"/>
      </top>
      <bottom style="medium">
        <color indexed="64"/>
      </bottom>
      <diagonal/>
    </border>
    <border>
      <left style="medium">
        <color indexed="64"/>
      </left>
      <right/>
      <top style="double">
        <color indexed="64"/>
      </top>
      <bottom style="medium">
        <color indexed="64"/>
      </bottom>
      <diagonal/>
    </border>
    <border>
      <left style="hair">
        <color indexed="64"/>
      </left>
      <right style="medium">
        <color indexed="64"/>
      </right>
      <top style="thin">
        <color indexed="64"/>
      </top>
      <bottom style="hair">
        <color indexed="64"/>
      </bottom>
      <diagonal/>
    </border>
    <border>
      <left/>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style="double">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double">
        <color indexed="64"/>
      </left>
      <right style="thin">
        <color indexed="64"/>
      </right>
      <top style="thin">
        <color indexed="64"/>
      </top>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medium">
        <color indexed="64"/>
      </bottom>
      <diagonal/>
    </border>
    <border>
      <left/>
      <right style="double">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double">
        <color indexed="64"/>
      </right>
      <top style="medium">
        <color indexed="64"/>
      </top>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s>
  <cellStyleXfs count="28">
    <xf numFmtId="0" fontId="0" fillId="0" borderId="0"/>
    <xf numFmtId="38" fontId="2" fillId="0" borderId="0" applyFont="0" applyFill="0" applyBorder="0" applyAlignment="0" applyProtection="0"/>
    <xf numFmtId="0" fontId="13" fillId="0" borderId="0" applyNumberFormat="0" applyFill="0" applyBorder="0" applyAlignment="0" applyProtection="0"/>
    <xf numFmtId="38" fontId="2" fillId="0" borderId="0" applyFill="0" applyBorder="0" applyAlignment="0" applyProtection="0"/>
    <xf numFmtId="6" fontId="2" fillId="0" borderId="0" applyFont="0" applyFill="0" applyBorder="0" applyAlignment="0" applyProtection="0"/>
    <xf numFmtId="38" fontId="2" fillId="0" borderId="0" applyFont="0" applyFill="0" applyBorder="0" applyAlignment="0" applyProtection="0">
      <alignment vertical="center"/>
    </xf>
    <xf numFmtId="0" fontId="2" fillId="0" borderId="0"/>
    <xf numFmtId="0" fontId="30" fillId="0" borderId="0">
      <alignment vertical="center"/>
    </xf>
    <xf numFmtId="9" fontId="2" fillId="0" borderId="0" applyFont="0" applyFill="0" applyBorder="0" applyAlignment="0" applyProtection="0"/>
    <xf numFmtId="0" fontId="2" fillId="0" borderId="0">
      <alignment vertical="center"/>
    </xf>
    <xf numFmtId="0" fontId="1"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177" fontId="2" fillId="0" borderId="0" applyBorder="0" applyProtection="0"/>
    <xf numFmtId="0" fontId="2" fillId="0" borderId="0">
      <alignment vertical="center"/>
    </xf>
    <xf numFmtId="0" fontId="13" fillId="0" borderId="0" applyNumberFormat="0" applyFill="0" applyBorder="0" applyAlignment="0" applyProtection="0">
      <alignment vertical="center"/>
    </xf>
    <xf numFmtId="0" fontId="65" fillId="0" borderId="0"/>
    <xf numFmtId="38" fontId="65"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0" fillId="0" borderId="0"/>
    <xf numFmtId="0" fontId="76" fillId="0" borderId="0" applyNumberFormat="0" applyFill="0" applyBorder="0" applyAlignment="0" applyProtection="0">
      <alignment vertical="top"/>
      <protection locked="0"/>
    </xf>
    <xf numFmtId="0" fontId="2" fillId="0" borderId="0">
      <alignment vertical="center"/>
    </xf>
    <xf numFmtId="0" fontId="2" fillId="0" borderId="0">
      <alignment vertical="center"/>
    </xf>
  </cellStyleXfs>
  <cellXfs count="2690">
    <xf numFmtId="0" fontId="0" fillId="0" borderId="0" xfId="0"/>
    <xf numFmtId="0" fontId="5" fillId="0" borderId="0" xfId="0" applyFont="1" applyAlignment="1">
      <alignment vertical="center"/>
    </xf>
    <xf numFmtId="0" fontId="5" fillId="0" borderId="0" xfId="0" applyFont="1" applyAlignment="1">
      <alignment horizontal="center" vertical="center"/>
    </xf>
    <xf numFmtId="0" fontId="0" fillId="0" borderId="0" xfId="0" applyAlignment="1">
      <alignment horizontal="right"/>
    </xf>
    <xf numFmtId="0" fontId="0" fillId="0" borderId="0" xfId="0" applyAlignment="1">
      <alignment horizontal="center"/>
    </xf>
    <xf numFmtId="0" fontId="5" fillId="0" borderId="0" xfId="0" applyFont="1" applyAlignment="1">
      <alignment horizontal="left"/>
    </xf>
    <xf numFmtId="0" fontId="5" fillId="0" borderId="0" xfId="0" applyFont="1" applyAlignment="1">
      <alignment horizontal="left" vertical="center"/>
    </xf>
    <xf numFmtId="0" fontId="7" fillId="0" borderId="0" xfId="0" applyFont="1" applyAlignment="1">
      <alignment horizontal="left" vertical="center"/>
    </xf>
    <xf numFmtId="0" fontId="0" fillId="0" borderId="0" xfId="0" applyAlignment="1">
      <alignment horizontal="left" vertical="center"/>
    </xf>
    <xf numFmtId="176" fontId="5" fillId="0" borderId="0" xfId="0" applyNumberFormat="1" applyFont="1" applyAlignment="1">
      <alignment horizontal="right" vertical="center"/>
    </xf>
    <xf numFmtId="0" fontId="0" fillId="0" borderId="0" xfId="0" applyBorder="1"/>
    <xf numFmtId="0" fontId="8" fillId="0" borderId="0" xfId="0" applyFont="1" applyAlignment="1">
      <alignment vertical="center"/>
    </xf>
    <xf numFmtId="0" fontId="8" fillId="0" borderId="0" xfId="0" applyFont="1" applyAlignment="1">
      <alignment horizontal="center" vertical="center" shrinkToFit="1"/>
    </xf>
    <xf numFmtId="0" fontId="8" fillId="0" borderId="0" xfId="0" applyFont="1" applyAlignment="1">
      <alignment horizontal="left" vertical="center" shrinkToFit="1"/>
    </xf>
    <xf numFmtId="0" fontId="0" fillId="0" borderId="0" xfId="0" applyFont="1" applyAlignment="1">
      <alignment wrapText="1" shrinkToFit="1"/>
    </xf>
    <xf numFmtId="0" fontId="0" fillId="0" borderId="0" xfId="0" applyAlignment="1"/>
    <xf numFmtId="0" fontId="0" fillId="0" borderId="0" xfId="0" applyAlignment="1">
      <alignment horizontal="center"/>
    </xf>
    <xf numFmtId="0" fontId="10" fillId="0" borderId="0" xfId="0" applyFont="1" applyAlignment="1">
      <alignment horizontal="left" vertical="center" shrinkToFit="1"/>
    </xf>
    <xf numFmtId="0" fontId="8" fillId="0" borderId="0" xfId="0" applyFont="1" applyAlignment="1">
      <alignment horizontal="center" vertical="center"/>
    </xf>
    <xf numFmtId="0" fontId="0" fillId="0" borderId="0" xfId="0" applyAlignment="1">
      <alignment vertical="center"/>
    </xf>
    <xf numFmtId="176" fontId="5" fillId="0" borderId="0" xfId="0" applyNumberFormat="1" applyFont="1" applyAlignment="1">
      <alignment vertical="center"/>
    </xf>
    <xf numFmtId="176" fontId="9" fillId="0" borderId="0" xfId="0" applyNumberFormat="1" applyFont="1" applyAlignment="1"/>
    <xf numFmtId="176" fontId="6" fillId="0" borderId="0" xfId="0" applyNumberFormat="1" applyFont="1" applyAlignment="1"/>
    <xf numFmtId="0" fontId="8" fillId="0" borderId="0" xfId="0" applyFont="1" applyAlignment="1">
      <alignment vertical="center" shrinkToFit="1"/>
    </xf>
    <xf numFmtId="176" fontId="5" fillId="0" borderId="0" xfId="0" applyNumberFormat="1" applyFont="1" applyAlignment="1">
      <alignment horizontal="center" vertical="center"/>
    </xf>
    <xf numFmtId="0" fontId="0" fillId="0" borderId="0" xfId="0" applyAlignment="1">
      <alignment horizontal="right"/>
    </xf>
    <xf numFmtId="1" fontId="5" fillId="0" borderId="0" xfId="0" applyNumberFormat="1" applyFont="1" applyAlignment="1">
      <alignment vertical="center" shrinkToFit="1"/>
    </xf>
    <xf numFmtId="0" fontId="0" fillId="0" borderId="0" xfId="0" applyFill="1" applyBorder="1"/>
    <xf numFmtId="0" fontId="7" fillId="0" borderId="0" xfId="0" applyFont="1" applyAlignment="1">
      <alignment vertical="center" wrapText="1"/>
    </xf>
    <xf numFmtId="178" fontId="6" fillId="0" borderId="0" xfId="0" applyNumberFormat="1" applyFont="1" applyAlignment="1"/>
    <xf numFmtId="0" fontId="7" fillId="0" borderId="0" xfId="0" applyFont="1" applyAlignment="1">
      <alignment horizontal="right" vertical="center" wrapText="1"/>
    </xf>
    <xf numFmtId="0" fontId="0" fillId="0" borderId="0" xfId="0" applyAlignment="1">
      <alignment vertical="center" wrapText="1"/>
    </xf>
    <xf numFmtId="0" fontId="12" fillId="0" borderId="0" xfId="0" applyFont="1"/>
    <xf numFmtId="179" fontId="0" fillId="0" borderId="0" xfId="0" applyNumberFormat="1"/>
    <xf numFmtId="180" fontId="0" fillId="0" borderId="0" xfId="0" applyNumberFormat="1"/>
    <xf numFmtId="0" fontId="0" fillId="0" borderId="2" xfId="0" applyBorder="1"/>
    <xf numFmtId="0" fontId="6" fillId="0" borderId="3" xfId="0" applyFont="1" applyBorder="1" applyAlignment="1">
      <alignment horizontal="left" vertical="center"/>
    </xf>
    <xf numFmtId="0" fontId="2" fillId="0" borderId="6" xfId="0" applyFont="1" applyBorder="1" applyAlignment="1">
      <alignment horizontal="center" vertical="center" shrinkToFit="1"/>
    </xf>
    <xf numFmtId="0" fontId="2" fillId="0" borderId="8" xfId="0" applyFont="1" applyBorder="1" applyAlignment="1">
      <alignment horizontal="center" vertical="center" shrinkToFit="1"/>
    </xf>
    <xf numFmtId="0" fontId="0" fillId="0" borderId="0" xfId="0" applyAlignment="1">
      <alignment horizontal="center" vertical="center"/>
    </xf>
    <xf numFmtId="179" fontId="2" fillId="0" borderId="19" xfId="0" applyNumberFormat="1" applyFont="1" applyBorder="1" applyAlignment="1">
      <alignment horizontal="distributed" vertical="center" justifyLastLine="1"/>
    </xf>
    <xf numFmtId="179" fontId="2" fillId="0" borderId="20" xfId="0" applyNumberFormat="1" applyFont="1" applyBorder="1" applyAlignment="1">
      <alignment horizontal="distributed" vertical="center" justifyLastLine="1"/>
    </xf>
    <xf numFmtId="179" fontId="2" fillId="0" borderId="21" xfId="0" applyNumberFormat="1" applyFont="1" applyBorder="1" applyAlignment="1">
      <alignment horizontal="distributed" vertical="center" justifyLastLine="1"/>
    </xf>
    <xf numFmtId="0" fontId="0" fillId="0" borderId="10" xfId="0" applyFont="1" applyBorder="1" applyAlignment="1">
      <alignment horizontal="center" vertical="center"/>
    </xf>
    <xf numFmtId="181" fontId="9" fillId="0" borderId="25" xfId="1" applyNumberFormat="1" applyFont="1" applyBorder="1" applyAlignment="1">
      <alignment horizontal="right" vertical="center"/>
    </xf>
    <xf numFmtId="181" fontId="9" fillId="0" borderId="0" xfId="1" applyNumberFormat="1" applyFont="1" applyBorder="1" applyAlignment="1">
      <alignment horizontal="right" vertical="center"/>
    </xf>
    <xf numFmtId="181" fontId="9" fillId="0" borderId="26" xfId="1" applyNumberFormat="1" applyFont="1" applyBorder="1" applyAlignment="1">
      <alignment horizontal="right" vertical="center"/>
    </xf>
    <xf numFmtId="3" fontId="9" fillId="0" borderId="0" xfId="1" applyNumberFormat="1" applyFont="1" applyBorder="1" applyAlignment="1">
      <alignment horizontal="right" vertical="center"/>
    </xf>
    <xf numFmtId="3" fontId="9" fillId="0" borderId="26" xfId="1" applyNumberFormat="1" applyFont="1" applyBorder="1" applyAlignment="1">
      <alignment horizontal="right" vertical="center"/>
    </xf>
    <xf numFmtId="181" fontId="9" fillId="0" borderId="27" xfId="1" applyNumberFormat="1" applyFont="1" applyBorder="1" applyAlignment="1">
      <alignment horizontal="right" vertical="center"/>
    </xf>
    <xf numFmtId="181" fontId="9" fillId="0" borderId="28" xfId="1" applyNumberFormat="1" applyFont="1" applyBorder="1" applyAlignment="1">
      <alignment horizontal="right" vertical="center"/>
    </xf>
    <xf numFmtId="181" fontId="9" fillId="0" borderId="29" xfId="1" applyNumberFormat="1" applyFont="1" applyBorder="1" applyAlignment="1">
      <alignment horizontal="right" vertical="center"/>
    </xf>
    <xf numFmtId="3" fontId="9" fillId="0" borderId="27" xfId="1" applyNumberFormat="1" applyFont="1" applyBorder="1" applyAlignment="1">
      <alignment horizontal="right" vertical="center"/>
    </xf>
    <xf numFmtId="0" fontId="13" fillId="0" borderId="0" xfId="2" applyAlignment="1">
      <alignment vertical="center"/>
    </xf>
    <xf numFmtId="181" fontId="9" fillId="0" borderId="25" xfId="1" applyNumberFormat="1" applyFont="1" applyFill="1" applyBorder="1" applyAlignment="1">
      <alignment horizontal="right" vertical="center"/>
    </xf>
    <xf numFmtId="181" fontId="9" fillId="0" borderId="0" xfId="1" applyNumberFormat="1" applyFont="1" applyFill="1" applyBorder="1" applyAlignment="1">
      <alignment horizontal="right" vertical="center"/>
    </xf>
    <xf numFmtId="181" fontId="9" fillId="0" borderId="26" xfId="1" applyNumberFormat="1" applyFont="1" applyFill="1" applyBorder="1" applyAlignment="1">
      <alignment horizontal="right" vertical="center"/>
    </xf>
    <xf numFmtId="3" fontId="9" fillId="0" borderId="0" xfId="1" applyNumberFormat="1" applyFont="1" applyFill="1" applyBorder="1" applyAlignment="1">
      <alignment horizontal="right" vertical="center"/>
    </xf>
    <xf numFmtId="3" fontId="9" fillId="0" borderId="26" xfId="1" applyNumberFormat="1" applyFont="1" applyFill="1" applyBorder="1" applyAlignment="1">
      <alignment horizontal="right" vertical="center"/>
    </xf>
    <xf numFmtId="181" fontId="9" fillId="0" borderId="27" xfId="1" applyNumberFormat="1" applyFont="1" applyFill="1" applyBorder="1" applyAlignment="1">
      <alignment horizontal="right" vertical="center"/>
    </xf>
    <xf numFmtId="181" fontId="9" fillId="0" borderId="28" xfId="1" applyNumberFormat="1" applyFont="1" applyFill="1" applyBorder="1" applyAlignment="1">
      <alignment horizontal="right" vertical="center"/>
    </xf>
    <xf numFmtId="181" fontId="9" fillId="0" borderId="17" xfId="0" applyNumberFormat="1" applyFont="1" applyFill="1" applyBorder="1" applyAlignment="1">
      <alignment horizontal="right" vertical="center"/>
    </xf>
    <xf numFmtId="0" fontId="0" fillId="0" borderId="18" xfId="0" applyBorder="1" applyAlignment="1">
      <alignment horizontal="center" vertical="center"/>
    </xf>
    <xf numFmtId="181" fontId="9" fillId="0" borderId="30" xfId="0" applyNumberFormat="1" applyFont="1" applyBorder="1" applyAlignment="1">
      <alignment vertical="center"/>
    </xf>
    <xf numFmtId="181" fontId="9" fillId="0" borderId="2" xfId="0" applyNumberFormat="1" applyFont="1" applyBorder="1" applyAlignment="1">
      <alignment vertical="center"/>
    </xf>
    <xf numFmtId="181" fontId="9" fillId="0" borderId="23" xfId="0" applyNumberFormat="1" applyFont="1" applyBorder="1" applyAlignment="1">
      <alignment vertical="center"/>
    </xf>
    <xf numFmtId="3" fontId="9" fillId="0" borderId="23" xfId="0" applyNumberFormat="1" applyFont="1" applyBorder="1" applyAlignment="1">
      <alignment vertical="center"/>
    </xf>
    <xf numFmtId="3" fontId="9" fillId="0" borderId="2" xfId="0" applyNumberFormat="1" applyFont="1" applyBorder="1" applyAlignment="1">
      <alignment vertical="center"/>
    </xf>
    <xf numFmtId="181" fontId="9" fillId="0" borderId="23" xfId="0" applyNumberFormat="1" applyFont="1" applyBorder="1" applyAlignment="1">
      <alignment horizontal="right" vertical="center"/>
    </xf>
    <xf numFmtId="181" fontId="9" fillId="0" borderId="23" xfId="1" applyNumberFormat="1" applyFont="1" applyBorder="1" applyAlignment="1">
      <alignment horizontal="right" vertical="center"/>
    </xf>
    <xf numFmtId="181" fontId="9" fillId="0" borderId="24" xfId="1" applyNumberFormat="1" applyFont="1" applyBorder="1" applyAlignment="1">
      <alignment horizontal="right" vertical="center"/>
    </xf>
    <xf numFmtId="0" fontId="0" fillId="0" borderId="25" xfId="0" applyBorder="1" applyAlignment="1">
      <alignment vertical="center"/>
    </xf>
    <xf numFmtId="0" fontId="0" fillId="0" borderId="31" xfId="0" applyBorder="1" applyAlignment="1">
      <alignment horizontal="center" vertical="center"/>
    </xf>
    <xf numFmtId="181" fontId="9" fillId="0" borderId="0" xfId="0" applyNumberFormat="1" applyFont="1" applyBorder="1" applyAlignment="1">
      <alignment vertical="center"/>
    </xf>
    <xf numFmtId="181" fontId="9" fillId="0" borderId="31" xfId="0" applyNumberFormat="1" applyFont="1" applyBorder="1" applyAlignment="1">
      <alignment vertical="center"/>
    </xf>
    <xf numFmtId="3" fontId="9" fillId="0" borderId="31" xfId="0" applyNumberFormat="1" applyFont="1" applyBorder="1" applyAlignment="1">
      <alignment vertical="center"/>
    </xf>
    <xf numFmtId="3" fontId="9" fillId="0" borderId="0" xfId="0" applyNumberFormat="1" applyFont="1" applyBorder="1" applyAlignment="1">
      <alignment vertical="center"/>
    </xf>
    <xf numFmtId="181" fontId="9" fillId="0" borderId="0" xfId="0" applyNumberFormat="1" applyFont="1" applyBorder="1" applyAlignment="1">
      <alignment horizontal="right" vertical="center"/>
    </xf>
    <xf numFmtId="181" fontId="9" fillId="0" borderId="31" xfId="1" applyNumberFormat="1" applyFont="1" applyBorder="1" applyAlignment="1">
      <alignment horizontal="right" vertical="center"/>
    </xf>
    <xf numFmtId="0" fontId="0" fillId="0" borderId="0" xfId="0" applyBorder="1" applyAlignment="1">
      <alignment vertical="center"/>
    </xf>
    <xf numFmtId="182" fontId="14" fillId="0" borderId="0" xfId="0" applyNumberFormat="1" applyFont="1" applyBorder="1" applyAlignment="1">
      <alignment horizontal="center"/>
    </xf>
    <xf numFmtId="179" fontId="14" fillId="0" borderId="0" xfId="0" applyNumberFormat="1" applyFont="1" applyBorder="1"/>
    <xf numFmtId="180" fontId="0" fillId="0" borderId="0" xfId="0" applyNumberFormat="1" applyBorder="1"/>
    <xf numFmtId="179" fontId="0" fillId="0" borderId="2" xfId="0" applyNumberFormat="1" applyBorder="1"/>
    <xf numFmtId="180" fontId="0" fillId="0" borderId="2" xfId="0" applyNumberFormat="1" applyBorder="1"/>
    <xf numFmtId="183" fontId="9" fillId="0" borderId="0" xfId="1" applyNumberFormat="1" applyFont="1" applyFill="1" applyBorder="1" applyAlignment="1">
      <alignment horizontal="right" vertical="center"/>
    </xf>
    <xf numFmtId="183" fontId="9" fillId="0" borderId="26" xfId="1" applyNumberFormat="1" applyFont="1" applyFill="1" applyBorder="1" applyAlignment="1">
      <alignment horizontal="right" vertical="center"/>
    </xf>
    <xf numFmtId="184" fontId="9" fillId="0" borderId="27" xfId="1" applyNumberFormat="1" applyFont="1" applyFill="1" applyBorder="1" applyAlignment="1">
      <alignment horizontal="right" vertical="center"/>
    </xf>
    <xf numFmtId="184" fontId="9" fillId="0" borderId="28" xfId="1" applyNumberFormat="1" applyFont="1" applyFill="1" applyBorder="1" applyAlignment="1">
      <alignment horizontal="right" vertical="center"/>
    </xf>
    <xf numFmtId="184" fontId="9" fillId="0" borderId="17" xfId="0" applyNumberFormat="1" applyFont="1" applyFill="1" applyBorder="1" applyAlignment="1">
      <alignment horizontal="right" vertical="center"/>
    </xf>
    <xf numFmtId="183" fontId="9" fillId="0" borderId="27" xfId="1" applyNumberFormat="1" applyFont="1" applyFill="1" applyBorder="1" applyAlignment="1">
      <alignment horizontal="right" vertical="center"/>
    </xf>
    <xf numFmtId="0" fontId="2" fillId="0" borderId="0" xfId="0" applyFont="1" applyAlignment="1">
      <alignment vertical="center"/>
    </xf>
    <xf numFmtId="0" fontId="0" fillId="0" borderId="18" xfId="0" applyFont="1" applyBorder="1" applyAlignment="1">
      <alignment horizontal="center" vertical="center"/>
    </xf>
    <xf numFmtId="181" fontId="9" fillId="0" borderId="2" xfId="1" applyNumberFormat="1" applyFont="1" applyFill="1" applyBorder="1" applyAlignment="1">
      <alignment horizontal="right" vertical="center"/>
    </xf>
    <xf numFmtId="181" fontId="9" fillId="0" borderId="32" xfId="1" applyNumberFormat="1" applyFont="1" applyFill="1" applyBorder="1" applyAlignment="1">
      <alignment horizontal="right" vertical="center"/>
    </xf>
    <xf numFmtId="181" fontId="9" fillId="0" borderId="23" xfId="1" applyNumberFormat="1" applyFont="1" applyFill="1" applyBorder="1" applyAlignment="1">
      <alignment horizontal="right" vertical="center"/>
    </xf>
    <xf numFmtId="183" fontId="9" fillId="0" borderId="2" xfId="1" applyNumberFormat="1" applyFont="1" applyFill="1" applyBorder="1" applyAlignment="1">
      <alignment horizontal="right" vertical="center"/>
    </xf>
    <xf numFmtId="183" fontId="9" fillId="0" borderId="32" xfId="1" applyNumberFormat="1" applyFont="1" applyFill="1" applyBorder="1" applyAlignment="1">
      <alignment horizontal="right" vertical="center"/>
    </xf>
    <xf numFmtId="184" fontId="9" fillId="0" borderId="23" xfId="1" applyNumberFormat="1" applyFont="1" applyFill="1" applyBorder="1" applyAlignment="1">
      <alignment horizontal="right" vertical="center"/>
    </xf>
    <xf numFmtId="184" fontId="9" fillId="0" borderId="22" xfId="1" applyNumberFormat="1" applyFont="1" applyFill="1" applyBorder="1" applyAlignment="1">
      <alignment horizontal="right" vertical="center"/>
    </xf>
    <xf numFmtId="184" fontId="9" fillId="0" borderId="24" xfId="0" applyNumberFormat="1" applyFont="1" applyFill="1" applyBorder="1" applyAlignment="1">
      <alignment horizontal="right" vertical="center"/>
    </xf>
    <xf numFmtId="0" fontId="7" fillId="0" borderId="0" xfId="0" applyFont="1" applyBorder="1" applyAlignment="1">
      <alignment horizontal="center" vertical="center"/>
    </xf>
    <xf numFmtId="179" fontId="0" fillId="0" borderId="0" xfId="1" applyNumberFormat="1" applyFont="1" applyBorder="1" applyAlignment="1"/>
    <xf numFmtId="180" fontId="0" fillId="0" borderId="0" xfId="1" applyNumberFormat="1" applyFont="1" applyBorder="1" applyAlignment="1"/>
    <xf numFmtId="38" fontId="0" fillId="0" borderId="0" xfId="1" applyFont="1" applyBorder="1" applyAlignment="1"/>
    <xf numFmtId="0" fontId="0" fillId="0" borderId="0" xfId="0" applyAlignment="1">
      <alignment horizontal="left" vertical="center" wrapText="1"/>
    </xf>
    <xf numFmtId="0" fontId="0" fillId="0" borderId="0" xfId="0" applyBorder="1" applyAlignment="1">
      <alignment horizontal="center" vertical="center"/>
    </xf>
    <xf numFmtId="179" fontId="0" fillId="0" borderId="0" xfId="0" applyNumberFormat="1" applyBorder="1" applyAlignment="1">
      <alignment vertical="center"/>
    </xf>
    <xf numFmtId="180" fontId="0" fillId="0" borderId="0" xfId="0" applyNumberFormat="1" applyBorder="1" applyAlignment="1">
      <alignment vertical="center"/>
    </xf>
    <xf numFmtId="0" fontId="15" fillId="0" borderId="0" xfId="0" applyFont="1" applyFill="1"/>
    <xf numFmtId="0" fontId="0" fillId="0" borderId="0" xfId="0" applyFill="1"/>
    <xf numFmtId="0" fontId="9" fillId="0" borderId="1" xfId="0" applyFont="1" applyFill="1" applyBorder="1" applyAlignment="1">
      <alignment horizontal="center" vertical="center"/>
    </xf>
    <xf numFmtId="0" fontId="9" fillId="0" borderId="1" xfId="0" applyFont="1" applyFill="1" applyBorder="1" applyAlignment="1">
      <alignment horizontal="left"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shrinkToFit="1"/>
    </xf>
    <xf numFmtId="0" fontId="9" fillId="0" borderId="27" xfId="0" applyFont="1" applyFill="1" applyBorder="1" applyAlignment="1">
      <alignment horizontal="center"/>
    </xf>
    <xf numFmtId="0" fontId="0" fillId="0" borderId="33" xfId="0" applyFont="1" applyFill="1" applyBorder="1"/>
    <xf numFmtId="0" fontId="9" fillId="0" borderId="33" xfId="0" applyFont="1" applyFill="1" applyBorder="1" applyAlignment="1">
      <alignment horizontal="right"/>
    </xf>
    <xf numFmtId="0" fontId="16" fillId="0" borderId="33" xfId="0" applyFont="1" applyFill="1" applyBorder="1" applyAlignment="1">
      <alignment horizontal="right"/>
    </xf>
    <xf numFmtId="0" fontId="0" fillId="0" borderId="34" xfId="0" applyFont="1" applyFill="1" applyBorder="1"/>
    <xf numFmtId="0" fontId="9" fillId="0" borderId="34" xfId="0" applyFont="1" applyFill="1" applyBorder="1" applyAlignment="1">
      <alignment horizontal="right"/>
    </xf>
    <xf numFmtId="0" fontId="16" fillId="0" borderId="34" xfId="0" applyFont="1" applyFill="1" applyBorder="1" applyAlignment="1">
      <alignment horizontal="right"/>
    </xf>
    <xf numFmtId="185" fontId="9" fillId="0" borderId="34" xfId="0" applyNumberFormat="1" applyFont="1" applyFill="1" applyBorder="1" applyAlignment="1">
      <alignment horizontal="right"/>
    </xf>
    <xf numFmtId="0" fontId="13" fillId="0" borderId="0" xfId="2"/>
    <xf numFmtId="186" fontId="9" fillId="0" borderId="34" xfId="0" applyNumberFormat="1" applyFont="1" applyFill="1" applyBorder="1" applyAlignment="1">
      <alignment horizontal="right"/>
    </xf>
    <xf numFmtId="10" fontId="9" fillId="0" borderId="34" xfId="0" applyNumberFormat="1" applyFont="1" applyFill="1" applyBorder="1" applyAlignment="1">
      <alignment horizontal="right"/>
    </xf>
    <xf numFmtId="0" fontId="9" fillId="0" borderId="35" xfId="0" applyFont="1" applyFill="1" applyBorder="1" applyAlignment="1">
      <alignment horizontal="center"/>
    </xf>
    <xf numFmtId="0" fontId="0" fillId="0" borderId="36" xfId="0" applyFont="1" applyFill="1" applyBorder="1"/>
    <xf numFmtId="0" fontId="9" fillId="0" borderId="36" xfId="0" applyFont="1" applyFill="1" applyBorder="1" applyAlignment="1">
      <alignment horizontal="right"/>
    </xf>
    <xf numFmtId="0" fontId="16" fillId="0" borderId="36" xfId="0" applyFont="1" applyFill="1" applyBorder="1" applyAlignment="1">
      <alignment horizontal="right"/>
    </xf>
    <xf numFmtId="0" fontId="9" fillId="0" borderId="16" xfId="0" applyFont="1" applyFill="1" applyBorder="1" applyAlignment="1">
      <alignment horizontal="center"/>
    </xf>
    <xf numFmtId="185" fontId="9" fillId="0" borderId="33" xfId="0" applyNumberFormat="1" applyFont="1" applyFill="1" applyBorder="1" applyAlignment="1">
      <alignment horizontal="right"/>
    </xf>
    <xf numFmtId="0" fontId="0" fillId="0" borderId="34" xfId="0" applyFont="1" applyFill="1" applyBorder="1" applyAlignment="1">
      <alignment shrinkToFit="1"/>
    </xf>
    <xf numFmtId="38" fontId="9" fillId="0" borderId="34" xfId="1" applyFont="1" applyFill="1" applyBorder="1" applyAlignment="1">
      <alignment horizontal="right"/>
    </xf>
    <xf numFmtId="3" fontId="9" fillId="0" borderId="34" xfId="0" applyNumberFormat="1" applyFont="1" applyFill="1" applyBorder="1" applyAlignment="1">
      <alignment horizontal="right"/>
    </xf>
    <xf numFmtId="4" fontId="9" fillId="0" borderId="34" xfId="0" applyNumberFormat="1" applyFont="1" applyFill="1" applyBorder="1" applyAlignment="1">
      <alignment horizontal="right"/>
    </xf>
    <xf numFmtId="187" fontId="9" fillId="0" borderId="34" xfId="0" applyNumberFormat="1" applyFont="1" applyFill="1" applyBorder="1" applyAlignment="1">
      <alignment horizontal="right"/>
    </xf>
    <xf numFmtId="4" fontId="9" fillId="0" borderId="36" xfId="0" applyNumberFormat="1" applyFont="1" applyFill="1" applyBorder="1" applyAlignment="1">
      <alignment horizontal="right"/>
    </xf>
    <xf numFmtId="0" fontId="9" fillId="0" borderId="14" xfId="0" applyFont="1" applyFill="1" applyBorder="1" applyAlignment="1">
      <alignment horizontal="center"/>
    </xf>
    <xf numFmtId="4" fontId="9" fillId="0" borderId="33" xfId="0" applyNumberFormat="1" applyFont="1" applyFill="1" applyBorder="1" applyAlignment="1">
      <alignment horizontal="right"/>
    </xf>
    <xf numFmtId="0" fontId="9" fillId="0" borderId="28" xfId="0" applyFont="1" applyFill="1" applyBorder="1" applyAlignment="1">
      <alignment horizontal="center"/>
    </xf>
    <xf numFmtId="0" fontId="9" fillId="0" borderId="36" xfId="0" applyFont="1" applyFill="1" applyBorder="1" applyAlignment="1">
      <alignment horizontal="center"/>
    </xf>
    <xf numFmtId="10" fontId="9" fillId="0" borderId="33" xfId="0" applyNumberFormat="1" applyFont="1" applyFill="1" applyBorder="1" applyAlignment="1">
      <alignment horizontal="right"/>
    </xf>
    <xf numFmtId="0" fontId="0" fillId="0" borderId="37" xfId="0" applyFont="1" applyFill="1" applyBorder="1"/>
    <xf numFmtId="10" fontId="9" fillId="0" borderId="37" xfId="0" applyNumberFormat="1" applyFont="1" applyFill="1" applyBorder="1" applyAlignment="1">
      <alignment horizontal="right"/>
    </xf>
    <xf numFmtId="0" fontId="9" fillId="0" borderId="37" xfId="0" applyFont="1" applyFill="1" applyBorder="1" applyAlignment="1">
      <alignment horizontal="right"/>
    </xf>
    <xf numFmtId="0" fontId="16" fillId="0" borderId="37" xfId="0" applyFont="1" applyFill="1" applyBorder="1" applyAlignment="1">
      <alignment horizontal="right"/>
    </xf>
    <xf numFmtId="0" fontId="2" fillId="0" borderId="0" xfId="0" applyFont="1"/>
    <xf numFmtId="187" fontId="9" fillId="0" borderId="36" xfId="0" applyNumberFormat="1" applyFont="1" applyFill="1" applyBorder="1" applyAlignment="1">
      <alignment horizontal="right"/>
    </xf>
    <xf numFmtId="0" fontId="9" fillId="0" borderId="14" xfId="0" applyFont="1" applyFill="1" applyBorder="1" applyAlignment="1">
      <alignment horizontal="center" shrinkToFit="1"/>
    </xf>
    <xf numFmtId="187" fontId="9" fillId="0" borderId="33" xfId="0" applyNumberFormat="1" applyFont="1" applyFill="1" applyBorder="1" applyAlignment="1">
      <alignment horizontal="right"/>
    </xf>
    <xf numFmtId="0" fontId="16" fillId="0" borderId="0" xfId="0" applyFont="1" applyFill="1" applyBorder="1" applyAlignment="1">
      <alignment horizontal="right"/>
    </xf>
    <xf numFmtId="0" fontId="6" fillId="0" borderId="0" xfId="0" applyFont="1" applyFill="1"/>
    <xf numFmtId="0" fontId="17" fillId="0" borderId="14" xfId="0" applyFont="1" applyFill="1" applyBorder="1" applyAlignment="1">
      <alignment horizontal="center"/>
    </xf>
    <xf numFmtId="0" fontId="17" fillId="0" borderId="14" xfId="0" applyFont="1" applyFill="1" applyBorder="1"/>
    <xf numFmtId="0" fontId="17" fillId="0" borderId="28" xfId="0" applyFont="1" applyFill="1" applyBorder="1"/>
    <xf numFmtId="0" fontId="17" fillId="0" borderId="37" xfId="0" applyFont="1" applyFill="1" applyBorder="1"/>
    <xf numFmtId="0" fontId="17" fillId="0" borderId="36" xfId="0" applyFont="1" applyFill="1" applyBorder="1"/>
    <xf numFmtId="0" fontId="17" fillId="0" borderId="28" xfId="0" applyFont="1" applyFill="1" applyBorder="1" applyAlignment="1">
      <alignment horizontal="center"/>
    </xf>
    <xf numFmtId="0" fontId="17" fillId="0" borderId="38" xfId="0" applyFont="1" applyFill="1" applyBorder="1"/>
    <xf numFmtId="187" fontId="0" fillId="0" borderId="0" xfId="0" applyNumberFormat="1" applyBorder="1" applyAlignment="1">
      <alignment horizontal="left"/>
    </xf>
    <xf numFmtId="0" fontId="0" fillId="0" borderId="0" xfId="0" applyBorder="1" applyAlignment="1">
      <alignment horizontal="right"/>
    </xf>
    <xf numFmtId="0" fontId="17" fillId="0" borderId="36" xfId="0" applyFont="1" applyFill="1" applyBorder="1" applyAlignment="1">
      <alignment horizontal="center"/>
    </xf>
    <xf numFmtId="0" fontId="17" fillId="0" borderId="28" xfId="0" applyFont="1" applyFill="1" applyBorder="1" applyAlignment="1"/>
    <xf numFmtId="0" fontId="9" fillId="0" borderId="0" xfId="0" applyFont="1"/>
    <xf numFmtId="0" fontId="8" fillId="0" borderId="0" xfId="0" applyFont="1"/>
    <xf numFmtId="0" fontId="0" fillId="0" borderId="0" xfId="0" applyFont="1" applyAlignment="1">
      <alignment horizontal="right"/>
    </xf>
    <xf numFmtId="0" fontId="14" fillId="0" borderId="0" xfId="0" applyFont="1"/>
    <xf numFmtId="0" fontId="0" fillId="2" borderId="0" xfId="0" applyFill="1" applyBorder="1" applyAlignment="1">
      <alignment horizontal="center" vertical="center"/>
    </xf>
    <xf numFmtId="49" fontId="0" fillId="0" borderId="0" xfId="0" applyNumberFormat="1" applyFill="1" applyBorder="1" applyAlignment="1"/>
    <xf numFmtId="38" fontId="6" fillId="0" borderId="0" xfId="1" applyFont="1" applyFill="1" applyBorder="1"/>
    <xf numFmtId="38" fontId="19" fillId="0" borderId="0" xfId="1" applyFont="1" applyFill="1" applyBorder="1"/>
    <xf numFmtId="49" fontId="0" fillId="0" borderId="0" xfId="0" applyNumberFormat="1" applyFont="1"/>
    <xf numFmtId="0" fontId="0" fillId="0" borderId="0" xfId="0" applyFont="1"/>
    <xf numFmtId="0" fontId="0" fillId="2" borderId="0" xfId="0" applyFont="1" applyFill="1" applyBorder="1" applyAlignment="1">
      <alignment horizontal="center" vertical="center" shrinkToFit="1"/>
    </xf>
    <xf numFmtId="0" fontId="0" fillId="2" borderId="0" xfId="3" applyNumberFormat="1" applyFont="1" applyFill="1" applyBorder="1" applyAlignment="1">
      <alignment horizontal="center" vertical="center"/>
    </xf>
    <xf numFmtId="38" fontId="0" fillId="2" borderId="0" xfId="3" applyFont="1" applyFill="1" applyBorder="1" applyAlignment="1">
      <alignment horizontal="center"/>
    </xf>
    <xf numFmtId="0" fontId="0" fillId="0" borderId="0" xfId="0" applyFont="1" applyBorder="1"/>
    <xf numFmtId="38" fontId="0" fillId="0" borderId="0" xfId="3" applyFont="1" applyBorder="1"/>
    <xf numFmtId="0" fontId="0" fillId="0" borderId="0" xfId="0" applyFont="1" applyBorder="1" applyAlignment="1"/>
    <xf numFmtId="38" fontId="0" fillId="0" borderId="0" xfId="1" applyFont="1" applyFill="1" applyBorder="1"/>
    <xf numFmtId="0" fontId="0" fillId="0" borderId="0" xfId="0" applyFont="1" applyFill="1" applyBorder="1" applyAlignment="1">
      <alignment horizontal="distributed"/>
    </xf>
    <xf numFmtId="38" fontId="0" fillId="0" borderId="0" xfId="1" applyFont="1" applyFill="1" applyBorder="1" applyAlignment="1">
      <alignment horizontal="right"/>
    </xf>
    <xf numFmtId="38" fontId="0" fillId="0" borderId="0" xfId="0" applyNumberFormat="1" applyFont="1" applyBorder="1"/>
    <xf numFmtId="0" fontId="0" fillId="0" borderId="0" xfId="0" applyAlignment="1">
      <alignment horizontal="center"/>
    </xf>
    <xf numFmtId="0" fontId="0" fillId="0" borderId="0" xfId="0" applyAlignment="1">
      <alignment horizontal="right"/>
    </xf>
    <xf numFmtId="38" fontId="0" fillId="0" borderId="0" xfId="1" applyFont="1" applyBorder="1"/>
    <xf numFmtId="38" fontId="0" fillId="0" borderId="0" xfId="0" applyNumberFormat="1" applyBorder="1"/>
    <xf numFmtId="3" fontId="0" fillId="0" borderId="0" xfId="1" applyNumberFormat="1" applyFont="1" applyBorder="1"/>
    <xf numFmtId="3" fontId="0" fillId="0" borderId="0" xfId="0" applyNumberFormat="1" applyBorder="1"/>
    <xf numFmtId="0" fontId="0" fillId="0" borderId="0" xfId="0" applyFill="1" applyBorder="1" applyAlignment="1">
      <alignment vertical="center"/>
    </xf>
    <xf numFmtId="3" fontId="0" fillId="0" borderId="0" xfId="1" applyNumberFormat="1" applyFont="1" applyFill="1" applyBorder="1"/>
    <xf numFmtId="3" fontId="0" fillId="0" borderId="0" xfId="0" applyNumberFormat="1" applyFill="1" applyBorder="1"/>
    <xf numFmtId="38" fontId="2" fillId="0" borderId="0" xfId="1" applyFont="1" applyFill="1" applyBorder="1" applyAlignment="1">
      <alignment horizontal="right" vertical="center"/>
    </xf>
    <xf numFmtId="3" fontId="2" fillId="0" borderId="0" xfId="0" applyNumberFormat="1" applyFont="1" applyBorder="1"/>
    <xf numFmtId="0" fontId="0" fillId="0" borderId="0" xfId="0" applyFont="1" applyFill="1" applyBorder="1" applyAlignment="1">
      <alignment vertical="center"/>
    </xf>
    <xf numFmtId="38" fontId="0" fillId="0" borderId="0" xfId="1" applyFont="1" applyFill="1" applyBorder="1" applyAlignment="1">
      <alignment horizontal="right" vertical="center"/>
    </xf>
    <xf numFmtId="3" fontId="0" fillId="0" borderId="0" xfId="0" applyNumberFormat="1" applyFont="1" applyBorder="1"/>
    <xf numFmtId="0" fontId="0" fillId="0" borderId="0" xfId="0" applyFont="1" applyFill="1" applyBorder="1" applyAlignment="1">
      <alignment vertical="center" wrapText="1"/>
    </xf>
    <xf numFmtId="0" fontId="0" fillId="2" borderId="0" xfId="0" applyFill="1" applyAlignment="1">
      <alignment horizontal="center"/>
    </xf>
    <xf numFmtId="38" fontId="0" fillId="0" borderId="0" xfId="1" applyFont="1"/>
    <xf numFmtId="0" fontId="0" fillId="3" borderId="0" xfId="0" applyFont="1" applyFill="1" applyBorder="1" applyAlignment="1">
      <alignment horizontal="right" vertical="center" shrinkToFit="1"/>
    </xf>
    <xf numFmtId="0" fontId="0" fillId="3" borderId="0" xfId="0" applyFont="1" applyFill="1" applyBorder="1" applyAlignment="1">
      <alignment horizontal="left" vertical="center" shrinkToFit="1"/>
    </xf>
    <xf numFmtId="0" fontId="0" fillId="3" borderId="0" xfId="0" applyFont="1" applyFill="1" applyAlignment="1">
      <alignment horizontal="left" vertical="center"/>
    </xf>
    <xf numFmtId="0" fontId="0" fillId="3" borderId="0" xfId="0" applyFont="1" applyFill="1" applyBorder="1" applyAlignment="1">
      <alignment horizontal="center" vertical="center"/>
    </xf>
    <xf numFmtId="0" fontId="0" fillId="3" borderId="0" xfId="0" applyFont="1" applyFill="1" applyBorder="1" applyAlignment="1">
      <alignment vertical="center"/>
    </xf>
    <xf numFmtId="0" fontId="0" fillId="3" borderId="0" xfId="0" applyFont="1" applyFill="1" applyBorder="1" applyAlignment="1">
      <alignment vertical="center" shrinkToFit="1"/>
    </xf>
    <xf numFmtId="0" fontId="0" fillId="3" borderId="0" xfId="0" applyFont="1" applyFill="1" applyBorder="1" applyAlignment="1">
      <alignment vertical="center" wrapText="1"/>
    </xf>
    <xf numFmtId="0" fontId="0" fillId="3" borderId="0" xfId="0" applyFont="1" applyFill="1" applyAlignment="1">
      <alignment vertical="center" shrinkToFit="1"/>
    </xf>
    <xf numFmtId="38" fontId="0" fillId="0" borderId="0" xfId="1" applyFont="1" applyFill="1"/>
    <xf numFmtId="0" fontId="0" fillId="0" borderId="0" xfId="0" applyFill="1" applyAlignment="1">
      <alignment horizontal="center"/>
    </xf>
    <xf numFmtId="0" fontId="0" fillId="2" borderId="0" xfId="0" applyFill="1"/>
    <xf numFmtId="38" fontId="0" fillId="0" borderId="0" xfId="1" applyFont="1" applyAlignment="1">
      <alignment vertical="center"/>
    </xf>
    <xf numFmtId="49" fontId="7" fillId="0" borderId="0" xfId="0" applyNumberFormat="1" applyFont="1" applyAlignment="1">
      <alignment horizontal="center" vertical="top"/>
    </xf>
    <xf numFmtId="0" fontId="7" fillId="0" borderId="0" xfId="0" applyFont="1" applyAlignment="1">
      <alignment vertical="top" wrapText="1"/>
    </xf>
    <xf numFmtId="0" fontId="7" fillId="0" borderId="0" xfId="0" applyFont="1" applyAlignment="1">
      <alignment horizontal="center" vertical="top" wrapText="1"/>
    </xf>
    <xf numFmtId="49" fontId="7" fillId="0" borderId="0" xfId="0" applyNumberFormat="1" applyFont="1" applyAlignment="1">
      <alignment horizontal="left"/>
    </xf>
    <xf numFmtId="0" fontId="7" fillId="0" borderId="0" xfId="0" applyFont="1"/>
    <xf numFmtId="0" fontId="16" fillId="2" borderId="0" xfId="0" applyFont="1" applyFill="1" applyAlignment="1">
      <alignment horizontal="center"/>
    </xf>
    <xf numFmtId="0" fontId="0" fillId="2" borderId="0" xfId="0" applyFont="1" applyFill="1"/>
    <xf numFmtId="0" fontId="0" fillId="2" borderId="0" xfId="0" applyFont="1" applyFill="1" applyAlignment="1">
      <alignment horizontal="center"/>
    </xf>
    <xf numFmtId="38" fontId="0" fillId="0" borderId="0" xfId="0" applyNumberFormat="1" applyFont="1"/>
    <xf numFmtId="38" fontId="0" fillId="0" borderId="0" xfId="0" applyNumberFormat="1"/>
    <xf numFmtId="38" fontId="2" fillId="0" borderId="0" xfId="5" applyFont="1" applyFill="1" applyBorder="1" applyAlignment="1">
      <alignment horizontal="center" vertical="center"/>
    </xf>
    <xf numFmtId="38" fontId="0" fillId="0" borderId="0" xfId="1" applyFont="1" applyAlignment="1">
      <alignment horizontal="center"/>
    </xf>
    <xf numFmtId="0" fontId="0" fillId="2" borderId="0" xfId="0" applyFill="1" applyAlignment="1">
      <alignment horizontal="left"/>
    </xf>
    <xf numFmtId="177" fontId="0" fillId="0" borderId="0" xfId="0" applyNumberFormat="1" applyFont="1"/>
    <xf numFmtId="0" fontId="15" fillId="0" borderId="0" xfId="0" applyFont="1" applyAlignment="1">
      <alignment horizontal="left" vertical="top"/>
    </xf>
    <xf numFmtId="0" fontId="0" fillId="0" borderId="0" xfId="0" applyBorder="1" applyAlignment="1"/>
    <xf numFmtId="0" fontId="0" fillId="0" borderId="41" xfId="0" applyBorder="1" applyAlignment="1">
      <alignment horizontal="center" vertical="center"/>
    </xf>
    <xf numFmtId="0" fontId="0" fillId="0" borderId="42"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7" fillId="0" borderId="37" xfId="0" applyFont="1" applyBorder="1" applyAlignment="1">
      <alignment horizontal="center" vertical="center"/>
    </xf>
    <xf numFmtId="38" fontId="9" fillId="0" borderId="34" xfId="1" applyFont="1" applyBorder="1" applyAlignment="1">
      <alignment vertical="center"/>
    </xf>
    <xf numFmtId="38" fontId="9" fillId="0" borderId="48" xfId="1" applyFont="1" applyFill="1" applyBorder="1" applyAlignment="1">
      <alignment vertical="center"/>
    </xf>
    <xf numFmtId="188" fontId="9" fillId="0" borderId="49" xfId="1" applyNumberFormat="1" applyFont="1" applyFill="1" applyBorder="1" applyAlignment="1">
      <alignment vertical="center"/>
    </xf>
    <xf numFmtId="188" fontId="9" fillId="0" borderId="50" xfId="1" applyNumberFormat="1" applyFont="1" applyFill="1" applyBorder="1" applyAlignment="1">
      <alignment vertical="center"/>
    </xf>
    <xf numFmtId="0" fontId="7" fillId="0" borderId="34" xfId="0" applyFont="1" applyBorder="1" applyAlignment="1">
      <alignment horizontal="center" vertical="center"/>
    </xf>
    <xf numFmtId="38" fontId="9" fillId="0" borderId="51" xfId="1" applyFont="1" applyFill="1" applyBorder="1" applyAlignment="1">
      <alignment vertical="center"/>
    </xf>
    <xf numFmtId="0" fontId="7" fillId="0" borderId="38" xfId="0" applyFont="1" applyBorder="1" applyAlignment="1">
      <alignment horizontal="center" vertical="center"/>
    </xf>
    <xf numFmtId="38" fontId="9" fillId="0" borderId="52" xfId="1" applyFont="1" applyFill="1" applyBorder="1" applyAlignment="1">
      <alignment vertical="center"/>
    </xf>
    <xf numFmtId="0" fontId="7" fillId="0" borderId="44" xfId="0" applyFont="1" applyBorder="1" applyAlignment="1">
      <alignment horizontal="center" vertical="center"/>
    </xf>
    <xf numFmtId="38" fontId="9" fillId="0" borderId="36" xfId="1" applyFont="1" applyBorder="1" applyAlignment="1">
      <alignment vertical="center"/>
    </xf>
    <xf numFmtId="38" fontId="9" fillId="0" borderId="45" xfId="1" applyFont="1" applyFill="1" applyBorder="1" applyAlignment="1">
      <alignment vertical="center"/>
    </xf>
    <xf numFmtId="188" fontId="9" fillId="0" borderId="53" xfId="1" applyNumberFormat="1" applyFont="1" applyFill="1" applyBorder="1" applyAlignment="1">
      <alignment vertical="center"/>
    </xf>
    <xf numFmtId="188" fontId="9" fillId="0" borderId="54" xfId="1" applyNumberFormat="1" applyFont="1" applyFill="1" applyBorder="1" applyAlignment="1">
      <alignment vertical="center"/>
    </xf>
    <xf numFmtId="189" fontId="25" fillId="0" borderId="0" xfId="6" quotePrefix="1" applyNumberFormat="1" applyFont="1" applyFill="1" applyBorder="1" applyAlignment="1">
      <alignment horizontal="right" vertical="top"/>
    </xf>
    <xf numFmtId="0" fontId="16" fillId="0" borderId="0" xfId="0" applyFont="1" applyAlignment="1">
      <alignment horizontal="right"/>
    </xf>
    <xf numFmtId="0" fontId="6" fillId="0" borderId="0" xfId="0" applyFont="1" applyAlignment="1"/>
    <xf numFmtId="0" fontId="0" fillId="0" borderId="0" xfId="0" applyFont="1" applyAlignment="1">
      <alignment vertical="center"/>
    </xf>
    <xf numFmtId="0" fontId="6" fillId="0" borderId="0" xfId="0" applyFont="1"/>
    <xf numFmtId="0" fontId="15" fillId="3" borderId="0" xfId="0" applyFont="1" applyFill="1"/>
    <xf numFmtId="0" fontId="0" fillId="3" borderId="0" xfId="0" applyFill="1"/>
    <xf numFmtId="0" fontId="0" fillId="3" borderId="55" xfId="0" applyFill="1" applyBorder="1"/>
    <xf numFmtId="0" fontId="0" fillId="3" borderId="0" xfId="0" applyFont="1" applyFill="1"/>
    <xf numFmtId="0" fontId="0" fillId="3" borderId="1" xfId="0" applyFill="1" applyBorder="1" applyAlignment="1">
      <alignment vertical="center"/>
    </xf>
    <xf numFmtId="0" fontId="7" fillId="3" borderId="56" xfId="0" applyFont="1" applyFill="1" applyBorder="1" applyAlignment="1">
      <alignment horizontal="centerContinuous" vertical="center"/>
    </xf>
    <xf numFmtId="0" fontId="7" fillId="3" borderId="12" xfId="0" applyFont="1" applyFill="1" applyBorder="1" applyAlignment="1">
      <alignment horizontal="centerContinuous" vertical="center"/>
    </xf>
    <xf numFmtId="0" fontId="7" fillId="3" borderId="57" xfId="0" applyFont="1" applyFill="1" applyBorder="1" applyAlignment="1">
      <alignment horizontal="centerContinuous" vertical="center"/>
    </xf>
    <xf numFmtId="0" fontId="7" fillId="3" borderId="57" xfId="0" applyFont="1" applyFill="1" applyBorder="1" applyAlignment="1">
      <alignment horizontal="center" vertical="center"/>
    </xf>
    <xf numFmtId="0" fontId="7" fillId="3" borderId="58" xfId="0" applyFont="1" applyFill="1" applyBorder="1" applyAlignment="1">
      <alignment horizontal="center" vertical="center"/>
    </xf>
    <xf numFmtId="0" fontId="0" fillId="3" borderId="28" xfId="0" applyFill="1" applyBorder="1" applyAlignment="1">
      <alignment horizontal="left" vertical="center" shrinkToFit="1"/>
    </xf>
    <xf numFmtId="183" fontId="0" fillId="3" borderId="16" xfId="1" applyNumberFormat="1" applyFont="1" applyFill="1" applyBorder="1" applyAlignment="1">
      <alignment horizontal="right" vertical="center" shrinkToFit="1"/>
    </xf>
    <xf numFmtId="183" fontId="0" fillId="3" borderId="15" xfId="1" applyNumberFormat="1" applyFont="1" applyFill="1" applyBorder="1" applyAlignment="1">
      <alignment horizontal="right" vertical="center" shrinkToFit="1"/>
    </xf>
    <xf numFmtId="0" fontId="0" fillId="3" borderId="59" xfId="0" applyFill="1" applyBorder="1" applyAlignment="1">
      <alignment horizontal="right" vertical="center"/>
    </xf>
    <xf numFmtId="183" fontId="0" fillId="3" borderId="27" xfId="1" applyNumberFormat="1" applyFont="1" applyFill="1" applyBorder="1" applyAlignment="1">
      <alignment horizontal="right" vertical="center" shrinkToFit="1"/>
    </xf>
    <xf numFmtId="183" fontId="0" fillId="3" borderId="0" xfId="1" applyNumberFormat="1" applyFont="1" applyFill="1" applyBorder="1" applyAlignment="1">
      <alignment horizontal="right" vertical="center" shrinkToFit="1"/>
    </xf>
    <xf numFmtId="0" fontId="0" fillId="3" borderId="26" xfId="0" applyFill="1" applyBorder="1" applyAlignment="1">
      <alignment horizontal="right" vertical="center"/>
    </xf>
    <xf numFmtId="183" fontId="0" fillId="3" borderId="26" xfId="1" applyNumberFormat="1" applyFont="1" applyFill="1" applyBorder="1" applyAlignment="1">
      <alignment horizontal="right" vertical="center" shrinkToFit="1"/>
    </xf>
    <xf numFmtId="0" fontId="0" fillId="3" borderId="60" xfId="0" applyFill="1" applyBorder="1" applyAlignment="1">
      <alignment horizontal="left" vertical="center" shrinkToFit="1"/>
    </xf>
    <xf numFmtId="183" fontId="0" fillId="3" borderId="60" xfId="1" applyNumberFormat="1" applyFont="1" applyFill="1" applyBorder="1" applyAlignment="1">
      <alignment horizontal="right" vertical="center" shrinkToFit="1"/>
    </xf>
    <xf numFmtId="183" fontId="0" fillId="3" borderId="12" xfId="1" applyNumberFormat="1" applyFont="1" applyFill="1" applyBorder="1" applyAlignment="1">
      <alignment horizontal="right" vertical="center" shrinkToFit="1"/>
    </xf>
    <xf numFmtId="183" fontId="0" fillId="3" borderId="13" xfId="1" applyNumberFormat="1" applyFont="1" applyFill="1" applyBorder="1" applyAlignment="1">
      <alignment horizontal="right" vertical="center" shrinkToFit="1"/>
    </xf>
    <xf numFmtId="0" fontId="0" fillId="3" borderId="0" xfId="0" applyFill="1" applyAlignment="1">
      <alignment horizontal="right"/>
    </xf>
    <xf numFmtId="0" fontId="16" fillId="3" borderId="0" xfId="0" applyFont="1" applyFill="1" applyBorder="1" applyAlignment="1">
      <alignment horizontal="right"/>
    </xf>
    <xf numFmtId="0" fontId="0" fillId="3" borderId="0" xfId="0" applyFill="1" applyAlignment="1">
      <alignment horizontal="center"/>
    </xf>
    <xf numFmtId="183" fontId="0" fillId="3" borderId="0" xfId="0" applyNumberFormat="1" applyFill="1"/>
    <xf numFmtId="0" fontId="0" fillId="3" borderId="0" xfId="0" applyFill="1" applyBorder="1"/>
    <xf numFmtId="0" fontId="16" fillId="3" borderId="0" xfId="0" applyFont="1" applyFill="1" applyAlignment="1">
      <alignment horizontal="right"/>
    </xf>
    <xf numFmtId="0" fontId="0" fillId="3" borderId="0" xfId="0" applyFill="1" applyBorder="1" applyAlignment="1">
      <alignment horizontal="left"/>
    </xf>
    <xf numFmtId="177" fontId="0" fillId="3" borderId="0" xfId="0" applyNumberFormat="1" applyFill="1" applyAlignment="1">
      <alignment horizontal="right"/>
    </xf>
    <xf numFmtId="0" fontId="16" fillId="3" borderId="61" xfId="0" applyFont="1" applyFill="1" applyBorder="1" applyAlignment="1">
      <alignment horizontal="centerContinuous" vertical="center"/>
    </xf>
    <xf numFmtId="0" fontId="16" fillId="3" borderId="15" xfId="0" applyFont="1" applyFill="1" applyBorder="1" applyAlignment="1">
      <alignment horizontal="centerContinuous" vertical="center"/>
    </xf>
    <xf numFmtId="0" fontId="16" fillId="3" borderId="62" xfId="0" applyFont="1" applyFill="1" applyBorder="1" applyAlignment="1">
      <alignment horizontal="centerContinuous" vertical="center"/>
    </xf>
    <xf numFmtId="0" fontId="16" fillId="3" borderId="62" xfId="0" applyFont="1" applyFill="1" applyBorder="1" applyAlignment="1">
      <alignment horizontal="center" vertical="center"/>
    </xf>
    <xf numFmtId="0" fontId="16" fillId="3" borderId="63" xfId="0" applyFont="1" applyFill="1" applyBorder="1" applyAlignment="1">
      <alignment horizontal="center" vertical="center"/>
    </xf>
    <xf numFmtId="0" fontId="0" fillId="3" borderId="14" xfId="0" applyFill="1" applyBorder="1" applyAlignment="1">
      <alignment horizontal="left" vertical="center" shrinkToFit="1"/>
    </xf>
    <xf numFmtId="183" fontId="0" fillId="3" borderId="59" xfId="1" applyNumberFormat="1" applyFont="1" applyFill="1" applyBorder="1" applyAlignment="1">
      <alignment horizontal="right" vertical="center" shrinkToFit="1"/>
    </xf>
    <xf numFmtId="0" fontId="0" fillId="3" borderId="36" xfId="0" applyFill="1" applyBorder="1" applyAlignment="1">
      <alignment horizontal="left" vertical="center" shrinkToFit="1"/>
    </xf>
    <xf numFmtId="183" fontId="0" fillId="3" borderId="35" xfId="1" applyNumberFormat="1" applyFont="1" applyFill="1" applyBorder="1" applyAlignment="1">
      <alignment horizontal="right" vertical="center" shrinkToFit="1"/>
    </xf>
    <xf numFmtId="183" fontId="0" fillId="3" borderId="55" xfId="1" applyNumberFormat="1" applyFont="1" applyFill="1" applyBorder="1" applyAlignment="1">
      <alignment horizontal="right" vertical="center" shrinkToFit="1"/>
    </xf>
    <xf numFmtId="183" fontId="0" fillId="3" borderId="64" xfId="1" applyNumberFormat="1" applyFont="1" applyFill="1" applyBorder="1" applyAlignment="1">
      <alignment horizontal="right" vertical="center" shrinkToFit="1"/>
    </xf>
    <xf numFmtId="0" fontId="16" fillId="3" borderId="15" xfId="0" applyFont="1" applyFill="1" applyBorder="1" applyAlignment="1">
      <alignment horizontal="right"/>
    </xf>
    <xf numFmtId="0" fontId="0" fillId="3" borderId="0" xfId="0" applyFill="1" applyBorder="1" applyAlignment="1">
      <alignment horizontal="right"/>
    </xf>
    <xf numFmtId="0" fontId="0" fillId="0" borderId="64" xfId="0" applyBorder="1" applyAlignment="1">
      <alignment vertical="center"/>
    </xf>
    <xf numFmtId="0" fontId="0" fillId="0" borderId="55" xfId="0" applyBorder="1" applyAlignment="1">
      <alignment vertical="center"/>
    </xf>
    <xf numFmtId="0" fontId="26" fillId="0" borderId="55" xfId="0" applyFont="1" applyBorder="1" applyAlignment="1">
      <alignment vertical="center"/>
    </xf>
    <xf numFmtId="0" fontId="0" fillId="0" borderId="35" xfId="0" applyFont="1" applyBorder="1" applyAlignment="1">
      <alignment horizontal="left" vertical="center"/>
    </xf>
    <xf numFmtId="0" fontId="0" fillId="4" borderId="26" xfId="0" applyFill="1" applyBorder="1" applyAlignment="1">
      <alignment vertical="center"/>
    </xf>
    <xf numFmtId="0" fontId="0" fillId="4" borderId="0" xfId="0" applyFill="1" applyBorder="1" applyAlignment="1">
      <alignment vertical="center"/>
    </xf>
    <xf numFmtId="0" fontId="26" fillId="4" borderId="0" xfId="0" applyFont="1" applyFill="1" applyBorder="1" applyAlignment="1">
      <alignment vertical="center"/>
    </xf>
    <xf numFmtId="0" fontId="0" fillId="4" borderId="27" xfId="0" applyFont="1" applyFill="1" applyBorder="1" applyAlignment="1">
      <alignment horizontal="left" vertical="center"/>
    </xf>
    <xf numFmtId="0" fontId="0" fillId="0" borderId="26" xfId="0" applyBorder="1" applyAlignment="1">
      <alignment vertical="center"/>
    </xf>
    <xf numFmtId="0" fontId="26" fillId="0" borderId="0" xfId="0" applyFont="1" applyBorder="1" applyAlignment="1">
      <alignment vertical="center"/>
    </xf>
    <xf numFmtId="0" fontId="0" fillId="0" borderId="27" xfId="0" applyFont="1" applyBorder="1" applyAlignment="1">
      <alignment horizontal="left" vertical="center"/>
    </xf>
    <xf numFmtId="0" fontId="0" fillId="4" borderId="27" xfId="0" applyFill="1" applyBorder="1" applyAlignment="1">
      <alignment horizontal="left" vertical="center"/>
    </xf>
    <xf numFmtId="0" fontId="0" fillId="0" borderId="27" xfId="0" applyBorder="1" applyAlignment="1">
      <alignment vertical="center"/>
    </xf>
    <xf numFmtId="0" fontId="0" fillId="0" borderId="27" xfId="0" applyBorder="1" applyAlignment="1">
      <alignment horizontal="left" vertical="center"/>
    </xf>
    <xf numFmtId="0" fontId="0" fillId="4" borderId="59" xfId="0" applyFill="1" applyBorder="1" applyAlignment="1">
      <alignment vertical="center"/>
    </xf>
    <xf numFmtId="0" fontId="0" fillId="4" borderId="15" xfId="0" applyFill="1" applyBorder="1" applyAlignment="1">
      <alignment vertical="center"/>
    </xf>
    <xf numFmtId="0" fontId="0" fillId="4" borderId="16" xfId="0" applyFill="1" applyBorder="1" applyAlignment="1">
      <alignment vertical="center"/>
    </xf>
    <xf numFmtId="0" fontId="9" fillId="0" borderId="64" xfId="0" applyFont="1" applyBorder="1" applyAlignment="1">
      <alignment horizontal="center" vertical="center"/>
    </xf>
    <xf numFmtId="0" fontId="0" fillId="0" borderId="0" xfId="0" applyAlignment="1">
      <alignment horizontal="left" wrapText="1"/>
    </xf>
    <xf numFmtId="0" fontId="15" fillId="0" borderId="0" xfId="0" applyFont="1" applyAlignment="1">
      <alignment horizontal="left"/>
    </xf>
    <xf numFmtId="0" fontId="6" fillId="0" borderId="0" xfId="0" applyFont="1" applyAlignment="1">
      <alignment horizontal="left"/>
    </xf>
    <xf numFmtId="0" fontId="2" fillId="0" borderId="0" xfId="0" applyFont="1" applyBorder="1"/>
    <xf numFmtId="0" fontId="2" fillId="0" borderId="15" xfId="0" applyFont="1" applyBorder="1" applyAlignment="1">
      <alignment horizontal="right"/>
    </xf>
    <xf numFmtId="0" fontId="7" fillId="0" borderId="0" xfId="0" applyFont="1" applyBorder="1" applyAlignment="1">
      <alignment horizontal="center" vertical="center" wrapText="1"/>
    </xf>
    <xf numFmtId="38" fontId="9" fillId="0" borderId="0" xfId="1" applyFont="1" applyFill="1"/>
    <xf numFmtId="0" fontId="2" fillId="0" borderId="40" xfId="0" applyFont="1" applyBorder="1"/>
    <xf numFmtId="0" fontId="16" fillId="0" borderId="39" xfId="0" applyFont="1" applyBorder="1" applyAlignment="1">
      <alignment horizontal="center" vertical="center" wrapText="1"/>
    </xf>
    <xf numFmtId="0" fontId="16" fillId="0" borderId="67" xfId="0" applyFont="1" applyBorder="1" applyAlignment="1">
      <alignment horizontal="center" vertical="center" wrapText="1"/>
    </xf>
    <xf numFmtId="0" fontId="16" fillId="0" borderId="68" xfId="0" applyFont="1" applyBorder="1" applyAlignment="1">
      <alignment horizontal="center" vertical="center" wrapText="1"/>
    </xf>
    <xf numFmtId="0" fontId="16" fillId="0" borderId="0" xfId="0" applyFont="1" applyBorder="1" applyAlignment="1">
      <alignment horizontal="center" vertical="center" wrapText="1"/>
    </xf>
    <xf numFmtId="38" fontId="7" fillId="0" borderId="69" xfId="1" applyFont="1" applyFill="1" applyBorder="1" applyAlignment="1">
      <alignment horizontal="center"/>
    </xf>
    <xf numFmtId="183" fontId="9" fillId="0" borderId="0" xfId="1" applyNumberFormat="1" applyFont="1" applyFill="1" applyBorder="1" applyAlignment="1">
      <alignment horizontal="right"/>
    </xf>
    <xf numFmtId="183" fontId="9" fillId="0" borderId="0" xfId="1" applyNumberFormat="1" applyFont="1" applyFill="1" applyBorder="1"/>
    <xf numFmtId="183" fontId="9" fillId="0" borderId="70" xfId="1" applyNumberFormat="1" applyFont="1" applyFill="1" applyBorder="1"/>
    <xf numFmtId="183" fontId="9" fillId="0" borderId="0" xfId="1" quotePrefix="1" applyNumberFormat="1" applyFont="1" applyFill="1" applyBorder="1" applyAlignment="1">
      <alignment horizontal="right"/>
    </xf>
    <xf numFmtId="38" fontId="7" fillId="0" borderId="69" xfId="1" applyFont="1" applyBorder="1" applyAlignment="1">
      <alignment horizontal="center"/>
    </xf>
    <xf numFmtId="38" fontId="9" fillId="0" borderId="0" xfId="1" applyFont="1"/>
    <xf numFmtId="38" fontId="7" fillId="0" borderId="71" xfId="1" applyFont="1" applyBorder="1" applyAlignment="1">
      <alignment horizontal="center"/>
    </xf>
    <xf numFmtId="183" fontId="9" fillId="0" borderId="55" xfId="1" applyNumberFormat="1" applyFont="1" applyFill="1" applyBorder="1" applyAlignment="1">
      <alignment horizontal="right"/>
    </xf>
    <xf numFmtId="183" fontId="9" fillId="0" borderId="55" xfId="1" applyNumberFormat="1" applyFont="1" applyFill="1" applyBorder="1"/>
    <xf numFmtId="183" fontId="9" fillId="0" borderId="72" xfId="1" applyNumberFormat="1" applyFont="1" applyFill="1" applyBorder="1"/>
    <xf numFmtId="38" fontId="2" fillId="0" borderId="0" xfId="1" applyFont="1" applyBorder="1" applyAlignment="1">
      <alignment horizontal="center"/>
    </xf>
    <xf numFmtId="0" fontId="2" fillId="0" borderId="0" xfId="0" applyFont="1" applyBorder="1" applyAlignment="1"/>
    <xf numFmtId="0" fontId="7" fillId="0" borderId="0" xfId="0" applyFont="1" applyAlignment="1">
      <alignment horizontal="right"/>
    </xf>
    <xf numFmtId="0" fontId="0" fillId="0" borderId="0" xfId="0" applyFill="1" applyBorder="1" applyAlignment="1"/>
    <xf numFmtId="0" fontId="0" fillId="0" borderId="0" xfId="0" applyFill="1" applyBorder="1" applyAlignment="1">
      <alignment wrapText="1"/>
    </xf>
    <xf numFmtId="0" fontId="0" fillId="0" borderId="0" xfId="0" applyFill="1" applyBorder="1" applyAlignment="1">
      <alignment horizontal="left" wrapText="1"/>
    </xf>
    <xf numFmtId="0" fontId="7" fillId="0" borderId="0" xfId="0" applyFont="1" applyFill="1" applyBorder="1" applyAlignment="1"/>
    <xf numFmtId="0" fontId="7" fillId="0" borderId="0" xfId="0" applyFont="1" applyAlignment="1"/>
    <xf numFmtId="0" fontId="7" fillId="0" borderId="0" xfId="0" applyFont="1" applyFill="1" applyBorder="1" applyAlignment="1">
      <alignment horizontal="left"/>
    </xf>
    <xf numFmtId="0" fontId="0" fillId="0" borderId="0" xfId="0" applyFill="1" applyBorder="1" applyAlignment="1"/>
    <xf numFmtId="0" fontId="0" fillId="0" borderId="0" xfId="0" applyAlignment="1"/>
    <xf numFmtId="0" fontId="0" fillId="0" borderId="0" xfId="0" applyFill="1" applyAlignment="1">
      <alignment wrapText="1"/>
    </xf>
    <xf numFmtId="0" fontId="2" fillId="0" borderId="0" xfId="0" applyFont="1" applyFill="1" applyBorder="1" applyAlignment="1"/>
    <xf numFmtId="0" fontId="2" fillId="0" borderId="0" xfId="0" applyFont="1" applyFill="1"/>
    <xf numFmtId="0" fontId="15" fillId="0" borderId="0" xfId="0" applyFont="1" applyAlignment="1">
      <alignment horizontal="left" shrinkToFit="1"/>
    </xf>
    <xf numFmtId="0" fontId="0" fillId="0" borderId="73" xfId="0" applyBorder="1" applyAlignment="1">
      <alignment horizontal="centerContinuous" vertical="center"/>
    </xf>
    <xf numFmtId="0" fontId="0" fillId="0" borderId="74" xfId="0" applyBorder="1" applyAlignment="1">
      <alignment horizontal="centerContinuous" vertical="center"/>
    </xf>
    <xf numFmtId="0" fontId="0" fillId="0" borderId="75" xfId="0" applyBorder="1" applyAlignment="1">
      <alignment horizontal="centerContinuous" vertical="center"/>
    </xf>
    <xf numFmtId="0" fontId="0" fillId="0" borderId="78" xfId="0" applyBorder="1" applyAlignment="1">
      <alignment horizontal="centerContinuous" vertical="center"/>
    </xf>
    <xf numFmtId="0" fontId="0" fillId="0" borderId="79" xfId="0" applyBorder="1" applyAlignment="1">
      <alignment horizontal="centerContinuous" vertical="center"/>
    </xf>
    <xf numFmtId="0" fontId="0" fillId="0" borderId="0" xfId="0" applyBorder="1" applyAlignment="1">
      <alignment horizontal="centerContinuous" vertical="center"/>
    </xf>
    <xf numFmtId="0" fontId="0" fillId="0" borderId="82" xfId="0" applyBorder="1" applyAlignment="1">
      <alignment horizontal="right" vertical="center"/>
    </xf>
    <xf numFmtId="0" fontId="0" fillId="0" borderId="83" xfId="0" applyBorder="1" applyAlignment="1">
      <alignment horizontal="right" vertical="center"/>
    </xf>
    <xf numFmtId="0" fontId="0" fillId="0" borderId="55" xfId="0" applyBorder="1" applyAlignment="1">
      <alignment horizontal="right" vertical="center"/>
    </xf>
    <xf numFmtId="0" fontId="0" fillId="0" borderId="29" xfId="0" applyBorder="1" applyAlignment="1">
      <alignment horizontal="distributed" justifyLastLine="1"/>
    </xf>
    <xf numFmtId="0" fontId="0" fillId="0" borderId="0" xfId="0" applyBorder="1" applyAlignment="1">
      <alignment horizontal="distributed" justifyLastLine="1"/>
    </xf>
    <xf numFmtId="38" fontId="0" fillId="0" borderId="27" xfId="1" applyFont="1" applyBorder="1" applyAlignment="1">
      <alignment horizontal="right"/>
    </xf>
    <xf numFmtId="38" fontId="0" fillId="0" borderId="0" xfId="1" applyFont="1" applyBorder="1" applyAlignment="1">
      <alignment horizontal="right"/>
    </xf>
    <xf numFmtId="0" fontId="0" fillId="0" borderId="55" xfId="0" applyBorder="1" applyAlignment="1">
      <alignment horizontal="distributed" justifyLastLine="1"/>
    </xf>
    <xf numFmtId="38" fontId="0" fillId="0" borderId="35" xfId="1" applyFont="1" applyBorder="1" applyAlignment="1">
      <alignment horizontal="right"/>
    </xf>
    <xf numFmtId="38" fontId="0" fillId="0" borderId="55" xfId="1" applyFont="1" applyBorder="1" applyAlignment="1">
      <alignment horizontal="right"/>
    </xf>
    <xf numFmtId="0" fontId="28" fillId="0" borderId="0" xfId="0" applyFont="1" applyAlignment="1">
      <alignment horizontal="right"/>
    </xf>
    <xf numFmtId="0" fontId="0" fillId="0" borderId="0" xfId="0" applyAlignment="1">
      <alignment horizontal="center" vertical="center" wrapText="1"/>
    </xf>
    <xf numFmtId="0" fontId="0" fillId="0" borderId="2" xfId="0" applyBorder="1" applyAlignment="1">
      <alignment horizontal="centerContinuous" vertical="center"/>
    </xf>
    <xf numFmtId="0" fontId="0" fillId="0" borderId="32" xfId="0" applyBorder="1" applyAlignment="1">
      <alignment horizontal="centerContinuous" vertical="center"/>
    </xf>
    <xf numFmtId="0" fontId="0" fillId="0" borderId="80" xfId="0" applyBorder="1"/>
    <xf numFmtId="0" fontId="0" fillId="0" borderId="26" xfId="0" applyBorder="1" applyAlignment="1">
      <alignment horizontal="center" vertical="center"/>
    </xf>
    <xf numFmtId="0" fontId="0" fillId="0" borderId="59" xfId="0" applyBorder="1" applyAlignment="1">
      <alignment vertical="center"/>
    </xf>
    <xf numFmtId="0" fontId="0" fillId="0" borderId="0" xfId="0" applyAlignment="1">
      <alignment shrinkToFit="1"/>
    </xf>
    <xf numFmtId="0" fontId="0" fillId="0" borderId="55" xfId="0" applyBorder="1"/>
    <xf numFmtId="0" fontId="0" fillId="0" borderId="55" xfId="0" applyBorder="1" applyAlignment="1">
      <alignment horizontal="right"/>
    </xf>
    <xf numFmtId="0" fontId="6" fillId="0" borderId="16" xfId="0" applyFont="1" applyBorder="1" applyAlignment="1">
      <alignment horizontal="center"/>
    </xf>
    <xf numFmtId="0" fontId="6" fillId="0" borderId="15" xfId="0" applyFont="1" applyBorder="1" applyAlignment="1">
      <alignment horizontal="center"/>
    </xf>
    <xf numFmtId="0" fontId="6" fillId="0" borderId="35" xfId="0" applyFont="1" applyBorder="1"/>
    <xf numFmtId="0" fontId="6" fillId="0" borderId="55" xfId="0" applyFont="1" applyBorder="1" applyAlignment="1">
      <alignment horizontal="center"/>
    </xf>
    <xf numFmtId="0" fontId="29" fillId="0" borderId="0" xfId="0" applyFont="1" applyBorder="1" applyAlignment="1">
      <alignment horizontal="left" shrinkToFit="1"/>
    </xf>
    <xf numFmtId="38" fontId="15" fillId="0" borderId="27" xfId="1" applyFont="1" applyBorder="1"/>
    <xf numFmtId="38" fontId="15" fillId="0" borderId="0" xfId="1" applyFont="1" applyBorder="1"/>
    <xf numFmtId="38" fontId="15" fillId="0" borderId="0" xfId="1" applyFont="1" applyFill="1" applyBorder="1"/>
    <xf numFmtId="0" fontId="6" fillId="4" borderId="0" xfId="0" applyFont="1" applyFill="1" applyBorder="1" applyAlignment="1">
      <alignment horizontal="left" shrinkToFit="1"/>
    </xf>
    <xf numFmtId="38" fontId="10" fillId="4" borderId="27" xfId="1" applyFont="1" applyFill="1" applyBorder="1"/>
    <xf numFmtId="38" fontId="10" fillId="4" borderId="0" xfId="1" applyFont="1" applyFill="1" applyBorder="1" applyAlignment="1">
      <alignment horizontal="right"/>
    </xf>
    <xf numFmtId="0" fontId="6" fillId="0" borderId="0" xfId="0" applyFont="1" applyBorder="1" applyAlignment="1">
      <alignment horizontal="left" shrinkToFit="1"/>
    </xf>
    <xf numFmtId="38" fontId="10" fillId="0" borderId="27" xfId="1" applyFont="1" applyBorder="1" applyAlignment="1">
      <alignment horizontal="right"/>
    </xf>
    <xf numFmtId="38" fontId="10" fillId="0" borderId="0" xfId="1" applyFont="1" applyBorder="1" applyAlignment="1">
      <alignment horizontal="right"/>
    </xf>
    <xf numFmtId="38" fontId="10" fillId="4" borderId="27" xfId="1" applyFont="1" applyFill="1" applyBorder="1" applyAlignment="1">
      <alignment horizontal="right"/>
    </xf>
    <xf numFmtId="0" fontId="6" fillId="0" borderId="0" xfId="0" applyFont="1" applyFill="1" applyBorder="1" applyAlignment="1">
      <alignment horizontal="left" shrinkToFit="1"/>
    </xf>
    <xf numFmtId="38" fontId="10" fillId="0" borderId="27" xfId="1" applyFont="1" applyFill="1" applyBorder="1" applyAlignment="1">
      <alignment horizontal="right"/>
    </xf>
    <xf numFmtId="38" fontId="10" fillId="0" borderId="0" xfId="1" applyFont="1" applyFill="1" applyBorder="1" applyAlignment="1">
      <alignment horizontal="right"/>
    </xf>
    <xf numFmtId="38" fontId="10" fillId="4" borderId="0" xfId="1" applyFont="1" applyFill="1" applyBorder="1"/>
    <xf numFmtId="38" fontId="10" fillId="0" borderId="27" xfId="1" applyFont="1" applyBorder="1"/>
    <xf numFmtId="38" fontId="10" fillId="0" borderId="0" xfId="1" applyFont="1" applyBorder="1"/>
    <xf numFmtId="3" fontId="0" fillId="0" borderId="0" xfId="0" applyNumberFormat="1"/>
    <xf numFmtId="38" fontId="10" fillId="0" borderId="0" xfId="1" applyFont="1" applyFill="1" applyBorder="1"/>
    <xf numFmtId="0" fontId="6" fillId="4" borderId="55" xfId="0" applyFont="1" applyFill="1" applyBorder="1" applyAlignment="1">
      <alignment horizontal="left" shrinkToFit="1"/>
    </xf>
    <xf numFmtId="38" fontId="10" fillId="4" borderId="35" xfId="1" applyFont="1" applyFill="1" applyBorder="1"/>
    <xf numFmtId="38" fontId="10" fillId="4" borderId="55" xfId="1" applyFont="1" applyFill="1" applyBorder="1"/>
    <xf numFmtId="38" fontId="10" fillId="4" borderId="55" xfId="1" applyFont="1" applyFill="1" applyBorder="1" applyAlignment="1">
      <alignment horizontal="right"/>
    </xf>
    <xf numFmtId="38" fontId="9" fillId="0" borderId="0" xfId="0" applyNumberFormat="1" applyFont="1"/>
    <xf numFmtId="0" fontId="9" fillId="0" borderId="0" xfId="0" applyFont="1" applyBorder="1" applyAlignment="1">
      <alignment horizontal="right"/>
    </xf>
    <xf numFmtId="0" fontId="15" fillId="0" borderId="0" xfId="0" applyFont="1" applyAlignment="1">
      <alignment vertical="center"/>
    </xf>
    <xf numFmtId="0" fontId="9" fillId="0" borderId="55" xfId="0" applyFont="1" applyBorder="1" applyAlignment="1">
      <alignment horizontal="right"/>
    </xf>
    <xf numFmtId="0" fontId="9" fillId="0" borderId="16" xfId="0" applyFont="1" applyBorder="1" applyAlignment="1">
      <alignment horizontal="center"/>
    </xf>
    <xf numFmtId="0" fontId="9" fillId="0" borderId="15" xfId="0" applyFont="1" applyBorder="1" applyAlignment="1">
      <alignment horizontal="center"/>
    </xf>
    <xf numFmtId="0" fontId="9" fillId="0" borderId="35" xfId="0" applyFont="1" applyBorder="1" applyAlignment="1">
      <alignment horizontal="center"/>
    </xf>
    <xf numFmtId="0" fontId="9" fillId="0" borderId="55" xfId="0" applyFont="1" applyBorder="1" applyAlignment="1">
      <alignment horizontal="center"/>
    </xf>
    <xf numFmtId="0" fontId="29" fillId="0" borderId="0" xfId="0" applyFont="1" applyBorder="1" applyAlignment="1">
      <alignment vertical="center" shrinkToFit="1"/>
    </xf>
    <xf numFmtId="38" fontId="15" fillId="0" borderId="27" xfId="1" applyFont="1" applyBorder="1" applyAlignment="1">
      <alignment vertical="center"/>
    </xf>
    <xf numFmtId="38" fontId="15" fillId="0" borderId="0" xfId="1" applyFont="1" applyBorder="1" applyAlignment="1">
      <alignment vertical="center"/>
    </xf>
    <xf numFmtId="0" fontId="6" fillId="4" borderId="0" xfId="0" applyFont="1" applyFill="1" applyBorder="1" applyAlignment="1">
      <alignment vertical="center" shrinkToFit="1"/>
    </xf>
    <xf numFmtId="38" fontId="10" fillId="4" borderId="27" xfId="1" applyFont="1" applyFill="1" applyBorder="1" applyAlignment="1">
      <alignment vertical="center"/>
    </xf>
    <xf numFmtId="38" fontId="10" fillId="4" borderId="0" xfId="1" applyFont="1" applyFill="1" applyBorder="1" applyAlignment="1">
      <alignment vertical="center"/>
    </xf>
    <xf numFmtId="38" fontId="10" fillId="4" borderId="0" xfId="1" applyFont="1" applyFill="1" applyBorder="1" applyAlignment="1">
      <alignment horizontal="right" vertical="center"/>
    </xf>
    <xf numFmtId="0" fontId="6" fillId="0" borderId="0" xfId="0" applyFont="1" applyBorder="1" applyAlignment="1">
      <alignment vertical="center" shrinkToFit="1"/>
    </xf>
    <xf numFmtId="38" fontId="10" fillId="0" borderId="27" xfId="1" applyFont="1" applyBorder="1" applyAlignment="1">
      <alignment vertical="center"/>
    </xf>
    <xf numFmtId="38" fontId="10" fillId="0" borderId="0" xfId="1" applyFont="1" applyBorder="1" applyAlignment="1">
      <alignment vertical="center"/>
    </xf>
    <xf numFmtId="38" fontId="10" fillId="0" borderId="0" xfId="1" applyFont="1" applyBorder="1" applyAlignment="1">
      <alignment horizontal="right" vertical="center"/>
    </xf>
    <xf numFmtId="0" fontId="9" fillId="4" borderId="0" xfId="0" applyFont="1" applyFill="1" applyBorder="1" applyAlignment="1">
      <alignment vertical="center" wrapText="1" shrinkToFit="1"/>
    </xf>
    <xf numFmtId="0" fontId="9" fillId="0" borderId="0" xfId="0" applyFont="1" applyBorder="1" applyAlignment="1">
      <alignment vertical="center" wrapText="1" shrinkToFit="1"/>
    </xf>
    <xf numFmtId="38" fontId="10" fillId="0" borderId="0" xfId="1" applyFont="1" applyFill="1" applyBorder="1" applyAlignment="1">
      <alignment horizontal="right" vertical="center"/>
    </xf>
    <xf numFmtId="38" fontId="10" fillId="0" borderId="0" xfId="1" applyFont="1" applyFill="1" applyBorder="1" applyAlignment="1">
      <alignment vertical="center"/>
    </xf>
    <xf numFmtId="0" fontId="9" fillId="4" borderId="0" xfId="0" applyFont="1" applyFill="1" applyBorder="1" applyAlignment="1">
      <alignment vertical="center" shrinkToFit="1"/>
    </xf>
    <xf numFmtId="38" fontId="10" fillId="4" borderId="0" xfId="1" applyFont="1" applyFill="1" applyBorder="1" applyAlignment="1">
      <alignment vertical="center" wrapText="1"/>
    </xf>
    <xf numFmtId="38" fontId="10" fillId="0" borderId="0" xfId="1" applyFont="1" applyBorder="1" applyAlignment="1">
      <alignment vertical="center" wrapText="1"/>
    </xf>
    <xf numFmtId="0" fontId="6" fillId="4" borderId="55" xfId="0" applyFont="1" applyFill="1" applyBorder="1" applyAlignment="1">
      <alignment vertical="center" shrinkToFit="1"/>
    </xf>
    <xf numFmtId="38" fontId="10" fillId="4" borderId="35" xfId="1" applyFont="1" applyFill="1" applyBorder="1" applyAlignment="1">
      <alignment vertical="center"/>
    </xf>
    <xf numFmtId="38" fontId="10" fillId="4" borderId="55" xfId="1" applyFont="1" applyFill="1" applyBorder="1" applyAlignment="1">
      <alignment vertical="center"/>
    </xf>
    <xf numFmtId="38" fontId="10" fillId="4" borderId="55" xfId="1" applyFont="1" applyFill="1" applyBorder="1" applyAlignment="1">
      <alignment horizontal="right" vertical="center"/>
    </xf>
    <xf numFmtId="0" fontId="15" fillId="0" borderId="0" xfId="0" applyFont="1"/>
    <xf numFmtId="0" fontId="9" fillId="0" borderId="55" xfId="0" applyFont="1" applyBorder="1"/>
    <xf numFmtId="0" fontId="9" fillId="0" borderId="0" xfId="0" applyFont="1" applyBorder="1"/>
    <xf numFmtId="0" fontId="2" fillId="0" borderId="55" xfId="0" applyFont="1" applyBorder="1"/>
    <xf numFmtId="0" fontId="7" fillId="0" borderId="55" xfId="0" applyFont="1" applyBorder="1" applyAlignment="1">
      <alignment horizontal="right"/>
    </xf>
    <xf numFmtId="0" fontId="9" fillId="0" borderId="15" xfId="0" applyFont="1" applyBorder="1"/>
    <xf numFmtId="0" fontId="9" fillId="0" borderId="28" xfId="0" applyFont="1" applyBorder="1" applyAlignment="1">
      <alignment vertical="center" wrapText="1"/>
    </xf>
    <xf numFmtId="0" fontId="0" fillId="0" borderId="14" xfId="0" applyFont="1" applyBorder="1" applyAlignment="1">
      <alignment wrapText="1"/>
    </xf>
    <xf numFmtId="0" fontId="9" fillId="0" borderId="36" xfId="0" applyFont="1" applyBorder="1" applyAlignment="1">
      <alignment horizontal="center" vertical="center" wrapText="1"/>
    </xf>
    <xf numFmtId="0" fontId="9" fillId="0" borderId="35" xfId="0" applyFont="1" applyBorder="1" applyAlignment="1">
      <alignment vertical="center" wrapText="1"/>
    </xf>
    <xf numFmtId="0" fontId="16" fillId="0" borderId="56" xfId="0" applyFont="1" applyBorder="1" applyAlignment="1">
      <alignment horizontal="center" vertical="center" wrapText="1"/>
    </xf>
    <xf numFmtId="0" fontId="16" fillId="0" borderId="85" xfId="0" applyFont="1" applyBorder="1" applyAlignment="1">
      <alignment horizontal="center" vertical="center" wrapText="1" shrinkToFit="1"/>
    </xf>
    <xf numFmtId="0" fontId="16" fillId="0" borderId="58"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36" xfId="0" applyFont="1" applyBorder="1" applyAlignment="1">
      <alignment horizontal="center" vertical="center" wrapText="1"/>
    </xf>
    <xf numFmtId="0" fontId="9" fillId="0" borderId="0" xfId="0" applyFont="1" applyBorder="1" applyAlignment="1">
      <alignment horizontal="center"/>
    </xf>
    <xf numFmtId="38" fontId="9" fillId="0" borderId="27" xfId="1" applyFont="1" applyFill="1" applyBorder="1"/>
    <xf numFmtId="38" fontId="9" fillId="0" borderId="14" xfId="1" applyFont="1" applyFill="1" applyBorder="1"/>
    <xf numFmtId="38" fontId="9" fillId="0" borderId="16" xfId="1" applyFont="1" applyFill="1" applyBorder="1"/>
    <xf numFmtId="38" fontId="9" fillId="0" borderId="0" xfId="1" applyFont="1" applyFill="1" applyBorder="1"/>
    <xf numFmtId="38" fontId="9" fillId="0" borderId="16" xfId="1" applyFont="1" applyFill="1" applyBorder="1" applyAlignment="1">
      <alignment horizontal="right"/>
    </xf>
    <xf numFmtId="38" fontId="9" fillId="0" borderId="0" xfId="1" applyFont="1" applyFill="1" applyBorder="1" applyAlignment="1">
      <alignment horizontal="right"/>
    </xf>
    <xf numFmtId="38" fontId="9" fillId="0" borderId="14" xfId="1" applyFont="1" applyFill="1" applyBorder="1" applyAlignment="1">
      <alignment horizontal="right"/>
    </xf>
    <xf numFmtId="38" fontId="9" fillId="0" borderId="15" xfId="1" applyFont="1" applyFill="1" applyBorder="1"/>
    <xf numFmtId="38" fontId="9" fillId="0" borderId="28" xfId="1" applyFont="1" applyFill="1" applyBorder="1"/>
    <xf numFmtId="38" fontId="9" fillId="0" borderId="27" xfId="1" applyFont="1" applyFill="1" applyBorder="1" applyAlignment="1">
      <alignment horizontal="right"/>
    </xf>
    <xf numFmtId="38" fontId="9" fillId="0" borderId="28" xfId="1" applyFont="1" applyFill="1" applyBorder="1" applyAlignment="1">
      <alignment horizontal="right"/>
    </xf>
    <xf numFmtId="38" fontId="9" fillId="0" borderId="35" xfId="1" applyFont="1" applyFill="1" applyBorder="1"/>
    <xf numFmtId="38" fontId="9" fillId="0" borderId="36" xfId="1" applyFont="1" applyFill="1" applyBorder="1"/>
    <xf numFmtId="38" fontId="9" fillId="0" borderId="35" xfId="1" applyFont="1" applyFill="1" applyBorder="1" applyAlignment="1">
      <alignment horizontal="right"/>
    </xf>
    <xf numFmtId="38" fontId="9" fillId="0" borderId="55" xfId="1" applyFont="1" applyFill="1" applyBorder="1" applyAlignment="1">
      <alignment horizontal="right"/>
    </xf>
    <xf numFmtId="38" fontId="9" fillId="0" borderId="55" xfId="1" applyFont="1" applyFill="1" applyBorder="1"/>
    <xf numFmtId="38" fontId="9" fillId="0" borderId="0" xfId="0" applyNumberFormat="1" applyFont="1" applyFill="1"/>
    <xf numFmtId="0" fontId="9" fillId="0" borderId="0" xfId="0" applyFont="1" applyFill="1"/>
    <xf numFmtId="0" fontId="9" fillId="0" borderId="0" xfId="0" applyFont="1" applyAlignment="1">
      <alignment horizontal="right"/>
    </xf>
    <xf numFmtId="0" fontId="7" fillId="0" borderId="0" xfId="0" applyFont="1" applyBorder="1" applyAlignment="1">
      <alignment horizontal="center"/>
    </xf>
    <xf numFmtId="38" fontId="7" fillId="0" borderId="0" xfId="1" applyFont="1" applyBorder="1"/>
    <xf numFmtId="38" fontId="9" fillId="5" borderId="0" xfId="1" applyFont="1" applyFill="1" applyBorder="1"/>
    <xf numFmtId="0" fontId="2" fillId="0" borderId="0" xfId="0" applyFont="1" applyAlignment="1">
      <alignment horizontal="left"/>
    </xf>
    <xf numFmtId="0" fontId="11" fillId="0" borderId="0" xfId="0" applyFont="1"/>
    <xf numFmtId="0" fontId="9" fillId="0" borderId="15" xfId="0" applyFont="1" applyBorder="1" applyAlignment="1">
      <alignment horizontal="centerContinuous" vertical="center"/>
    </xf>
    <xf numFmtId="0" fontId="9" fillId="0" borderId="59" xfId="0" applyFont="1" applyBorder="1" applyAlignment="1">
      <alignment horizontal="centerContinuous" vertical="center"/>
    </xf>
    <xf numFmtId="0" fontId="9" fillId="0" borderId="0" xfId="0" applyFont="1" applyBorder="1" applyAlignment="1">
      <alignment horizontal="centerContinuous" vertical="center"/>
    </xf>
    <xf numFmtId="0" fontId="9" fillId="0" borderId="55"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95"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79" xfId="0" applyFont="1" applyBorder="1" applyAlignment="1">
      <alignment horizontal="center"/>
    </xf>
    <xf numFmtId="38" fontId="9" fillId="0" borderId="0" xfId="1" applyFont="1" applyBorder="1"/>
    <xf numFmtId="0" fontId="9" fillId="0" borderId="83" xfId="0" applyFont="1" applyBorder="1" applyAlignment="1">
      <alignment horizontal="center"/>
    </xf>
    <xf numFmtId="38" fontId="9" fillId="0" borderId="55" xfId="1" applyFont="1" applyBorder="1"/>
    <xf numFmtId="38" fontId="0" fillId="0" borderId="0" xfId="0" applyNumberFormat="1" applyFont="1" applyFill="1"/>
    <xf numFmtId="0" fontId="9" fillId="0" borderId="0" xfId="0" applyFont="1" applyFill="1" applyBorder="1"/>
    <xf numFmtId="38" fontId="9" fillId="0" borderId="0" xfId="0" applyNumberFormat="1" applyFont="1" applyFill="1" applyBorder="1"/>
    <xf numFmtId="38" fontId="9" fillId="0" borderId="55" xfId="0" applyNumberFormat="1" applyFont="1" applyFill="1" applyBorder="1" applyAlignment="1">
      <alignment horizontal="right"/>
    </xf>
    <xf numFmtId="38" fontId="9" fillId="0" borderId="55" xfId="0" applyNumberFormat="1" applyFont="1" applyFill="1" applyBorder="1"/>
    <xf numFmtId="0" fontId="2" fillId="0" borderId="0" xfId="0" applyFont="1" applyAlignment="1"/>
    <xf numFmtId="0" fontId="2" fillId="0" borderId="0" xfId="0" applyFont="1" applyAlignment="1">
      <alignment horizontal="right"/>
    </xf>
    <xf numFmtId="0" fontId="31" fillId="0" borderId="0" xfId="7" applyFont="1">
      <alignment vertical="center"/>
    </xf>
    <xf numFmtId="0" fontId="30" fillId="0" borderId="0" xfId="7">
      <alignment vertical="center"/>
    </xf>
    <xf numFmtId="190" fontId="16" fillId="0" borderId="1" xfId="7" applyNumberFormat="1" applyFont="1" applyFill="1" applyBorder="1" applyAlignment="1">
      <alignment horizontal="right" vertical="center"/>
    </xf>
    <xf numFmtId="0" fontId="30" fillId="0" borderId="0" xfId="7" applyFill="1">
      <alignment vertical="center"/>
    </xf>
    <xf numFmtId="0" fontId="34" fillId="0" borderId="0" xfId="7" applyFont="1" applyFill="1">
      <alignment vertical="center"/>
    </xf>
    <xf numFmtId="0" fontId="11" fillId="0" borderId="0" xfId="0" applyFont="1" applyAlignment="1">
      <alignment vertical="center"/>
    </xf>
    <xf numFmtId="0" fontId="35" fillId="0" borderId="0" xfId="0" applyFont="1" applyAlignment="1"/>
    <xf numFmtId="0" fontId="11" fillId="0" borderId="0" xfId="0" applyFont="1" applyAlignment="1"/>
    <xf numFmtId="0" fontId="6" fillId="0" borderId="0" xfId="0" applyFont="1" applyBorder="1"/>
    <xf numFmtId="0" fontId="6" fillId="0" borderId="55" xfId="0" applyFont="1" applyBorder="1"/>
    <xf numFmtId="0" fontId="6" fillId="0" borderId="55" xfId="0" applyFont="1" applyBorder="1" applyAlignment="1">
      <alignment horizontal="right"/>
    </xf>
    <xf numFmtId="0" fontId="0" fillId="0" borderId="55" xfId="0" applyFont="1" applyBorder="1" applyAlignment="1">
      <alignment horizontal="right"/>
    </xf>
    <xf numFmtId="0" fontId="6" fillId="0" borderId="15" xfId="0" applyFont="1" applyBorder="1" applyAlignment="1">
      <alignment horizontal="right"/>
    </xf>
    <xf numFmtId="0" fontId="6" fillId="0" borderId="15" xfId="0" applyFont="1" applyBorder="1" applyAlignment="1">
      <alignment horizontal="right" vertical="center" wrapText="1"/>
    </xf>
    <xf numFmtId="0" fontId="6" fillId="0" borderId="15" xfId="0" applyFont="1" applyBorder="1" applyAlignment="1">
      <alignment horizontal="right" vertical="center"/>
    </xf>
    <xf numFmtId="0" fontId="6" fillId="0" borderId="0" xfId="0" applyFont="1" applyBorder="1" applyAlignment="1">
      <alignment horizontal="right" vertical="center" textRotation="255" wrapText="1"/>
    </xf>
    <xf numFmtId="0" fontId="6" fillId="0" borderId="55" xfId="0" applyFont="1" applyBorder="1" applyAlignment="1">
      <alignment horizontal="right" vertical="center"/>
    </xf>
    <xf numFmtId="0" fontId="6" fillId="0" borderId="0" xfId="0" applyFont="1" applyBorder="1" applyAlignment="1">
      <alignment horizontal="distributed" justifyLastLine="1"/>
    </xf>
    <xf numFmtId="38" fontId="6" fillId="0" borderId="27" xfId="1" applyFont="1" applyBorder="1" applyAlignment="1">
      <alignment horizontal="right"/>
    </xf>
    <xf numFmtId="38" fontId="6" fillId="0" borderId="0" xfId="1" applyFont="1" applyBorder="1" applyAlignment="1">
      <alignment horizontal="right"/>
    </xf>
    <xf numFmtId="38" fontId="6" fillId="0" borderId="0" xfId="1" applyFont="1" applyFill="1" applyBorder="1" applyAlignment="1">
      <alignment horizontal="right"/>
    </xf>
    <xf numFmtId="38" fontId="6" fillId="0" borderId="0" xfId="0" applyNumberFormat="1" applyFont="1" applyBorder="1"/>
    <xf numFmtId="0" fontId="6" fillId="0" borderId="16" xfId="0" applyFont="1" applyBorder="1" applyAlignment="1">
      <alignment horizontal="center" vertical="center"/>
    </xf>
    <xf numFmtId="0" fontId="6" fillId="0" borderId="27" xfId="0" applyFont="1" applyBorder="1" applyAlignment="1">
      <alignment horizontal="center" vertical="center"/>
    </xf>
    <xf numFmtId="0" fontId="6" fillId="0" borderId="35" xfId="0" applyFont="1" applyBorder="1" applyAlignment="1">
      <alignment horizontal="center" vertical="center"/>
    </xf>
    <xf numFmtId="38" fontId="6" fillId="0" borderId="0" xfId="0" applyNumberFormat="1" applyFont="1" applyBorder="1" applyAlignment="1">
      <alignment horizontal="right"/>
    </xf>
    <xf numFmtId="186" fontId="6" fillId="0" borderId="0" xfId="8" applyNumberFormat="1" applyFont="1" applyBorder="1" applyAlignment="1">
      <alignment horizontal="right"/>
    </xf>
    <xf numFmtId="38" fontId="6" fillId="0" borderId="27" xfId="1" applyFont="1" applyFill="1" applyBorder="1" applyAlignment="1">
      <alignment horizontal="right"/>
    </xf>
    <xf numFmtId="0" fontId="6" fillId="0" borderId="55" xfId="0" applyFont="1" applyBorder="1" applyAlignment="1">
      <alignment horizontal="distributed" justifyLastLine="1"/>
    </xf>
    <xf numFmtId="38" fontId="6" fillId="0" borderId="35" xfId="1" applyFont="1" applyFill="1" applyBorder="1" applyAlignment="1">
      <alignment horizontal="right"/>
    </xf>
    <xf numFmtId="38" fontId="6" fillId="0" borderId="55" xfId="1" applyFont="1" applyFill="1" applyBorder="1" applyAlignment="1">
      <alignment horizontal="right"/>
    </xf>
    <xf numFmtId="0" fontId="9" fillId="0" borderId="0" xfId="0" applyFont="1" applyAlignment="1">
      <alignment vertical="top"/>
    </xf>
    <xf numFmtId="0" fontId="9" fillId="0" borderId="0" xfId="0" applyFont="1" applyAlignment="1">
      <alignment vertical="center"/>
    </xf>
    <xf numFmtId="0" fontId="9" fillId="0" borderId="0" xfId="0" applyFont="1" applyBorder="1" applyAlignment="1">
      <alignment horizontal="right" vertical="top"/>
    </xf>
    <xf numFmtId="0" fontId="6" fillId="0" borderId="0" xfId="0" applyFont="1" applyBorder="1" applyAlignment="1">
      <alignment horizontal="center"/>
    </xf>
    <xf numFmtId="186" fontId="6" fillId="0" borderId="0" xfId="8" applyNumberFormat="1" applyFont="1" applyBorder="1" applyAlignment="1">
      <alignment horizontal="center" vertical="center"/>
    </xf>
    <xf numFmtId="186" fontId="6" fillId="0" borderId="0" xfId="8" applyNumberFormat="1" applyFont="1" applyBorder="1"/>
    <xf numFmtId="0" fontId="9" fillId="0" borderId="0" xfId="0" applyFont="1" applyBorder="1" applyAlignment="1"/>
    <xf numFmtId="186" fontId="0" fillId="0" borderId="0" xfId="8" applyNumberFormat="1" applyFont="1" applyBorder="1"/>
    <xf numFmtId="0" fontId="2" fillId="0" borderId="0" xfId="0" applyFont="1" applyAlignment="1">
      <alignment wrapText="1"/>
    </xf>
    <xf numFmtId="0" fontId="36" fillId="0" borderId="0" xfId="0" applyFont="1"/>
    <xf numFmtId="0" fontId="37" fillId="0" borderId="0" xfId="0" applyFont="1"/>
    <xf numFmtId="186" fontId="37" fillId="0" borderId="0" xfId="0" applyNumberFormat="1" applyFont="1"/>
    <xf numFmtId="0" fontId="6" fillId="0" borderId="0" xfId="0" applyFont="1" applyAlignment="1">
      <alignment horizontal="left" wrapText="1"/>
    </xf>
    <xf numFmtId="0" fontId="6" fillId="0" borderId="0" xfId="0" applyFont="1" applyBorder="1" applyAlignment="1">
      <alignment horizontal="right" vertical="center" wrapText="1"/>
    </xf>
    <xf numFmtId="0" fontId="6" fillId="0" borderId="0" xfId="0" applyFont="1" applyBorder="1" applyAlignment="1">
      <alignment horizontal="right" vertical="center"/>
    </xf>
    <xf numFmtId="176" fontId="6" fillId="0" borderId="0" xfId="8" applyNumberFormat="1" applyFont="1" applyBorder="1" applyAlignment="1">
      <alignment horizontal="right"/>
    </xf>
    <xf numFmtId="0" fontId="36" fillId="0" borderId="0" xfId="0" applyFont="1" applyBorder="1"/>
    <xf numFmtId="0" fontId="0" fillId="0" borderId="0" xfId="0" applyAlignment="1">
      <alignment vertical="center" shrinkToFit="1"/>
    </xf>
    <xf numFmtId="0" fontId="10" fillId="0" borderId="0" xfId="0" applyFont="1" applyAlignment="1">
      <alignment vertical="center" shrinkToFit="1"/>
    </xf>
    <xf numFmtId="179" fontId="0" fillId="0" borderId="0" xfId="0" applyNumberFormat="1" applyAlignment="1">
      <alignment horizontal="right" vertical="center" shrinkToFit="1"/>
    </xf>
    <xf numFmtId="0" fontId="16" fillId="0" borderId="0" xfId="0" applyNumberFormat="1" applyFont="1" applyAlignment="1">
      <alignment horizontal="right" vertical="center"/>
    </xf>
    <xf numFmtId="0" fontId="38" fillId="7" borderId="16" xfId="0" applyFont="1" applyFill="1" applyBorder="1" applyAlignment="1">
      <alignment vertical="center" shrinkToFit="1"/>
    </xf>
    <xf numFmtId="0" fontId="0" fillId="0" borderId="27" xfId="0" applyBorder="1" applyAlignment="1">
      <alignment vertical="center" shrinkToFit="1"/>
    </xf>
    <xf numFmtId="0" fontId="0" fillId="0" borderId="98" xfId="0" applyBorder="1" applyAlignment="1">
      <alignment vertical="center" shrinkToFit="1"/>
    </xf>
    <xf numFmtId="180" fontId="0" fillId="0" borderId="99" xfId="0" applyNumberFormat="1" applyBorder="1" applyAlignment="1">
      <alignment horizontal="center" vertical="center" shrinkToFit="1"/>
    </xf>
    <xf numFmtId="177" fontId="0" fillId="0" borderId="100" xfId="0" applyNumberFormat="1" applyBorder="1" applyAlignment="1">
      <alignment horizontal="center" vertical="center" shrinkToFit="1"/>
    </xf>
    <xf numFmtId="177" fontId="0" fillId="0" borderId="101" xfId="0" applyNumberFormat="1" applyBorder="1" applyAlignment="1">
      <alignment horizontal="center" vertical="center" shrinkToFit="1"/>
    </xf>
    <xf numFmtId="0" fontId="39" fillId="0" borderId="0" xfId="0" applyFont="1" applyAlignment="1">
      <alignment vertical="center" shrinkToFit="1"/>
    </xf>
    <xf numFmtId="0" fontId="40" fillId="0" borderId="35" xfId="0" applyFont="1" applyBorder="1" applyAlignment="1">
      <alignment horizontal="left" vertical="center" shrinkToFit="1"/>
    </xf>
    <xf numFmtId="3" fontId="0" fillId="0" borderId="82" xfId="0" applyNumberFormat="1" applyBorder="1"/>
    <xf numFmtId="3" fontId="0" fillId="0" borderId="83" xfId="0" applyNumberFormat="1" applyBorder="1"/>
    <xf numFmtId="3" fontId="0" fillId="0" borderId="64" xfId="0" applyNumberFormat="1" applyBorder="1"/>
    <xf numFmtId="184" fontId="0" fillId="0" borderId="102" xfId="0" applyNumberFormat="1" applyFont="1" applyBorder="1" applyAlignment="1">
      <alignment horizontal="right" shrinkToFit="1"/>
    </xf>
    <xf numFmtId="184" fontId="0" fillId="0" borderId="103" xfId="0" applyNumberFormat="1" applyFont="1" applyBorder="1" applyAlignment="1">
      <alignment horizontal="right" shrinkToFit="1"/>
    </xf>
    <xf numFmtId="184" fontId="0" fillId="0" borderId="104" xfId="0" applyNumberFormat="1" applyFont="1" applyBorder="1" applyAlignment="1">
      <alignment horizontal="right" shrinkToFit="1"/>
    </xf>
    <xf numFmtId="0" fontId="39" fillId="0" borderId="27" xfId="0" applyFont="1" applyBorder="1" applyAlignment="1">
      <alignment vertical="center" shrinkToFit="1"/>
    </xf>
    <xf numFmtId="0" fontId="13" fillId="0" borderId="0" xfId="2" applyFill="1" applyAlignment="1">
      <alignment vertical="center"/>
    </xf>
    <xf numFmtId="0" fontId="0" fillId="0" borderId="16" xfId="0" applyBorder="1" applyAlignment="1">
      <alignment vertical="center" shrinkToFit="1"/>
    </xf>
    <xf numFmtId="3" fontId="0" fillId="0" borderId="78" xfId="0" applyNumberFormat="1" applyBorder="1"/>
    <xf numFmtId="3" fontId="0" fillId="0" borderId="79" xfId="0" applyNumberFormat="1" applyBorder="1"/>
    <xf numFmtId="3" fontId="0" fillId="0" borderId="26" xfId="0" applyNumberFormat="1" applyBorder="1"/>
    <xf numFmtId="184" fontId="0" fillId="0" borderId="105" xfId="0" applyNumberFormat="1" applyFont="1" applyBorder="1" applyAlignment="1">
      <alignment horizontal="right" shrinkToFit="1"/>
    </xf>
    <xf numFmtId="184" fontId="0" fillId="0" borderId="69" xfId="0" applyNumberFormat="1" applyFont="1" applyBorder="1" applyAlignment="1">
      <alignment horizontal="right" shrinkToFit="1"/>
    </xf>
    <xf numFmtId="184" fontId="0" fillId="0" borderId="26" xfId="0" applyNumberFormat="1" applyFont="1" applyBorder="1" applyAlignment="1">
      <alignment horizontal="right" shrinkToFit="1"/>
    </xf>
    <xf numFmtId="0" fontId="0" fillId="0" borderId="0" xfId="2" applyFont="1" applyAlignment="1">
      <alignment vertical="center"/>
    </xf>
    <xf numFmtId="0" fontId="0" fillId="0" borderId="78" xfId="0" applyBorder="1"/>
    <xf numFmtId="0" fontId="0" fillId="0" borderId="79" xfId="0" applyBorder="1"/>
    <xf numFmtId="0" fontId="0" fillId="0" borderId="26" xfId="0" applyBorder="1"/>
    <xf numFmtId="184" fontId="0" fillId="0" borderId="79" xfId="0" applyNumberFormat="1" applyFont="1" applyBorder="1" applyAlignment="1">
      <alignment horizontal="right" shrinkToFit="1"/>
    </xf>
    <xf numFmtId="3" fontId="0" fillId="0" borderId="0" xfId="0" applyNumberFormat="1" applyBorder="1" applyAlignment="1">
      <alignment vertical="center" shrinkToFit="1"/>
    </xf>
    <xf numFmtId="3" fontId="0" fillId="0" borderId="0" xfId="0" applyNumberFormat="1" applyAlignment="1">
      <alignment vertical="center" shrinkToFit="1"/>
    </xf>
    <xf numFmtId="0" fontId="0" fillId="0" borderId="0" xfId="0" applyBorder="1" applyAlignment="1">
      <alignment vertical="center" shrinkToFit="1"/>
    </xf>
    <xf numFmtId="0" fontId="0" fillId="0" borderId="35" xfId="0" applyBorder="1" applyAlignment="1">
      <alignment vertical="center" shrinkToFit="1"/>
    </xf>
    <xf numFmtId="184" fontId="0" fillId="0" borderId="71" xfId="0" applyNumberFormat="1" applyFont="1" applyBorder="1" applyAlignment="1">
      <alignment horizontal="right" shrinkToFit="1"/>
    </xf>
    <xf numFmtId="0" fontId="0" fillId="0" borderId="60" xfId="0" applyBorder="1" applyAlignment="1">
      <alignment vertical="center" shrinkToFit="1"/>
    </xf>
    <xf numFmtId="3" fontId="0" fillId="0" borderId="56" xfId="0" applyNumberFormat="1" applyBorder="1"/>
    <xf numFmtId="3" fontId="0" fillId="0" borderId="85" xfId="0" applyNumberFormat="1" applyBorder="1"/>
    <xf numFmtId="3" fontId="0" fillId="0" borderId="13" xfId="0" applyNumberFormat="1" applyBorder="1"/>
    <xf numFmtId="184" fontId="0" fillId="8" borderId="86" xfId="0" applyNumberFormat="1" applyFont="1" applyFill="1" applyBorder="1" applyAlignment="1">
      <alignment horizontal="right" vertical="center" shrinkToFit="1"/>
    </xf>
    <xf numFmtId="184" fontId="0" fillId="8" borderId="13" xfId="0" applyNumberFormat="1" applyFont="1" applyFill="1" applyBorder="1" applyAlignment="1">
      <alignment horizontal="right" vertical="center" shrinkToFit="1"/>
    </xf>
    <xf numFmtId="0" fontId="7" fillId="0" borderId="106" xfId="0" applyFont="1" applyBorder="1" applyAlignment="1">
      <alignment vertical="center" shrinkToFit="1"/>
    </xf>
    <xf numFmtId="3" fontId="0" fillId="0" borderId="107" xfId="0" applyNumberFormat="1" applyBorder="1"/>
    <xf numFmtId="3" fontId="0" fillId="0" borderId="108" xfId="0" applyNumberFormat="1" applyBorder="1"/>
    <xf numFmtId="3" fontId="0" fillId="0" borderId="109" xfId="0" applyNumberFormat="1" applyBorder="1"/>
    <xf numFmtId="184" fontId="0" fillId="8" borderId="110" xfId="0" applyNumberFormat="1" applyFont="1" applyFill="1" applyBorder="1" applyAlignment="1">
      <alignment horizontal="right" vertical="center" shrinkToFit="1"/>
    </xf>
    <xf numFmtId="184" fontId="0" fillId="8" borderId="109" xfId="0" applyNumberFormat="1" applyFont="1" applyFill="1" applyBorder="1" applyAlignment="1">
      <alignment horizontal="right" vertical="center" shrinkToFit="1"/>
    </xf>
    <xf numFmtId="0" fontId="7" fillId="0" borderId="111" xfId="0" applyFont="1" applyBorder="1" applyAlignment="1">
      <alignment vertical="center" shrinkToFit="1"/>
    </xf>
    <xf numFmtId="3" fontId="0" fillId="0" borderId="48" xfId="0" applyNumberFormat="1" applyBorder="1"/>
    <xf numFmtId="3" fontId="0" fillId="0" borderId="112" xfId="0" applyNumberFormat="1" applyBorder="1"/>
    <xf numFmtId="3" fontId="0" fillId="0" borderId="113" xfId="0" applyNumberFormat="1" applyBorder="1"/>
    <xf numFmtId="184" fontId="0" fillId="8" borderId="114" xfId="0" applyNumberFormat="1" applyFont="1" applyFill="1" applyBorder="1" applyAlignment="1">
      <alignment horizontal="right" vertical="center" shrinkToFit="1"/>
    </xf>
    <xf numFmtId="184" fontId="0" fillId="8" borderId="115" xfId="0" applyNumberFormat="1" applyFont="1" applyFill="1" applyBorder="1" applyAlignment="1">
      <alignment horizontal="right" vertical="center" shrinkToFit="1"/>
    </xf>
    <xf numFmtId="0" fontId="7" fillId="0" borderId="116" xfId="0" applyFont="1" applyBorder="1" applyAlignment="1">
      <alignment vertical="center" shrinkToFit="1"/>
    </xf>
    <xf numFmtId="3" fontId="0" fillId="0" borderId="51" xfId="0" applyNumberFormat="1" applyBorder="1"/>
    <xf numFmtId="3" fontId="0" fillId="0" borderId="39" xfId="0" applyNumberFormat="1" applyBorder="1"/>
    <xf numFmtId="3" fontId="0" fillId="0" borderId="117" xfId="0" applyNumberFormat="1" applyBorder="1"/>
    <xf numFmtId="184" fontId="0" fillId="8" borderId="118" xfId="0" applyNumberFormat="1" applyFont="1" applyFill="1" applyBorder="1" applyAlignment="1">
      <alignment horizontal="right" vertical="center" shrinkToFit="1"/>
    </xf>
    <xf numFmtId="184" fontId="0" fillId="8" borderId="117" xfId="0" applyNumberFormat="1" applyFont="1" applyFill="1" applyBorder="1" applyAlignment="1">
      <alignment horizontal="right" vertical="center" shrinkToFit="1"/>
    </xf>
    <xf numFmtId="0" fontId="7" fillId="0" borderId="35" xfId="0" applyFont="1" applyBorder="1" applyAlignment="1">
      <alignment vertical="center" shrinkToFit="1"/>
    </xf>
    <xf numFmtId="3" fontId="0" fillId="0" borderId="45" xfId="0" applyNumberFormat="1" applyBorder="1"/>
    <xf numFmtId="3" fontId="0" fillId="0" borderId="95" xfId="0" applyNumberFormat="1" applyBorder="1"/>
    <xf numFmtId="3" fontId="0" fillId="0" borderId="119" xfId="0" applyNumberFormat="1" applyBorder="1"/>
    <xf numFmtId="184" fontId="0" fillId="8" borderId="71" xfId="0" applyNumberFormat="1" applyFont="1" applyFill="1" applyBorder="1" applyAlignment="1">
      <alignment horizontal="right" vertical="center" shrinkToFit="1"/>
    </xf>
    <xf numFmtId="184" fontId="0" fillId="8" borderId="55" xfId="0" applyNumberFormat="1" applyFont="1" applyFill="1" applyBorder="1" applyAlignment="1">
      <alignment horizontal="right" vertical="center" shrinkToFit="1"/>
    </xf>
    <xf numFmtId="184" fontId="0" fillId="8" borderId="53" xfId="0" applyNumberFormat="1" applyFont="1" applyFill="1" applyBorder="1" applyAlignment="1">
      <alignment horizontal="right" vertical="center" shrinkToFit="1"/>
    </xf>
    <xf numFmtId="38" fontId="9" fillId="9" borderId="0" xfId="1" applyFont="1" applyFill="1" applyBorder="1" applyAlignment="1">
      <alignment horizontal="right" vertical="center" shrinkToFit="1"/>
    </xf>
    <xf numFmtId="177" fontId="9" fillId="0" borderId="0" xfId="0" applyNumberFormat="1" applyFont="1" applyBorder="1" applyAlignment="1">
      <alignment horizontal="right" vertical="center" shrinkToFit="1"/>
    </xf>
    <xf numFmtId="191" fontId="0" fillId="0" borderId="0" xfId="0" applyNumberFormat="1" applyBorder="1" applyAlignment="1">
      <alignment horizontal="right" vertical="center" shrinkToFit="1"/>
    </xf>
    <xf numFmtId="0" fontId="38" fillId="7" borderId="14" xfId="0" applyFont="1" applyFill="1" applyBorder="1" applyAlignment="1">
      <alignment vertical="center" shrinkToFit="1"/>
    </xf>
    <xf numFmtId="0" fontId="0" fillId="0" borderId="36" xfId="0" applyBorder="1" applyAlignment="1">
      <alignment vertical="center" shrinkToFit="1"/>
    </xf>
    <xf numFmtId="0" fontId="0" fillId="0" borderId="36" xfId="0" applyFont="1" applyBorder="1" applyAlignment="1">
      <alignment horizontal="left" vertical="center" shrinkToFit="1"/>
    </xf>
    <xf numFmtId="3" fontId="0" fillId="0" borderId="120" xfId="0" applyNumberFormat="1" applyBorder="1"/>
    <xf numFmtId="3" fontId="0" fillId="0" borderId="103" xfId="0" applyNumberFormat="1" applyBorder="1"/>
    <xf numFmtId="3" fontId="0" fillId="0" borderId="104" xfId="0" applyNumberFormat="1" applyBorder="1"/>
    <xf numFmtId="184" fontId="0" fillId="0" borderId="82" xfId="0" applyNumberFormat="1" applyBorder="1" applyAlignment="1">
      <alignment horizontal="right" vertical="center" shrinkToFit="1"/>
    </xf>
    <xf numFmtId="184" fontId="0" fillId="0" borderId="71" xfId="0" applyNumberFormat="1" applyBorder="1" applyAlignment="1">
      <alignment horizontal="right" vertical="center" shrinkToFit="1"/>
    </xf>
    <xf numFmtId="184" fontId="0" fillId="0" borderId="64" xfId="0" applyNumberFormat="1" applyBorder="1" applyAlignment="1">
      <alignment horizontal="right" vertical="center" shrinkToFit="1"/>
    </xf>
    <xf numFmtId="0" fontId="0" fillId="0" borderId="28" xfId="0" applyBorder="1" applyAlignment="1">
      <alignment vertical="center" shrinkToFit="1"/>
    </xf>
    <xf numFmtId="184" fontId="0" fillId="0" borderId="78" xfId="0" applyNumberFormat="1" applyBorder="1" applyAlignment="1">
      <alignment horizontal="right" vertical="center" shrinkToFit="1"/>
    </xf>
    <xf numFmtId="184" fontId="0" fillId="0" borderId="69" xfId="0" applyNumberFormat="1" applyBorder="1" applyAlignment="1">
      <alignment horizontal="right" vertical="center" shrinkToFit="1"/>
    </xf>
    <xf numFmtId="184" fontId="0" fillId="0" borderId="26" xfId="0" applyNumberFormat="1" applyBorder="1" applyAlignment="1">
      <alignment horizontal="right" vertical="center" shrinkToFit="1"/>
    </xf>
    <xf numFmtId="0" fontId="0" fillId="0" borderId="28" xfId="0" applyBorder="1" applyAlignment="1">
      <alignment horizontal="left" vertical="center" shrinkToFit="1"/>
    </xf>
    <xf numFmtId="181" fontId="0" fillId="0" borderId="78" xfId="0" applyNumberFormat="1" applyBorder="1" applyAlignment="1">
      <alignment horizontal="right" vertical="center" shrinkToFit="1"/>
    </xf>
    <xf numFmtId="181" fontId="0" fillId="0" borderId="69" xfId="0" applyNumberFormat="1" applyBorder="1" applyAlignment="1">
      <alignment horizontal="right" vertical="center" shrinkToFit="1"/>
    </xf>
    <xf numFmtId="181" fontId="0" fillId="0" borderId="26" xfId="0" applyNumberFormat="1" applyBorder="1" applyAlignment="1">
      <alignment horizontal="right" vertical="center" shrinkToFit="1"/>
    </xf>
    <xf numFmtId="0" fontId="0" fillId="0" borderId="82" xfId="0" applyBorder="1"/>
    <xf numFmtId="0" fontId="0" fillId="0" borderId="64" xfId="0" applyBorder="1"/>
    <xf numFmtId="181" fontId="0" fillId="0" borderId="82" xfId="0" applyNumberFormat="1" applyBorder="1" applyAlignment="1">
      <alignment horizontal="right" vertical="center" shrinkToFit="1"/>
    </xf>
    <xf numFmtId="181" fontId="0" fillId="0" borderId="83" xfId="0" applyNumberFormat="1" applyBorder="1" applyAlignment="1">
      <alignment horizontal="right" vertical="center" shrinkToFit="1"/>
    </xf>
    <xf numFmtId="181" fontId="0" fillId="0" borderId="64" xfId="0" applyNumberFormat="1" applyBorder="1" applyAlignment="1">
      <alignment horizontal="right" vertical="center" shrinkToFit="1"/>
    </xf>
    <xf numFmtId="184" fontId="0" fillId="0" borderId="79" xfId="0" applyNumberFormat="1" applyBorder="1" applyAlignment="1">
      <alignment horizontal="right" vertical="center" shrinkToFit="1"/>
    </xf>
    <xf numFmtId="184" fontId="0" fillId="0" borderId="83" xfId="0" applyNumberFormat="1" applyBorder="1" applyAlignment="1">
      <alignment horizontal="right" vertical="center" shrinkToFit="1"/>
    </xf>
    <xf numFmtId="0" fontId="0" fillId="0" borderId="1" xfId="0" applyBorder="1" applyAlignment="1">
      <alignment vertical="center" shrinkToFit="1"/>
    </xf>
    <xf numFmtId="3" fontId="0" fillId="0" borderId="56" xfId="1" applyNumberFormat="1" applyFont="1" applyFill="1" applyBorder="1" applyAlignment="1">
      <alignment horizontal="right" vertical="center" shrinkToFit="1"/>
    </xf>
    <xf numFmtId="3" fontId="0" fillId="0" borderId="85" xfId="1" applyNumberFormat="1" applyFont="1" applyFill="1" applyBorder="1" applyAlignment="1">
      <alignment horizontal="right" vertical="center" shrinkToFit="1"/>
    </xf>
    <xf numFmtId="3" fontId="0" fillId="0" borderId="13" xfId="1" applyNumberFormat="1" applyFont="1" applyFill="1" applyBorder="1" applyAlignment="1">
      <alignment horizontal="right" vertical="center" shrinkToFit="1"/>
    </xf>
    <xf numFmtId="179" fontId="9" fillId="5" borderId="56" xfId="0" applyNumberFormat="1" applyFont="1" applyFill="1" applyBorder="1" applyAlignment="1">
      <alignment horizontal="right" vertical="center"/>
    </xf>
    <xf numFmtId="179" fontId="9" fillId="5" borderId="86" xfId="0" applyNumberFormat="1" applyFont="1" applyFill="1" applyBorder="1" applyAlignment="1">
      <alignment horizontal="right" vertical="center"/>
    </xf>
    <xf numFmtId="191" fontId="9" fillId="5" borderId="13" xfId="0" applyNumberFormat="1" applyFont="1" applyFill="1" applyBorder="1" applyAlignment="1">
      <alignment horizontal="right" vertical="center"/>
    </xf>
    <xf numFmtId="0" fontId="0" fillId="0" borderId="1" xfId="0" applyFont="1" applyBorder="1" applyAlignment="1">
      <alignment vertical="center" shrinkToFit="1"/>
    </xf>
    <xf numFmtId="179" fontId="41" fillId="5" borderId="56" xfId="0" applyNumberFormat="1" applyFont="1" applyFill="1" applyBorder="1" applyAlignment="1">
      <alignment horizontal="right" vertical="center"/>
    </xf>
    <xf numFmtId="179" fontId="41" fillId="5" borderId="86" xfId="0" applyNumberFormat="1" applyFont="1" applyFill="1" applyBorder="1" applyAlignment="1">
      <alignment horizontal="right" vertical="center"/>
    </xf>
    <xf numFmtId="191" fontId="41" fillId="5" borderId="13" xfId="0" applyNumberFormat="1" applyFont="1" applyFill="1" applyBorder="1" applyAlignment="1">
      <alignment horizontal="right" vertical="center"/>
    </xf>
    <xf numFmtId="180" fontId="0" fillId="0" borderId="0" xfId="0" applyNumberFormat="1" applyAlignment="1">
      <alignment horizontal="right" vertical="center" shrinkToFit="1"/>
    </xf>
    <xf numFmtId="191" fontId="0" fillId="0" borderId="0" xfId="0" applyNumberFormat="1" applyAlignment="1">
      <alignment horizontal="left" vertical="center" wrapText="1" shrinkToFit="1"/>
    </xf>
    <xf numFmtId="0" fontId="0" fillId="0" borderId="0" xfId="0" applyAlignment="1">
      <alignment vertical="center" wrapText="1" shrinkToFit="1"/>
    </xf>
    <xf numFmtId="191" fontId="0" fillId="0" borderId="0" xfId="0" applyNumberFormat="1" applyAlignment="1">
      <alignment vertical="center" wrapText="1" shrinkToFit="1"/>
    </xf>
    <xf numFmtId="177" fontId="0" fillId="0" borderId="0" xfId="0" applyNumberFormat="1" applyAlignment="1">
      <alignment horizontal="right" vertical="center" shrinkToFit="1"/>
    </xf>
    <xf numFmtId="191" fontId="0" fillId="0" borderId="0" xfId="0" applyNumberFormat="1" applyAlignment="1">
      <alignment horizontal="right" vertical="center" shrinkToFit="1"/>
    </xf>
    <xf numFmtId="0" fontId="15" fillId="3" borderId="0" xfId="9" applyFont="1" applyFill="1">
      <alignment vertical="center"/>
    </xf>
    <xf numFmtId="0" fontId="2" fillId="3" borderId="0" xfId="9" applyFill="1">
      <alignment vertical="center"/>
    </xf>
    <xf numFmtId="0" fontId="2" fillId="3" borderId="0" xfId="9" applyFill="1" applyAlignment="1">
      <alignment horizontal="right" vertical="center"/>
    </xf>
    <xf numFmtId="0" fontId="2" fillId="3" borderId="14" xfId="9" applyFill="1" applyBorder="1" applyAlignment="1">
      <alignment horizontal="right" vertical="center"/>
    </xf>
    <xf numFmtId="0" fontId="2" fillId="3" borderId="36" xfId="9" applyFill="1" applyBorder="1">
      <alignment vertical="center"/>
    </xf>
    <xf numFmtId="0" fontId="2" fillId="3" borderId="34" xfId="9" applyFill="1" applyBorder="1" applyAlignment="1">
      <alignment horizontal="center" vertical="center"/>
    </xf>
    <xf numFmtId="38" fontId="2" fillId="3" borderId="118" xfId="5" applyFont="1" applyFill="1" applyBorder="1" applyAlignment="1">
      <alignment horizontal="center" vertical="center"/>
    </xf>
    <xf numFmtId="38" fontId="0" fillId="3" borderId="123" xfId="5" applyFont="1" applyFill="1" applyBorder="1" applyAlignment="1">
      <alignment horizontal="center" vertical="center"/>
    </xf>
    <xf numFmtId="38" fontId="40" fillId="3" borderId="118" xfId="5" applyFont="1" applyFill="1" applyBorder="1" applyAlignment="1">
      <alignment horizontal="center" vertical="center"/>
    </xf>
    <xf numFmtId="38" fontId="2" fillId="3" borderId="123" xfId="5" applyFont="1" applyFill="1" applyBorder="1" applyAlignment="1">
      <alignment horizontal="center" vertical="center"/>
    </xf>
    <xf numFmtId="0" fontId="0" fillId="3" borderId="34" xfId="9" applyFont="1" applyFill="1" applyBorder="1" applyAlignment="1">
      <alignment horizontal="center" vertical="center"/>
    </xf>
    <xf numFmtId="38" fontId="0" fillId="3" borderId="118" xfId="5" applyFont="1" applyFill="1" applyBorder="1" applyAlignment="1">
      <alignment horizontal="center" vertical="center"/>
    </xf>
    <xf numFmtId="3" fontId="2" fillId="3" borderId="123" xfId="5" applyNumberFormat="1" applyFont="1" applyFill="1" applyBorder="1" applyAlignment="1">
      <alignment horizontal="center" vertical="center"/>
    </xf>
    <xf numFmtId="38" fontId="2" fillId="3" borderId="78" xfId="5" applyFont="1" applyFill="1" applyBorder="1" applyAlignment="1">
      <alignment horizontal="center" vertical="center"/>
    </xf>
    <xf numFmtId="38" fontId="2" fillId="3" borderId="124" xfId="5" applyFont="1" applyFill="1" applyBorder="1" applyAlignment="1">
      <alignment horizontal="center" vertical="center"/>
    </xf>
    <xf numFmtId="0" fontId="0" fillId="3" borderId="36" xfId="9" applyFont="1" applyFill="1" applyBorder="1" applyAlignment="1">
      <alignment horizontal="center" vertical="center"/>
    </xf>
    <xf numFmtId="38" fontId="2" fillId="3" borderId="45" xfId="5" applyFont="1" applyFill="1" applyBorder="1" applyAlignment="1">
      <alignment horizontal="center" vertical="center"/>
    </xf>
    <xf numFmtId="38" fontId="2" fillId="3" borderId="46" xfId="5" applyFont="1" applyFill="1" applyBorder="1" applyAlignment="1">
      <alignment horizontal="center" vertical="center"/>
    </xf>
    <xf numFmtId="0" fontId="0" fillId="3" borderId="0" xfId="9" applyFont="1" applyFill="1" applyBorder="1" applyAlignment="1">
      <alignment horizontal="center" vertical="center"/>
    </xf>
    <xf numFmtId="0" fontId="2" fillId="3" borderId="0" xfId="9" applyFill="1" applyBorder="1" applyAlignment="1">
      <alignment horizontal="right" vertical="center" shrinkToFit="1"/>
    </xf>
    <xf numFmtId="0" fontId="1" fillId="0" borderId="0" xfId="10">
      <alignment vertical="center"/>
    </xf>
    <xf numFmtId="38" fontId="0" fillId="0" borderId="0" xfId="11" applyFont="1">
      <alignment vertical="center"/>
    </xf>
    <xf numFmtId="192" fontId="1" fillId="0" borderId="1" xfId="10" applyNumberFormat="1" applyFill="1" applyBorder="1" applyAlignment="1">
      <alignment vertical="center"/>
    </xf>
    <xf numFmtId="0" fontId="44" fillId="0" borderId="1" xfId="10" applyFont="1" applyBorder="1" applyAlignment="1">
      <alignment horizontal="center" vertical="center" shrinkToFit="1"/>
    </xf>
    <xf numFmtId="0" fontId="1" fillId="0" borderId="0" xfId="10" applyBorder="1">
      <alignment vertical="center"/>
    </xf>
    <xf numFmtId="192" fontId="1" fillId="0" borderId="1" xfId="10" applyNumberFormat="1" applyFill="1" applyBorder="1" applyAlignment="1">
      <alignment horizontal="center" vertical="center"/>
    </xf>
    <xf numFmtId="0" fontId="1" fillId="0" borderId="1" xfId="10" applyBorder="1" applyAlignment="1">
      <alignment horizontal="center" vertical="center"/>
    </xf>
    <xf numFmtId="0" fontId="1" fillId="0" borderId="13" xfId="10" applyBorder="1" applyAlignment="1">
      <alignment horizontal="center" vertical="center"/>
    </xf>
    <xf numFmtId="0" fontId="1" fillId="3" borderId="60" xfId="10" applyFill="1" applyBorder="1" applyAlignment="1">
      <alignment horizontal="center" vertical="center" shrinkToFit="1"/>
    </xf>
    <xf numFmtId="0" fontId="1" fillId="0" borderId="1" xfId="10" applyBorder="1" applyAlignment="1">
      <alignment horizontal="center" vertical="center" shrinkToFit="1"/>
    </xf>
    <xf numFmtId="0" fontId="1" fillId="3" borderId="60" xfId="10" applyFill="1" applyBorder="1" applyAlignment="1">
      <alignment horizontal="center" vertical="center"/>
    </xf>
    <xf numFmtId="0" fontId="45" fillId="0" borderId="15" xfId="10" applyFont="1" applyBorder="1" applyAlignment="1">
      <alignment horizontal="left" vertical="center"/>
    </xf>
    <xf numFmtId="185" fontId="1" fillId="0" borderId="14" xfId="10" applyNumberFormat="1" applyBorder="1">
      <alignment vertical="center"/>
    </xf>
    <xf numFmtId="185" fontId="1" fillId="0" borderId="59" xfId="10" applyNumberFormat="1" applyBorder="1">
      <alignment vertical="center"/>
    </xf>
    <xf numFmtId="185" fontId="1" fillId="0" borderId="16" xfId="10" applyNumberFormat="1" applyBorder="1">
      <alignment vertical="center"/>
    </xf>
    <xf numFmtId="38" fontId="0" fillId="0" borderId="15" xfId="11" applyFont="1" applyBorder="1">
      <alignment vertical="center"/>
    </xf>
    <xf numFmtId="0" fontId="46" fillId="0" borderId="0" xfId="10" applyFont="1" applyBorder="1" applyAlignment="1">
      <alignment horizontal="left" vertical="center"/>
    </xf>
    <xf numFmtId="185" fontId="1" fillId="0" borderId="28" xfId="10" applyNumberFormat="1" applyBorder="1">
      <alignment vertical="center"/>
    </xf>
    <xf numFmtId="185" fontId="1" fillId="0" borderId="26" xfId="10" applyNumberFormat="1" applyBorder="1">
      <alignment vertical="center"/>
    </xf>
    <xf numFmtId="185" fontId="1" fillId="0" borderId="27" xfId="10" applyNumberFormat="1" applyBorder="1">
      <alignment vertical="center"/>
    </xf>
    <xf numFmtId="38" fontId="0" fillId="0" borderId="0" xfId="11" applyFont="1" applyBorder="1">
      <alignment vertical="center"/>
    </xf>
    <xf numFmtId="0" fontId="46" fillId="0" borderId="55" xfId="10" applyFont="1" applyBorder="1" applyAlignment="1">
      <alignment horizontal="left" vertical="center"/>
    </xf>
    <xf numFmtId="185" fontId="1" fillId="0" borderId="36" xfId="10" applyNumberFormat="1" applyBorder="1">
      <alignment vertical="center"/>
    </xf>
    <xf numFmtId="185" fontId="1" fillId="0" borderId="64" xfId="10" applyNumberFormat="1" applyBorder="1">
      <alignment vertical="center"/>
    </xf>
    <xf numFmtId="185" fontId="1" fillId="0" borderId="35" xfId="10" applyNumberFormat="1" applyBorder="1">
      <alignment vertical="center"/>
    </xf>
    <xf numFmtId="38" fontId="0" fillId="0" borderId="55" xfId="11" applyFont="1" applyBorder="1">
      <alignment vertical="center"/>
    </xf>
    <xf numFmtId="0" fontId="45" fillId="0" borderId="0" xfId="10" applyFont="1" applyBorder="1" applyAlignment="1">
      <alignment horizontal="left" vertical="center"/>
    </xf>
    <xf numFmtId="38" fontId="0" fillId="0" borderId="28" xfId="11" applyFont="1" applyBorder="1" applyAlignment="1">
      <alignment horizontal="right" vertical="center"/>
    </xf>
    <xf numFmtId="38" fontId="0" fillId="0" borderId="26" xfId="11" applyFont="1" applyBorder="1">
      <alignment vertical="center"/>
    </xf>
    <xf numFmtId="38" fontId="0" fillId="0" borderId="28" xfId="11" applyFont="1" applyBorder="1">
      <alignment vertical="center"/>
    </xf>
    <xf numFmtId="38" fontId="0" fillId="0" borderId="27" xfId="11" applyFont="1" applyBorder="1">
      <alignment vertical="center"/>
    </xf>
    <xf numFmtId="38" fontId="0" fillId="0" borderId="14" xfId="11" applyFont="1" applyBorder="1">
      <alignment vertical="center"/>
    </xf>
    <xf numFmtId="38" fontId="0" fillId="0" borderId="59" xfId="11" applyFont="1" applyBorder="1">
      <alignment vertical="center"/>
    </xf>
    <xf numFmtId="38" fontId="0" fillId="0" borderId="16" xfId="11" applyFont="1" applyBorder="1">
      <alignment vertical="center"/>
    </xf>
    <xf numFmtId="0" fontId="48" fillId="0" borderId="15" xfId="10" applyFont="1" applyBorder="1" applyAlignment="1">
      <alignment horizontal="left" vertical="center"/>
    </xf>
    <xf numFmtId="38" fontId="49" fillId="0" borderId="14" xfId="11" applyFont="1" applyBorder="1">
      <alignment vertical="center"/>
    </xf>
    <xf numFmtId="38" fontId="49" fillId="0" borderId="59" xfId="11" applyFont="1" applyBorder="1">
      <alignment vertical="center"/>
    </xf>
    <xf numFmtId="38" fontId="49" fillId="0" borderId="16" xfId="11" applyFont="1" applyBorder="1">
      <alignment vertical="center"/>
    </xf>
    <xf numFmtId="38" fontId="49" fillId="0" borderId="15" xfId="11" applyFont="1" applyBorder="1">
      <alignment vertical="center"/>
    </xf>
    <xf numFmtId="0" fontId="48" fillId="0" borderId="0" xfId="10" applyFont="1" applyBorder="1" applyAlignment="1">
      <alignment horizontal="left" vertical="center"/>
    </xf>
    <xf numFmtId="38" fontId="49" fillId="0" borderId="28" xfId="11" applyFont="1" applyBorder="1">
      <alignment vertical="center"/>
    </xf>
    <xf numFmtId="38" fontId="49" fillId="0" borderId="26" xfId="11" applyFont="1" applyBorder="1">
      <alignment vertical="center"/>
    </xf>
    <xf numFmtId="38" fontId="49" fillId="0" borderId="27" xfId="11" applyFont="1" applyBorder="1">
      <alignment vertical="center"/>
    </xf>
    <xf numFmtId="38" fontId="49" fillId="0" borderId="0" xfId="11" applyFont="1" applyBorder="1">
      <alignment vertical="center"/>
    </xf>
    <xf numFmtId="0" fontId="48" fillId="0" borderId="55" xfId="10" applyFont="1" applyBorder="1" applyAlignment="1">
      <alignment horizontal="left" vertical="center"/>
    </xf>
    <xf numFmtId="38" fontId="49" fillId="0" borderId="36" xfId="11" applyFont="1" applyBorder="1">
      <alignment vertical="center"/>
    </xf>
    <xf numFmtId="38" fontId="49" fillId="0" borderId="64" xfId="11" applyFont="1" applyBorder="1">
      <alignment vertical="center"/>
    </xf>
    <xf numFmtId="38" fontId="49" fillId="0" borderId="35" xfId="11" applyFont="1" applyBorder="1">
      <alignment vertical="center"/>
    </xf>
    <xf numFmtId="38" fontId="49" fillId="0" borderId="55" xfId="11" applyFont="1" applyBorder="1">
      <alignment vertical="center"/>
    </xf>
    <xf numFmtId="38" fontId="50" fillId="0" borderId="28" xfId="11" applyFont="1" applyBorder="1" applyAlignment="1">
      <alignment horizontal="right" vertical="center"/>
    </xf>
    <xf numFmtId="38" fontId="50" fillId="0" borderId="28" xfId="11" applyFont="1" applyBorder="1">
      <alignment vertical="center"/>
    </xf>
    <xf numFmtId="38" fontId="50" fillId="0" borderId="26" xfId="11" applyFont="1" applyBorder="1" applyAlignment="1">
      <alignment horizontal="right" vertical="center"/>
    </xf>
    <xf numFmtId="38" fontId="50" fillId="0" borderId="27" xfId="11" applyFont="1" applyBorder="1">
      <alignment vertical="center"/>
    </xf>
    <xf numFmtId="38" fontId="50" fillId="0" borderId="70" xfId="11" applyFont="1" applyBorder="1">
      <alignment vertical="center"/>
    </xf>
    <xf numFmtId="0" fontId="50" fillId="0" borderId="0" xfId="10" applyFont="1">
      <alignment vertical="center"/>
    </xf>
    <xf numFmtId="38" fontId="50" fillId="0" borderId="26" xfId="11" applyFont="1" applyBorder="1">
      <alignment vertical="center"/>
    </xf>
    <xf numFmtId="0" fontId="50" fillId="0" borderId="28" xfId="10" applyFont="1" applyBorder="1">
      <alignment vertical="center"/>
    </xf>
    <xf numFmtId="0" fontId="50" fillId="0" borderId="26" xfId="10" applyFont="1" applyBorder="1">
      <alignment vertical="center"/>
    </xf>
    <xf numFmtId="0" fontId="50" fillId="0" borderId="27" xfId="10" applyFont="1" applyBorder="1">
      <alignment vertical="center"/>
    </xf>
    <xf numFmtId="38" fontId="46" fillId="0" borderId="15" xfId="11" applyFont="1" applyBorder="1" applyAlignment="1">
      <alignment horizontal="left" vertical="center"/>
    </xf>
    <xf numFmtId="38" fontId="50" fillId="0" borderId="14" xfId="11" applyFont="1" applyBorder="1">
      <alignment vertical="center"/>
    </xf>
    <xf numFmtId="38" fontId="50" fillId="0" borderId="59" xfId="11" applyFont="1" applyBorder="1">
      <alignment vertical="center"/>
    </xf>
    <xf numFmtId="38" fontId="50" fillId="0" borderId="16" xfId="11" applyFont="1" applyBorder="1">
      <alignment vertical="center"/>
    </xf>
    <xf numFmtId="38" fontId="50" fillId="0" borderId="133" xfId="11" applyFont="1" applyBorder="1">
      <alignment vertical="center"/>
    </xf>
    <xf numFmtId="38" fontId="46" fillId="0" borderId="0" xfId="11" applyFont="1" applyBorder="1" applyAlignment="1">
      <alignment horizontal="left" vertical="center"/>
    </xf>
    <xf numFmtId="38" fontId="46" fillId="0" borderId="55" xfId="11" applyFont="1" applyBorder="1" applyAlignment="1">
      <alignment horizontal="left" vertical="center"/>
    </xf>
    <xf numFmtId="38" fontId="50" fillId="0" borderId="36" xfId="11" applyFont="1" applyBorder="1">
      <alignment vertical="center"/>
    </xf>
    <xf numFmtId="38" fontId="50" fillId="0" borderId="64" xfId="11" applyFont="1" applyBorder="1">
      <alignment vertical="center"/>
    </xf>
    <xf numFmtId="38" fontId="50" fillId="0" borderId="35" xfId="11" applyFont="1" applyBorder="1">
      <alignment vertical="center"/>
    </xf>
    <xf numFmtId="38" fontId="50" fillId="0" borderId="72" xfId="11" applyFont="1" applyBorder="1">
      <alignment vertical="center"/>
    </xf>
    <xf numFmtId="38" fontId="48" fillId="0" borderId="0" xfId="11" applyFont="1" applyBorder="1" applyAlignment="1">
      <alignment horizontal="left" vertical="center"/>
    </xf>
    <xf numFmtId="38" fontId="49" fillId="0" borderId="70" xfId="11" applyFont="1" applyBorder="1">
      <alignment vertical="center"/>
    </xf>
    <xf numFmtId="38" fontId="49" fillId="0" borderId="134" xfId="11" applyFont="1" applyBorder="1">
      <alignment vertical="center"/>
    </xf>
    <xf numFmtId="38" fontId="48" fillId="0" borderId="15" xfId="11" applyFont="1" applyBorder="1" applyAlignment="1">
      <alignment horizontal="left" vertical="center"/>
    </xf>
    <xf numFmtId="38" fontId="49" fillId="0" borderId="135" xfId="11" applyFont="1" applyBorder="1">
      <alignment vertical="center"/>
    </xf>
    <xf numFmtId="38" fontId="49" fillId="0" borderId="136" xfId="11" applyFont="1" applyBorder="1">
      <alignment vertical="center"/>
    </xf>
    <xf numFmtId="38" fontId="48" fillId="0" borderId="55" xfId="11" applyFont="1" applyBorder="1" applyAlignment="1">
      <alignment horizontal="left" vertical="center"/>
    </xf>
    <xf numFmtId="38" fontId="49" fillId="0" borderId="0" xfId="11" applyFont="1" applyBorder="1" applyAlignment="1">
      <alignment horizontal="center" vertical="center"/>
    </xf>
    <xf numFmtId="38" fontId="49" fillId="0" borderId="0" xfId="11" applyFont="1" applyBorder="1" applyAlignment="1">
      <alignment horizontal="right" vertical="center"/>
    </xf>
    <xf numFmtId="38" fontId="0" fillId="0" borderId="0" xfId="11" applyFont="1" applyAlignment="1">
      <alignment horizontal="right" vertical="center"/>
    </xf>
    <xf numFmtId="38" fontId="0" fillId="0" borderId="0" xfId="11" applyFont="1" applyBorder="1" applyAlignment="1">
      <alignment horizontal="right" vertical="center"/>
    </xf>
    <xf numFmtId="38" fontId="48" fillId="0" borderId="0" xfId="11" applyFont="1" applyBorder="1" applyAlignment="1">
      <alignment horizontal="center" vertical="center"/>
    </xf>
    <xf numFmtId="38" fontId="1" fillId="0" borderId="0" xfId="10" applyNumberFormat="1" applyBorder="1">
      <alignment vertical="center"/>
    </xf>
    <xf numFmtId="0" fontId="49" fillId="0" borderId="0" xfId="10" applyFont="1">
      <alignment vertical="center"/>
    </xf>
    <xf numFmtId="0" fontId="51" fillId="0" borderId="0" xfId="10" applyFont="1" applyBorder="1" applyAlignment="1">
      <alignment horizontal="center" vertical="top"/>
    </xf>
    <xf numFmtId="0" fontId="1" fillId="0" borderId="0" xfId="10" applyBorder="1" applyAlignment="1">
      <alignment horizontal="center" vertical="center"/>
    </xf>
    <xf numFmtId="38" fontId="0" fillId="0" borderId="0" xfId="11" applyFont="1" applyBorder="1" applyAlignment="1">
      <alignment horizontal="center" vertical="center"/>
    </xf>
    <xf numFmtId="0" fontId="1" fillId="0" borderId="0" xfId="10" applyBorder="1" applyAlignment="1">
      <alignment horizontal="right" vertical="center"/>
    </xf>
    <xf numFmtId="38" fontId="0" fillId="0" borderId="0" xfId="11" applyFont="1" applyAlignment="1">
      <alignment horizontal="center" vertical="center"/>
    </xf>
    <xf numFmtId="0" fontId="52" fillId="0" borderId="0" xfId="0" applyFont="1" applyFill="1"/>
    <xf numFmtId="0" fontId="12" fillId="0" borderId="0" xfId="0" applyFont="1" applyFill="1"/>
    <xf numFmtId="0" fontId="5" fillId="0" borderId="0" xfId="0" applyFont="1" applyFill="1"/>
    <xf numFmtId="0" fontId="9" fillId="0" borderId="2" xfId="0" applyFont="1" applyFill="1" applyBorder="1"/>
    <xf numFmtId="0" fontId="6" fillId="0" borderId="2" xfId="0" applyFont="1" applyFill="1" applyBorder="1"/>
    <xf numFmtId="0" fontId="6" fillId="0" borderId="2" xfId="0" applyFont="1" applyFill="1" applyBorder="1" applyAlignment="1">
      <alignment horizontal="right"/>
    </xf>
    <xf numFmtId="0" fontId="10" fillId="0" borderId="77" xfId="0" applyFont="1" applyFill="1" applyBorder="1" applyAlignment="1">
      <alignment horizontal="center" vertical="center"/>
    </xf>
    <xf numFmtId="0" fontId="10" fillId="0" borderId="137" xfId="0" applyFont="1" applyFill="1" applyBorder="1" applyAlignment="1">
      <alignment horizontal="center" vertical="distributed" wrapText="1"/>
    </xf>
    <xf numFmtId="0" fontId="10" fillId="0" borderId="138" xfId="0" applyFont="1" applyFill="1" applyBorder="1" applyAlignment="1">
      <alignment horizontal="center" vertical="center" wrapText="1"/>
    </xf>
    <xf numFmtId="0" fontId="10" fillId="0" borderId="84" xfId="0" applyFont="1" applyFill="1" applyBorder="1" applyAlignment="1">
      <alignment horizontal="center" vertical="center" wrapText="1"/>
    </xf>
    <xf numFmtId="0" fontId="10" fillId="0" borderId="29" xfId="0" applyFont="1" applyFill="1" applyBorder="1" applyAlignment="1">
      <alignment horizontal="center" vertical="center" shrinkToFit="1"/>
    </xf>
    <xf numFmtId="3" fontId="10" fillId="0" borderId="0" xfId="0" applyNumberFormat="1" applyFont="1" applyFill="1" applyBorder="1" applyAlignment="1"/>
    <xf numFmtId="3" fontId="10" fillId="0" borderId="0" xfId="1" applyNumberFormat="1" applyFont="1" applyFill="1" applyBorder="1"/>
    <xf numFmtId="3" fontId="9" fillId="0" borderId="0" xfId="0" applyNumberFormat="1" applyFont="1" applyFill="1"/>
    <xf numFmtId="3" fontId="10" fillId="0" borderId="0" xfId="0" applyNumberFormat="1" applyFont="1" applyFill="1" applyBorder="1"/>
    <xf numFmtId="0" fontId="5" fillId="0" borderId="29" xfId="0" applyFont="1" applyFill="1" applyBorder="1" applyAlignment="1">
      <alignment horizontal="center" vertical="center" shrinkToFit="1"/>
    </xf>
    <xf numFmtId="3" fontId="10" fillId="0" borderId="25" xfId="8" applyNumberFormat="1" applyFont="1" applyFill="1" applyBorder="1" applyAlignment="1">
      <alignment horizontal="right"/>
    </xf>
    <xf numFmtId="3" fontId="10" fillId="0" borderId="0" xfId="8" applyNumberFormat="1" applyFont="1" applyFill="1" applyBorder="1" applyAlignment="1">
      <alignment horizontal="right"/>
    </xf>
    <xf numFmtId="0" fontId="9" fillId="0" borderId="0" xfId="0" applyNumberFormat="1" applyFont="1" applyFill="1" applyAlignment="1">
      <alignment horizontal="right"/>
    </xf>
    <xf numFmtId="3" fontId="10" fillId="0" borderId="0" xfId="8" applyNumberFormat="1" applyFont="1" applyFill="1" applyBorder="1"/>
    <xf numFmtId="0" fontId="5" fillId="0" borderId="29" xfId="0" applyFont="1" applyBorder="1" applyAlignment="1">
      <alignment horizontal="center" vertical="center" shrinkToFit="1"/>
    </xf>
    <xf numFmtId="0" fontId="0" fillId="0" borderId="0" xfId="0" applyFont="1" applyFill="1"/>
    <xf numFmtId="38" fontId="0" fillId="10" borderId="0" xfId="0" applyNumberFormat="1" applyFont="1" applyFill="1"/>
    <xf numFmtId="0" fontId="0" fillId="10" borderId="0" xfId="0" applyFont="1" applyFill="1"/>
    <xf numFmtId="0" fontId="9" fillId="0" borderId="31" xfId="0" applyFont="1" applyFill="1" applyBorder="1"/>
    <xf numFmtId="0" fontId="9" fillId="0" borderId="31" xfId="0" applyFont="1" applyFill="1" applyBorder="1" applyAlignment="1">
      <alignment horizontal="right"/>
    </xf>
    <xf numFmtId="0" fontId="10" fillId="0" borderId="0" xfId="0" applyFont="1"/>
    <xf numFmtId="0" fontId="0" fillId="0" borderId="0" xfId="0" applyFont="1" applyBorder="1" applyAlignment="1">
      <alignment horizontal="right"/>
    </xf>
    <xf numFmtId="0" fontId="0" fillId="0" borderId="14" xfId="0" applyBorder="1"/>
    <xf numFmtId="0" fontId="0" fillId="0" borderId="43" xfId="0" applyBorder="1" applyAlignment="1">
      <alignment horizontal="centerContinuous" vertical="center"/>
    </xf>
    <xf numFmtId="0" fontId="0" fillId="0" borderId="36" xfId="0" applyBorder="1"/>
    <xf numFmtId="0" fontId="0" fillId="0" borderId="71" xfId="0" applyBorder="1" applyAlignment="1">
      <alignment horizontal="center" vertical="center"/>
    </xf>
    <xf numFmtId="0" fontId="0" fillId="0" borderId="55" xfId="0" applyBorder="1" applyAlignment="1">
      <alignment horizontal="center" vertical="center"/>
    </xf>
    <xf numFmtId="0" fontId="0" fillId="0" borderId="95" xfId="0" applyBorder="1" applyAlignment="1">
      <alignment horizontal="center" vertical="center"/>
    </xf>
    <xf numFmtId="0" fontId="0" fillId="0" borderId="64" xfId="0" applyBorder="1" applyAlignment="1">
      <alignment horizontal="center" vertical="center"/>
    </xf>
    <xf numFmtId="0" fontId="0" fillId="0" borderId="28" xfId="0" applyBorder="1" applyAlignment="1">
      <alignment horizontal="distributed"/>
    </xf>
    <xf numFmtId="193" fontId="16" fillId="0" borderId="0" xfId="0" applyNumberFormat="1" applyFont="1" applyBorder="1" applyAlignment="1">
      <alignment horizontal="right"/>
    </xf>
    <xf numFmtId="38" fontId="0" fillId="0" borderId="94" xfId="1" applyFont="1" applyBorder="1"/>
    <xf numFmtId="193" fontId="16" fillId="0" borderId="0" xfId="1" applyNumberFormat="1" applyFont="1" applyBorder="1" applyAlignment="1">
      <alignment horizontal="right"/>
    </xf>
    <xf numFmtId="193" fontId="16" fillId="0" borderId="26" xfId="1" applyNumberFormat="1" applyFont="1" applyBorder="1" applyAlignment="1">
      <alignment horizontal="right"/>
    </xf>
    <xf numFmtId="0" fontId="40" fillId="0" borderId="0" xfId="0" applyFont="1"/>
    <xf numFmtId="0" fontId="2" fillId="0" borderId="28" xfId="0" applyFont="1" applyBorder="1" applyAlignment="1">
      <alignment horizontal="distributed"/>
    </xf>
    <xf numFmtId="38" fontId="2" fillId="0" borderId="0" xfId="1" applyFont="1" applyBorder="1"/>
    <xf numFmtId="38" fontId="2" fillId="0" borderId="94" xfId="1" applyFont="1" applyBorder="1"/>
    <xf numFmtId="38" fontId="2" fillId="0" borderId="0" xfId="1" applyFont="1" applyFill="1" applyBorder="1"/>
    <xf numFmtId="193" fontId="16" fillId="0" borderId="0" xfId="0" applyNumberFormat="1" applyFont="1" applyFill="1" applyBorder="1" applyAlignment="1">
      <alignment horizontal="right"/>
    </xf>
    <xf numFmtId="38" fontId="2" fillId="0" borderId="94" xfId="1" applyFont="1" applyFill="1" applyBorder="1"/>
    <xf numFmtId="193" fontId="16" fillId="0" borderId="0" xfId="1" applyNumberFormat="1" applyFont="1" applyFill="1" applyBorder="1" applyAlignment="1">
      <alignment horizontal="right"/>
    </xf>
    <xf numFmtId="193" fontId="16" fillId="0" borderId="26" xfId="1" applyNumberFormat="1" applyFont="1" applyFill="1" applyBorder="1" applyAlignment="1">
      <alignment horizontal="right"/>
    </xf>
    <xf numFmtId="38" fontId="0" fillId="0" borderId="94" xfId="1" applyFont="1" applyFill="1" applyBorder="1"/>
    <xf numFmtId="38" fontId="2" fillId="0" borderId="94" xfId="1" applyFont="1" applyFill="1" applyBorder="1" applyAlignment="1">
      <alignment horizontal="right"/>
    </xf>
    <xf numFmtId="0" fontId="40" fillId="0" borderId="36" xfId="0" applyFont="1" applyBorder="1" applyAlignment="1">
      <alignment horizontal="distributed"/>
    </xf>
    <xf numFmtId="38" fontId="40" fillId="0" borderId="55" xfId="1" applyFont="1" applyFill="1" applyBorder="1"/>
    <xf numFmtId="193" fontId="53" fillId="0" borderId="55" xfId="0" applyNumberFormat="1" applyFont="1" applyFill="1" applyBorder="1" applyAlignment="1">
      <alignment horizontal="right"/>
    </xf>
    <xf numFmtId="38" fontId="40" fillId="0" borderId="54" xfId="1" applyFont="1" applyFill="1" applyBorder="1"/>
    <xf numFmtId="193" fontId="53" fillId="0" borderId="55" xfId="1" applyNumberFormat="1" applyFont="1" applyFill="1" applyBorder="1" applyAlignment="1">
      <alignment horizontal="right"/>
    </xf>
    <xf numFmtId="38" fontId="40" fillId="0" borderId="54" xfId="1" applyFont="1" applyFill="1" applyBorder="1" applyAlignment="1">
      <alignment horizontal="right"/>
    </xf>
    <xf numFmtId="193" fontId="53" fillId="0" borderId="64" xfId="1" applyNumberFormat="1" applyFont="1" applyFill="1" applyBorder="1" applyAlignment="1">
      <alignment horizontal="right"/>
    </xf>
    <xf numFmtId="0" fontId="0" fillId="0" borderId="0" xfId="0" applyBorder="1" applyAlignment="1">
      <alignment horizontal="distributed"/>
    </xf>
    <xf numFmtId="38" fontId="2" fillId="0" borderId="0" xfId="1" applyFont="1" applyFill="1" applyBorder="1" applyAlignment="1">
      <alignment horizontal="right"/>
    </xf>
    <xf numFmtId="0" fontId="0" fillId="0" borderId="16" xfId="0" applyBorder="1"/>
    <xf numFmtId="0" fontId="0" fillId="0" borderId="121" xfId="0" applyBorder="1" applyAlignment="1">
      <alignment horizontal="centerContinuous" vertical="center"/>
    </xf>
    <xf numFmtId="0" fontId="0" fillId="0" borderId="35" xfId="0" applyBorder="1"/>
    <xf numFmtId="0" fontId="0" fillId="0" borderId="27" xfId="0" applyBorder="1" applyAlignment="1">
      <alignment horizontal="distributed"/>
    </xf>
    <xf numFmtId="181" fontId="16" fillId="0" borderId="0" xfId="0" applyNumberFormat="1" applyFont="1" applyBorder="1" applyAlignment="1">
      <alignment horizontal="right"/>
    </xf>
    <xf numFmtId="181" fontId="16" fillId="0" borderId="26" xfId="1" applyNumberFormat="1" applyFont="1" applyBorder="1" applyAlignment="1">
      <alignment horizontal="right"/>
    </xf>
    <xf numFmtId="188" fontId="0" fillId="0" borderId="0" xfId="0" applyNumberFormat="1"/>
    <xf numFmtId="181" fontId="16" fillId="0" borderId="0" xfId="1" applyNumberFormat="1" applyFont="1" applyBorder="1" applyAlignment="1">
      <alignment horizontal="right"/>
    </xf>
    <xf numFmtId="0" fontId="16" fillId="0" borderId="0" xfId="0" applyFont="1"/>
    <xf numFmtId="0" fontId="0" fillId="0" borderId="35" xfId="0" applyBorder="1" applyAlignment="1">
      <alignment horizontal="distributed"/>
    </xf>
    <xf numFmtId="38" fontId="0" fillId="0" borderId="54" xfId="1" applyFont="1" applyBorder="1"/>
    <xf numFmtId="181" fontId="16" fillId="0" borderId="55" xfId="1" applyNumberFormat="1" applyFont="1" applyBorder="1" applyAlignment="1">
      <alignment horizontal="right"/>
    </xf>
    <xf numFmtId="181" fontId="16" fillId="0" borderId="64" xfId="1" applyNumberFormat="1" applyFont="1" applyBorder="1" applyAlignment="1">
      <alignment horizontal="right"/>
    </xf>
    <xf numFmtId="0" fontId="16" fillId="0" borderId="0" xfId="0" applyFont="1" applyAlignment="1">
      <alignment vertical="center"/>
    </xf>
    <xf numFmtId="194" fontId="0" fillId="0" borderId="0" xfId="0" applyNumberFormat="1" applyBorder="1" applyAlignment="1">
      <alignment horizontal="right"/>
    </xf>
    <xf numFmtId="0" fontId="16" fillId="0" borderId="0" xfId="0" applyFont="1" applyBorder="1" applyAlignment="1">
      <alignment vertical="center"/>
    </xf>
    <xf numFmtId="38" fontId="16" fillId="0" borderId="0" xfId="1" applyFont="1" applyFill="1" applyBorder="1" applyAlignment="1">
      <alignment vertical="center"/>
    </xf>
    <xf numFmtId="193" fontId="16" fillId="0" borderId="0" xfId="0" applyNumberFormat="1" applyFont="1" applyFill="1" applyBorder="1" applyAlignment="1">
      <alignment horizontal="right" vertical="center"/>
    </xf>
    <xf numFmtId="193" fontId="16" fillId="0" borderId="0" xfId="1" applyNumberFormat="1" applyFont="1" applyFill="1" applyBorder="1" applyAlignment="1">
      <alignment horizontal="right" vertical="center"/>
    </xf>
    <xf numFmtId="38" fontId="16" fillId="0" borderId="0" xfId="1" applyFont="1" applyFill="1" applyBorder="1" applyAlignment="1">
      <alignment horizontal="right" vertical="center"/>
    </xf>
    <xf numFmtId="0" fontId="52" fillId="0" borderId="0" xfId="0" applyFont="1" applyAlignment="1">
      <alignment vertical="top"/>
    </xf>
    <xf numFmtId="0" fontId="5" fillId="0" borderId="0" xfId="0" applyFont="1" applyAlignment="1">
      <alignment vertical="top"/>
    </xf>
    <xf numFmtId="0" fontId="5" fillId="0" borderId="0" xfId="0" applyFont="1"/>
    <xf numFmtId="0" fontId="9" fillId="0" borderId="1" xfId="0" applyFont="1" applyBorder="1" applyAlignment="1">
      <alignment vertical="distributed" textRotation="255" justifyLastLine="1" shrinkToFit="1"/>
    </xf>
    <xf numFmtId="0" fontId="9" fillId="0" borderId="60" xfId="0" applyFont="1" applyBorder="1" applyAlignment="1">
      <alignment vertical="distributed" textRotation="255" justifyLastLine="1" shrinkToFit="1"/>
    </xf>
    <xf numFmtId="0" fontId="9" fillId="0" borderId="130" xfId="0" applyFont="1" applyBorder="1" applyAlignment="1">
      <alignment vertical="distributed" textRotation="255" justifyLastLine="1"/>
    </xf>
    <xf numFmtId="0" fontId="10" fillId="0" borderId="75" xfId="0" applyFont="1" applyBorder="1" applyAlignment="1"/>
    <xf numFmtId="183" fontId="54" fillId="0" borderId="75" xfId="0" applyNumberFormat="1" applyFont="1" applyFill="1" applyBorder="1" applyAlignment="1">
      <alignment shrinkToFit="1"/>
    </xf>
    <xf numFmtId="183" fontId="54" fillId="0" borderId="33" xfId="0" applyNumberFormat="1" applyFont="1" applyFill="1" applyBorder="1" applyAlignment="1">
      <alignment shrinkToFit="1"/>
    </xf>
    <xf numFmtId="183" fontId="54" fillId="0" borderId="139" xfId="0" applyNumberFormat="1" applyFont="1" applyFill="1" applyBorder="1" applyAlignment="1">
      <alignment shrinkToFit="1"/>
    </xf>
    <xf numFmtId="183" fontId="5" fillId="0" borderId="140" xfId="0" applyNumberFormat="1" applyFont="1" applyFill="1" applyBorder="1" applyAlignment="1"/>
    <xf numFmtId="0" fontId="10" fillId="0" borderId="141" xfId="0" applyFont="1" applyBorder="1" applyAlignment="1">
      <alignment shrinkToFit="1"/>
    </xf>
    <xf numFmtId="183" fontId="54" fillId="0" borderId="141" xfId="1" applyNumberFormat="1" applyFont="1" applyFill="1" applyBorder="1" applyAlignment="1">
      <alignment shrinkToFit="1"/>
    </xf>
    <xf numFmtId="183" fontId="54" fillId="0" borderId="142" xfId="1" applyNumberFormat="1" applyFont="1" applyFill="1" applyBorder="1" applyAlignment="1">
      <alignment shrinkToFit="1"/>
    </xf>
    <xf numFmtId="183" fontId="54" fillId="0" borderId="143" xfId="1" applyNumberFormat="1" applyFont="1" applyFill="1" applyBorder="1" applyAlignment="1">
      <alignment shrinkToFit="1"/>
    </xf>
    <xf numFmtId="183" fontId="5" fillId="0" borderId="144" xfId="0" applyNumberFormat="1" applyFont="1" applyFill="1" applyBorder="1" applyAlignment="1"/>
    <xf numFmtId="0" fontId="2" fillId="0" borderId="0" xfId="0" applyFont="1" applyAlignment="1">
      <alignment horizontal="center" vertical="center"/>
    </xf>
    <xf numFmtId="0" fontId="10" fillId="0" borderId="64" xfId="0" applyFont="1" applyBorder="1" applyAlignment="1"/>
    <xf numFmtId="183" fontId="54" fillId="0" borderId="64" xfId="1" applyNumberFormat="1" applyFont="1" applyFill="1" applyBorder="1" applyAlignment="1">
      <alignment shrinkToFit="1"/>
    </xf>
    <xf numFmtId="183" fontId="54" fillId="0" borderId="36" xfId="1" applyNumberFormat="1" applyFont="1" applyFill="1" applyBorder="1" applyAlignment="1">
      <alignment shrinkToFit="1"/>
    </xf>
    <xf numFmtId="183" fontId="54" fillId="0" borderId="134" xfId="1" applyNumberFormat="1" applyFont="1" applyFill="1" applyBorder="1" applyAlignment="1">
      <alignment shrinkToFit="1"/>
    </xf>
    <xf numFmtId="183" fontId="5" fillId="0" borderId="145" xfId="1" applyNumberFormat="1" applyFont="1" applyFill="1" applyBorder="1" applyAlignment="1">
      <alignment shrinkToFit="1"/>
    </xf>
    <xf numFmtId="183" fontId="2" fillId="0" borderId="0" xfId="0" applyNumberFormat="1" applyFont="1" applyAlignment="1">
      <alignment horizontal="center" vertical="center"/>
    </xf>
    <xf numFmtId="0" fontId="10" fillId="0" borderId="42" xfId="0" applyFont="1" applyBorder="1" applyAlignment="1"/>
    <xf numFmtId="183" fontId="5" fillId="0" borderId="140" xfId="1" applyNumberFormat="1" applyFont="1" applyFill="1" applyBorder="1" applyAlignment="1">
      <alignment shrinkToFit="1"/>
    </xf>
    <xf numFmtId="183" fontId="5" fillId="0" borderId="144" xfId="1" applyNumberFormat="1" applyFont="1" applyFill="1" applyBorder="1" applyAlignment="1">
      <alignment shrinkToFit="1"/>
    </xf>
    <xf numFmtId="183" fontId="5" fillId="0" borderId="146" xfId="1" applyNumberFormat="1" applyFont="1" applyFill="1" applyBorder="1" applyAlignment="1">
      <alignment shrinkToFit="1"/>
    </xf>
    <xf numFmtId="0" fontId="10" fillId="0" borderId="26" xfId="0" applyFont="1" applyBorder="1" applyAlignment="1"/>
    <xf numFmtId="183" fontId="54" fillId="0" borderId="44" xfId="0" applyNumberFormat="1" applyFont="1" applyFill="1" applyBorder="1" applyAlignment="1">
      <alignment shrinkToFit="1"/>
    </xf>
    <xf numFmtId="183" fontId="54" fillId="0" borderId="147" xfId="0" applyNumberFormat="1" applyFont="1" applyFill="1" applyBorder="1" applyAlignment="1">
      <alignment shrinkToFit="1"/>
    </xf>
    <xf numFmtId="183" fontId="5" fillId="0" borderId="148" xfId="1" applyNumberFormat="1" applyFont="1" applyFill="1" applyBorder="1" applyAlignment="1">
      <alignment shrinkToFit="1"/>
    </xf>
    <xf numFmtId="183" fontId="54" fillId="0" borderId="113" xfId="0" applyNumberFormat="1" applyFont="1" applyFill="1" applyBorder="1" applyAlignment="1">
      <alignment shrinkToFit="1"/>
    </xf>
    <xf numFmtId="183" fontId="54" fillId="0" borderId="37" xfId="0" applyNumberFormat="1" applyFont="1" applyFill="1" applyBorder="1" applyAlignment="1">
      <alignment shrinkToFit="1"/>
    </xf>
    <xf numFmtId="183" fontId="5" fillId="0" borderId="149" xfId="1" applyNumberFormat="1" applyFont="1" applyFill="1" applyBorder="1" applyAlignment="1">
      <alignment shrinkToFit="1"/>
    </xf>
    <xf numFmtId="183" fontId="5" fillId="0" borderId="64" xfId="0" applyNumberFormat="1" applyFont="1" applyFill="1" applyBorder="1"/>
    <xf numFmtId="183" fontId="5" fillId="0" borderId="36" xfId="0" applyNumberFormat="1" applyFont="1" applyFill="1" applyBorder="1"/>
    <xf numFmtId="183" fontId="54" fillId="0" borderId="36" xfId="0" applyNumberFormat="1" applyFont="1" applyFill="1" applyBorder="1"/>
    <xf numFmtId="183" fontId="54" fillId="0" borderId="134" xfId="0" applyNumberFormat="1" applyFont="1" applyFill="1" applyBorder="1"/>
    <xf numFmtId="183" fontId="5" fillId="0" borderId="152" xfId="1" applyNumberFormat="1" applyFont="1" applyFill="1" applyBorder="1" applyAlignment="1">
      <alignment shrinkToFit="1"/>
    </xf>
    <xf numFmtId="177" fontId="2" fillId="0" borderId="0" xfId="1" applyNumberFormat="1" applyFont="1" applyFill="1" applyBorder="1" applyAlignment="1">
      <alignment shrinkToFit="1"/>
    </xf>
    <xf numFmtId="179" fontId="2" fillId="0" borderId="0" xfId="1" applyNumberFormat="1" applyFont="1" applyFill="1" applyBorder="1" applyAlignment="1">
      <alignment shrinkToFit="1"/>
    </xf>
    <xf numFmtId="195" fontId="2" fillId="0" borderId="0" xfId="0" applyNumberFormat="1" applyFont="1"/>
    <xf numFmtId="0" fontId="10" fillId="0" borderId="0" xfId="0" applyFont="1" applyFill="1"/>
    <xf numFmtId="177" fontId="2" fillId="0" borderId="0" xfId="0" applyNumberFormat="1" applyFont="1" applyFill="1"/>
    <xf numFmtId="0" fontId="0" fillId="3" borderId="84" xfId="0" applyFill="1" applyBorder="1" applyAlignment="1">
      <alignment horizontal="distributed" vertical="center"/>
    </xf>
    <xf numFmtId="0" fontId="0" fillId="3" borderId="155" xfId="0" applyFill="1" applyBorder="1" applyAlignment="1">
      <alignment horizontal="distributed" vertical="center"/>
    </xf>
    <xf numFmtId="0" fontId="0" fillId="3" borderId="155" xfId="0" applyFill="1" applyBorder="1" applyAlignment="1">
      <alignment horizontal="center" vertical="center"/>
    </xf>
    <xf numFmtId="0" fontId="16" fillId="3" borderId="84" xfId="0" applyFont="1" applyFill="1" applyBorder="1" applyAlignment="1">
      <alignment horizontal="distributed" vertical="center" wrapText="1"/>
    </xf>
    <xf numFmtId="0" fontId="0" fillId="3" borderId="156" xfId="0" applyFill="1" applyBorder="1" applyAlignment="1">
      <alignment horizontal="center" vertical="center"/>
    </xf>
    <xf numFmtId="0" fontId="16" fillId="3" borderId="156" xfId="0" applyFont="1" applyFill="1" applyBorder="1" applyAlignment="1">
      <alignment horizontal="distributed" vertical="center" wrapText="1"/>
    </xf>
    <xf numFmtId="0" fontId="0" fillId="3" borderId="0" xfId="0" applyFill="1" applyBorder="1" applyAlignment="1">
      <alignment horizontal="center"/>
    </xf>
    <xf numFmtId="0" fontId="0" fillId="3" borderId="79" xfId="0" applyFill="1" applyBorder="1" applyAlignment="1">
      <alignment horizontal="left" shrinkToFit="1"/>
    </xf>
    <xf numFmtId="38" fontId="0" fillId="3" borderId="157" xfId="1" applyFont="1" applyFill="1" applyBorder="1"/>
    <xf numFmtId="38" fontId="0" fillId="3" borderId="0" xfId="1" applyFont="1" applyFill="1" applyBorder="1"/>
    <xf numFmtId="38" fontId="2" fillId="3" borderId="94" xfId="1" applyFont="1" applyFill="1" applyBorder="1"/>
    <xf numFmtId="38" fontId="2" fillId="3" borderId="79" xfId="1" applyFont="1" applyFill="1" applyBorder="1"/>
    <xf numFmtId="0" fontId="55" fillId="3" borderId="154" xfId="0" applyFont="1" applyFill="1" applyBorder="1" applyAlignment="1">
      <alignment horizontal="center"/>
    </xf>
    <xf numFmtId="0" fontId="0" fillId="3" borderId="112" xfId="0" applyFill="1" applyBorder="1" applyAlignment="1">
      <alignment horizontal="left" shrinkToFit="1"/>
    </xf>
    <xf numFmtId="38" fontId="0" fillId="3" borderId="112" xfId="1" applyFont="1" applyFill="1" applyBorder="1"/>
    <xf numFmtId="38" fontId="0" fillId="3" borderId="154" xfId="1" applyFont="1" applyFill="1" applyBorder="1"/>
    <xf numFmtId="38" fontId="2" fillId="3" borderId="50" xfId="1" applyFont="1" applyFill="1" applyBorder="1"/>
    <xf numFmtId="38" fontId="2" fillId="3" borderId="112" xfId="1" applyFont="1" applyFill="1" applyBorder="1"/>
    <xf numFmtId="0" fontId="0" fillId="3" borderId="158" xfId="0" applyFill="1" applyBorder="1" applyAlignment="1">
      <alignment horizontal="left" shrinkToFit="1"/>
    </xf>
    <xf numFmtId="38" fontId="2" fillId="3" borderId="0" xfId="1" applyFont="1" applyFill="1" applyBorder="1"/>
    <xf numFmtId="38" fontId="2" fillId="3" borderId="154" xfId="1" applyFont="1" applyFill="1" applyBorder="1"/>
    <xf numFmtId="0" fontId="0" fillId="3" borderId="93" xfId="0" applyFill="1" applyBorder="1" applyAlignment="1">
      <alignment horizontal="center"/>
    </xf>
    <xf numFmtId="38" fontId="2" fillId="3" borderId="158" xfId="1" applyFont="1" applyFill="1" applyBorder="1"/>
    <xf numFmtId="38" fontId="2" fillId="3" borderId="93" xfId="1" applyFont="1" applyFill="1" applyBorder="1"/>
    <xf numFmtId="38" fontId="2" fillId="3" borderId="92" xfId="1" applyFont="1" applyFill="1" applyBorder="1"/>
    <xf numFmtId="0" fontId="0" fillId="3" borderId="154" xfId="0" applyFill="1" applyBorder="1" applyAlignment="1">
      <alignment horizontal="center"/>
    </xf>
    <xf numFmtId="0" fontId="0" fillId="3" borderId="2" xfId="0" applyFill="1" applyBorder="1" applyAlignment="1"/>
    <xf numFmtId="0" fontId="0" fillId="3" borderId="159" xfId="0" applyFill="1" applyBorder="1" applyAlignment="1">
      <alignment horizontal="left" shrinkToFit="1"/>
    </xf>
    <xf numFmtId="38" fontId="2" fillId="3" borderId="159" xfId="1" applyFont="1" applyFill="1" applyBorder="1"/>
    <xf numFmtId="38" fontId="2" fillId="3" borderId="2" xfId="1" applyFont="1" applyFill="1" applyBorder="1"/>
    <xf numFmtId="38" fontId="2" fillId="3" borderId="160" xfId="1" applyFont="1" applyFill="1" applyBorder="1"/>
    <xf numFmtId="0" fontId="7" fillId="3" borderId="0" xfId="0" applyFont="1" applyFill="1" applyAlignment="1">
      <alignment horizontal="right" vertical="center"/>
    </xf>
    <xf numFmtId="0" fontId="0" fillId="3" borderId="0" xfId="0" applyFill="1" applyAlignment="1"/>
    <xf numFmtId="0" fontId="7" fillId="3" borderId="0" xfId="0" applyFont="1" applyFill="1" applyAlignment="1">
      <alignment horizontal="right"/>
    </xf>
    <xf numFmtId="0" fontId="7" fillId="3" borderId="0" xfId="0" applyFont="1" applyFill="1"/>
    <xf numFmtId="0" fontId="0" fillId="0" borderId="1" xfId="0" applyBorder="1"/>
    <xf numFmtId="0" fontId="0" fillId="0" borderId="56" xfId="0" applyNumberFormat="1" applyBorder="1" applyAlignment="1">
      <alignment horizontal="center" vertical="center" shrinkToFit="1"/>
    </xf>
    <xf numFmtId="0" fontId="0" fillId="0" borderId="85" xfId="0" applyNumberFormat="1" applyBorder="1" applyAlignment="1">
      <alignment horizontal="center" vertical="center" shrinkToFit="1"/>
    </xf>
    <xf numFmtId="0" fontId="0" fillId="0" borderId="161" xfId="0" applyNumberFormat="1" applyBorder="1" applyAlignment="1">
      <alignment horizontal="center" vertical="center" shrinkToFit="1"/>
    </xf>
    <xf numFmtId="0" fontId="0" fillId="0" borderId="13" xfId="0" applyNumberFormat="1" applyBorder="1" applyAlignment="1">
      <alignment horizontal="center" vertical="center" shrinkToFit="1"/>
    </xf>
    <xf numFmtId="0" fontId="0" fillId="0" borderId="70" xfId="0" applyBorder="1"/>
    <xf numFmtId="0" fontId="0" fillId="0" borderId="78" xfId="0" applyBorder="1" applyAlignment="1">
      <alignment horizontal="right"/>
    </xf>
    <xf numFmtId="0" fontId="0" fillId="0" borderId="79" xfId="0" applyBorder="1" applyAlignment="1">
      <alignment horizontal="right"/>
    </xf>
    <xf numFmtId="0" fontId="0" fillId="0" borderId="70" xfId="0" applyBorder="1" applyAlignment="1">
      <alignment horizontal="right"/>
    </xf>
    <xf numFmtId="0" fontId="0" fillId="0" borderId="26" xfId="0" applyBorder="1" applyAlignment="1">
      <alignment horizontal="right"/>
    </xf>
    <xf numFmtId="0" fontId="0" fillId="0" borderId="28" xfId="0" applyFill="1" applyBorder="1" applyAlignment="1">
      <alignment horizontal="distributed"/>
    </xf>
    <xf numFmtId="0" fontId="0" fillId="0" borderId="78" xfId="0" applyFill="1" applyBorder="1" applyAlignment="1">
      <alignment horizontal="right"/>
    </xf>
    <xf numFmtId="0" fontId="0" fillId="0" borderId="79" xfId="0" applyFill="1" applyBorder="1" applyAlignment="1">
      <alignment horizontal="right"/>
    </xf>
    <xf numFmtId="0" fontId="0" fillId="0" borderId="70" xfId="0" applyFill="1" applyBorder="1" applyAlignment="1">
      <alignment horizontal="right"/>
    </xf>
    <xf numFmtId="0" fontId="0" fillId="0" borderId="26" xfId="0" applyFill="1" applyBorder="1" applyAlignment="1">
      <alignment horizontal="right"/>
    </xf>
    <xf numFmtId="0" fontId="0" fillId="0" borderId="78" xfId="0" applyFill="1" applyBorder="1"/>
    <xf numFmtId="0" fontId="0" fillId="0" borderId="79" xfId="0" applyFill="1" applyBorder="1"/>
    <xf numFmtId="0" fontId="0" fillId="0" borderId="70" xfId="0" applyFill="1" applyBorder="1"/>
    <xf numFmtId="0" fontId="0" fillId="0" borderId="26" xfId="0" applyFill="1" applyBorder="1"/>
    <xf numFmtId="0" fontId="0" fillId="0" borderId="79" xfId="0" applyBorder="1" applyAlignment="1"/>
    <xf numFmtId="0" fontId="0" fillId="0" borderId="70" xfId="0" applyBorder="1" applyAlignment="1"/>
    <xf numFmtId="0" fontId="0" fillId="0" borderId="26" xfId="0" applyBorder="1" applyAlignment="1"/>
    <xf numFmtId="0" fontId="0" fillId="0" borderId="146" xfId="0" applyBorder="1" applyAlignment="1"/>
    <xf numFmtId="0" fontId="0" fillId="0" borderId="79" xfId="0" applyFill="1" applyBorder="1" applyAlignment="1"/>
    <xf numFmtId="0" fontId="0" fillId="0" borderId="27" xfId="0" applyFill="1" applyBorder="1" applyAlignment="1">
      <alignment horizontal="distributed"/>
    </xf>
    <xf numFmtId="0" fontId="0" fillId="0" borderId="94" xfId="0" applyFill="1" applyBorder="1" applyAlignment="1"/>
    <xf numFmtId="0" fontId="0" fillId="0" borderId="35" xfId="0" applyFill="1" applyBorder="1" applyAlignment="1">
      <alignment horizontal="distributed"/>
    </xf>
    <xf numFmtId="0" fontId="0" fillId="0" borderId="82" xfId="0" applyFill="1" applyBorder="1"/>
    <xf numFmtId="0" fontId="0" fillId="0" borderId="83" xfId="0" applyFill="1" applyBorder="1"/>
    <xf numFmtId="0" fontId="0" fillId="0" borderId="83" xfId="0" applyFill="1" applyBorder="1" applyAlignment="1"/>
    <xf numFmtId="0" fontId="0" fillId="0" borderId="54" xfId="0" applyFill="1" applyBorder="1" applyAlignment="1"/>
    <xf numFmtId="0" fontId="0" fillId="0" borderId="152" xfId="0" applyFill="1" applyBorder="1" applyAlignment="1"/>
    <xf numFmtId="0" fontId="56" fillId="0" borderId="0" xfId="0" applyFont="1"/>
    <xf numFmtId="196" fontId="0" fillId="0" borderId="0" xfId="0" applyNumberFormat="1"/>
    <xf numFmtId="196" fontId="9" fillId="0" borderId="55" xfId="0" applyNumberFormat="1" applyFont="1" applyBorder="1"/>
    <xf numFmtId="0" fontId="9" fillId="0" borderId="60" xfId="0" applyFont="1" applyBorder="1" applyAlignment="1">
      <alignment horizontal="centerContinuous" vertical="center"/>
    </xf>
    <xf numFmtId="196" fontId="9" fillId="0" borderId="86" xfId="0" applyNumberFormat="1" applyFont="1" applyBorder="1" applyAlignment="1">
      <alignment horizontal="centerContinuous" vertical="center"/>
    </xf>
    <xf numFmtId="0" fontId="9" fillId="0" borderId="57" xfId="0" applyFont="1" applyBorder="1" applyAlignment="1">
      <alignment horizontal="centerContinuous" vertical="center"/>
    </xf>
    <xf numFmtId="0" fontId="9" fillId="0" borderId="86" xfId="0" applyFont="1" applyBorder="1" applyAlignment="1">
      <alignment horizontal="centerContinuous" vertical="center"/>
    </xf>
    <xf numFmtId="0" fontId="9" fillId="0" borderId="12" xfId="0" applyFont="1" applyBorder="1" applyAlignment="1">
      <alignment horizontal="centerContinuous" vertical="center"/>
    </xf>
    <xf numFmtId="0" fontId="9" fillId="0" borderId="161" xfId="0" applyFont="1" applyBorder="1" applyAlignment="1">
      <alignment horizontal="centerContinuous" vertical="center"/>
    </xf>
    <xf numFmtId="0" fontId="9" fillId="0" borderId="35" xfId="0" applyFont="1" applyBorder="1" applyAlignment="1">
      <alignment horizontal="centerContinuous" vertical="center"/>
    </xf>
    <xf numFmtId="196" fontId="9" fillId="0" borderId="85" xfId="0" applyNumberFormat="1" applyFont="1" applyBorder="1" applyAlignment="1">
      <alignment horizontal="centerContinuous" vertical="center"/>
    </xf>
    <xf numFmtId="0" fontId="9" fillId="0" borderId="85" xfId="0" applyFont="1" applyBorder="1" applyAlignment="1">
      <alignment horizontal="centerContinuous" vertical="center"/>
    </xf>
    <xf numFmtId="0" fontId="9" fillId="0" borderId="54" xfId="0" applyFont="1" applyBorder="1" applyAlignment="1">
      <alignment horizontal="centerContinuous" vertical="center"/>
    </xf>
    <xf numFmtId="0" fontId="9" fillId="0" borderId="162" xfId="0" applyFont="1" applyBorder="1" applyAlignment="1">
      <alignment horizontal="centerContinuous" vertical="center"/>
    </xf>
    <xf numFmtId="0" fontId="9" fillId="0" borderId="26" xfId="0" applyFont="1" applyBorder="1" applyAlignment="1">
      <alignment horizontal="center"/>
    </xf>
    <xf numFmtId="183" fontId="6" fillId="0" borderId="27" xfId="0" applyNumberFormat="1" applyFont="1" applyBorder="1" applyAlignment="1">
      <alignment horizontal="center"/>
    </xf>
    <xf numFmtId="183" fontId="6" fillId="0" borderId="69" xfId="0" applyNumberFormat="1" applyFont="1" applyBorder="1" applyAlignment="1">
      <alignment horizontal="right"/>
    </xf>
    <xf numFmtId="183" fontId="6" fillId="0" borderId="94" xfId="0" applyNumberFormat="1" applyFont="1" applyBorder="1" applyAlignment="1">
      <alignment horizontal="center"/>
    </xf>
    <xf numFmtId="183" fontId="6" fillId="0" borderId="0" xfId="0" applyNumberFormat="1" applyFont="1" applyBorder="1" applyAlignment="1">
      <alignment horizontal="center"/>
    </xf>
    <xf numFmtId="183" fontId="6" fillId="0" borderId="70" xfId="0" applyNumberFormat="1" applyFont="1" applyBorder="1" applyAlignment="1">
      <alignment horizontal="right"/>
    </xf>
    <xf numFmtId="183" fontId="6" fillId="0" borderId="0" xfId="0" applyNumberFormat="1" applyFont="1" applyBorder="1" applyAlignment="1">
      <alignment horizontal="right"/>
    </xf>
    <xf numFmtId="0" fontId="9" fillId="0" borderId="26" xfId="0" applyFont="1" applyFill="1" applyBorder="1" applyAlignment="1">
      <alignment horizontal="center"/>
    </xf>
    <xf numFmtId="183" fontId="6" fillId="0" borderId="27" xfId="0" applyNumberFormat="1" applyFont="1" applyFill="1" applyBorder="1" applyAlignment="1">
      <alignment horizontal="center"/>
    </xf>
    <xf numFmtId="183" fontId="6" fillId="0" borderId="69" xfId="0" applyNumberFormat="1" applyFont="1" applyFill="1" applyBorder="1" applyAlignment="1">
      <alignment horizontal="right"/>
    </xf>
    <xf numFmtId="183" fontId="6" fillId="0" borderId="94" xfId="0" applyNumberFormat="1" applyFont="1" applyFill="1" applyBorder="1" applyAlignment="1">
      <alignment horizontal="center"/>
    </xf>
    <xf numFmtId="183" fontId="6" fillId="0" borderId="0" xfId="0" applyNumberFormat="1" applyFont="1" applyFill="1" applyBorder="1" applyAlignment="1">
      <alignment horizontal="center"/>
    </xf>
    <xf numFmtId="183" fontId="6" fillId="0" borderId="70" xfId="0" applyNumberFormat="1" applyFont="1" applyFill="1" applyBorder="1" applyAlignment="1">
      <alignment horizontal="right"/>
    </xf>
    <xf numFmtId="183" fontId="6" fillId="0" borderId="0" xfId="0" applyNumberFormat="1" applyFont="1" applyFill="1" applyBorder="1" applyAlignment="1">
      <alignment horizontal="right"/>
    </xf>
    <xf numFmtId="0" fontId="9" fillId="0" borderId="0" xfId="0" applyFont="1" applyBorder="1" applyAlignment="1">
      <alignment horizontal="distributed" vertical="center" justifyLastLine="1"/>
    </xf>
    <xf numFmtId="197" fontId="9" fillId="0" borderId="0" xfId="0" applyNumberFormat="1" applyFont="1" applyBorder="1"/>
    <xf numFmtId="0" fontId="9" fillId="0" borderId="64" xfId="0" applyFont="1" applyFill="1" applyBorder="1" applyAlignment="1">
      <alignment horizontal="center"/>
    </xf>
    <xf numFmtId="183" fontId="6" fillId="0" borderId="35" xfId="0" applyNumberFormat="1" applyFont="1" applyFill="1" applyBorder="1" applyAlignment="1">
      <alignment horizontal="center"/>
    </xf>
    <xf numFmtId="183" fontId="6" fillId="0" borderId="71" xfId="0" applyNumberFormat="1" applyFont="1" applyFill="1" applyBorder="1" applyAlignment="1">
      <alignment horizontal="right"/>
    </xf>
    <xf numFmtId="183" fontId="6" fillId="0" borderId="54" xfId="0" applyNumberFormat="1" applyFont="1" applyFill="1" applyBorder="1" applyAlignment="1">
      <alignment horizontal="center"/>
    </xf>
    <xf numFmtId="183" fontId="6" fillId="0" borderId="55" xfId="0" applyNumberFormat="1" applyFont="1" applyFill="1" applyBorder="1" applyAlignment="1">
      <alignment horizontal="center"/>
    </xf>
    <xf numFmtId="183" fontId="6" fillId="0" borderId="72" xfId="0" applyNumberFormat="1" applyFont="1" applyFill="1" applyBorder="1" applyAlignment="1">
      <alignment horizontal="right"/>
    </xf>
    <xf numFmtId="183" fontId="6" fillId="0" borderId="55" xfId="0" applyNumberFormat="1" applyFont="1" applyFill="1" applyBorder="1" applyAlignment="1">
      <alignment horizontal="right"/>
    </xf>
    <xf numFmtId="196" fontId="9" fillId="0" borderId="0" xfId="0" applyNumberFormat="1" applyFont="1"/>
    <xf numFmtId="0" fontId="2" fillId="0" borderId="55" xfId="0" applyFont="1" applyBorder="1" applyAlignment="1">
      <alignment horizontal="right"/>
    </xf>
    <xf numFmtId="0" fontId="9" fillId="0" borderId="60" xfId="0" applyFont="1" applyBorder="1" applyAlignment="1">
      <alignment horizontal="center" vertical="center"/>
    </xf>
    <xf numFmtId="0" fontId="9" fillId="0" borderId="0" xfId="0" applyFont="1" applyBorder="1" applyAlignment="1">
      <alignment horizontal="distributed" justifyLastLine="1"/>
    </xf>
    <xf numFmtId="183" fontId="9" fillId="0" borderId="27" xfId="1" applyNumberFormat="1" applyFont="1" applyBorder="1" applyAlignment="1">
      <alignment horizontal="center"/>
    </xf>
    <xf numFmtId="198" fontId="9" fillId="0" borderId="0" xfId="1" applyNumberFormat="1" applyFont="1" applyBorder="1" applyAlignment="1">
      <alignment horizontal="center"/>
    </xf>
    <xf numFmtId="0" fontId="9" fillId="0" borderId="0" xfId="0" applyFont="1" applyFill="1" applyBorder="1" applyAlignment="1">
      <alignment horizontal="distributed" justifyLastLine="1"/>
    </xf>
    <xf numFmtId="183" fontId="9" fillId="0" borderId="27" xfId="1" applyNumberFormat="1" applyFont="1" applyFill="1" applyBorder="1" applyAlignment="1">
      <alignment horizontal="center"/>
    </xf>
    <xf numFmtId="198" fontId="9" fillId="0" borderId="0" xfId="1" applyNumberFormat="1" applyFont="1" applyFill="1" applyBorder="1" applyAlignment="1">
      <alignment horizontal="center"/>
    </xf>
    <xf numFmtId="0" fontId="9" fillId="0" borderId="55" xfId="0" applyFont="1" applyFill="1" applyBorder="1" applyAlignment="1">
      <alignment horizontal="distributed" justifyLastLine="1"/>
    </xf>
    <xf numFmtId="183" fontId="9" fillId="0" borderId="35" xfId="1" applyNumberFormat="1" applyFont="1" applyFill="1" applyBorder="1" applyAlignment="1">
      <alignment horizontal="center"/>
    </xf>
    <xf numFmtId="198" fontId="9" fillId="0" borderId="55" xfId="1" applyNumberFormat="1" applyFont="1" applyFill="1" applyBorder="1" applyAlignment="1">
      <alignment horizontal="center"/>
    </xf>
    <xf numFmtId="0" fontId="2" fillId="0" borderId="0" xfId="0" applyFont="1" applyAlignment="1">
      <alignment horizontal="left" indent="8"/>
    </xf>
    <xf numFmtId="0" fontId="2" fillId="0" borderId="0" xfId="0" applyFont="1" applyAlignment="1">
      <alignment horizontal="left" indent="7"/>
    </xf>
    <xf numFmtId="0" fontId="2" fillId="0" borderId="0" xfId="0" applyFont="1" applyAlignment="1">
      <alignment horizontal="right" indent="6"/>
    </xf>
    <xf numFmtId="0" fontId="0" fillId="0" borderId="0" xfId="0" applyAlignment="1">
      <alignment horizontal="left" indent="7"/>
    </xf>
    <xf numFmtId="0" fontId="0" fillId="0" borderId="0" xfId="0" applyAlignment="1">
      <alignment horizontal="right" indent="6"/>
    </xf>
    <xf numFmtId="0" fontId="57" fillId="0" borderId="0" xfId="0" applyFont="1" applyAlignment="1">
      <alignment vertical="center"/>
    </xf>
    <xf numFmtId="0" fontId="0" fillId="3" borderId="55" xfId="0" applyFont="1" applyFill="1" applyBorder="1"/>
    <xf numFmtId="38" fontId="0" fillId="3" borderId="55" xfId="0" applyNumberFormat="1" applyFont="1" applyFill="1" applyBorder="1"/>
    <xf numFmtId="0" fontId="0" fillId="3" borderId="55" xfId="0" applyFont="1" applyFill="1" applyBorder="1" applyAlignment="1">
      <alignment horizontal="right"/>
    </xf>
    <xf numFmtId="0" fontId="0" fillId="3" borderId="14" xfId="0" applyFont="1" applyFill="1" applyBorder="1"/>
    <xf numFmtId="0" fontId="0" fillId="3" borderId="1" xfId="0" applyFont="1" applyFill="1" applyBorder="1" applyAlignment="1">
      <alignment horizontal="centerContinuous" vertical="center"/>
    </xf>
    <xf numFmtId="0" fontId="0" fillId="3" borderId="60" xfId="0" applyFont="1" applyFill="1" applyBorder="1" applyAlignment="1">
      <alignment horizontal="centerContinuous" vertical="center"/>
    </xf>
    <xf numFmtId="0" fontId="0" fillId="3" borderId="36" xfId="0" applyFont="1" applyFill="1" applyBorder="1" applyAlignment="1">
      <alignment vertical="center"/>
    </xf>
    <xf numFmtId="0" fontId="0" fillId="3" borderId="1" xfId="0" applyFont="1" applyFill="1" applyBorder="1" applyAlignment="1">
      <alignment horizontal="distributed" vertical="center" wrapText="1"/>
    </xf>
    <xf numFmtId="0" fontId="0" fillId="3" borderId="60" xfId="0" applyFont="1" applyFill="1" applyBorder="1" applyAlignment="1">
      <alignment horizontal="distributed" vertical="center" wrapText="1"/>
    </xf>
    <xf numFmtId="0" fontId="0" fillId="3" borderId="28" xfId="0" applyFont="1" applyFill="1" applyBorder="1" applyAlignment="1">
      <alignment horizontal="center"/>
    </xf>
    <xf numFmtId="38" fontId="0" fillId="3" borderId="27" xfId="1" applyFont="1" applyFill="1" applyBorder="1" applyAlignment="1"/>
    <xf numFmtId="38" fontId="0" fillId="3" borderId="27" xfId="1" applyFont="1" applyFill="1" applyBorder="1" applyAlignment="1">
      <alignment horizontal="center"/>
    </xf>
    <xf numFmtId="38" fontId="0" fillId="3" borderId="0" xfId="1" applyFont="1" applyFill="1" applyBorder="1" applyAlignment="1"/>
    <xf numFmtId="38" fontId="0" fillId="3" borderId="27" xfId="1" applyFont="1" applyFill="1" applyBorder="1" applyAlignment="1">
      <alignment horizontal="left" indent="1"/>
    </xf>
    <xf numFmtId="38" fontId="0" fillId="3" borderId="26" xfId="1" applyFont="1" applyFill="1" applyBorder="1" applyAlignment="1"/>
    <xf numFmtId="0" fontId="0" fillId="3" borderId="0" xfId="0" applyFont="1" applyFill="1" applyBorder="1"/>
    <xf numFmtId="0" fontId="0" fillId="3" borderId="36" xfId="0" applyFont="1" applyFill="1" applyBorder="1" applyAlignment="1">
      <alignment horizontal="center"/>
    </xf>
    <xf numFmtId="38" fontId="0" fillId="3" borderId="35" xfId="1" applyFont="1" applyFill="1" applyBorder="1" applyAlignment="1"/>
    <xf numFmtId="38" fontId="0" fillId="3" borderId="35" xfId="1" applyFont="1" applyFill="1" applyBorder="1" applyAlignment="1">
      <alignment horizontal="center"/>
    </xf>
    <xf numFmtId="38" fontId="0" fillId="3" borderId="55" xfId="1" applyFont="1" applyFill="1" applyBorder="1" applyAlignment="1"/>
    <xf numFmtId="38" fontId="0" fillId="3" borderId="64" xfId="1" applyFont="1" applyFill="1" applyBorder="1" applyAlignment="1"/>
    <xf numFmtId="38" fontId="0" fillId="3" borderId="35" xfId="1" applyFont="1" applyFill="1" applyBorder="1" applyAlignment="1">
      <alignment horizontal="left" indent="1"/>
    </xf>
    <xf numFmtId="38" fontId="0" fillId="3" borderId="0" xfId="0" applyNumberFormat="1" applyFont="1" applyFill="1"/>
    <xf numFmtId="0" fontId="0" fillId="3" borderId="12" xfId="0" applyFont="1" applyFill="1" applyBorder="1"/>
    <xf numFmtId="0" fontId="0" fillId="3" borderId="12" xfId="0" applyFont="1" applyFill="1" applyBorder="1" applyAlignment="1">
      <alignment horizontal="centerContinuous" vertical="center"/>
    </xf>
    <xf numFmtId="0" fontId="0" fillId="3" borderId="13" xfId="0" applyFont="1" applyFill="1" applyBorder="1" applyAlignment="1">
      <alignment horizontal="centerContinuous" vertical="center"/>
    </xf>
    <xf numFmtId="0" fontId="0" fillId="3" borderId="13" xfId="0" applyFont="1" applyFill="1" applyBorder="1" applyAlignment="1">
      <alignment horizontal="distributed" vertical="center" wrapText="1"/>
    </xf>
    <xf numFmtId="180" fontId="0" fillId="3" borderId="28" xfId="0" applyNumberFormat="1" applyFont="1" applyFill="1" applyBorder="1" applyAlignment="1"/>
    <xf numFmtId="0" fontId="0" fillId="3" borderId="27" xfId="0" applyFont="1" applyFill="1" applyBorder="1" applyAlignment="1"/>
    <xf numFmtId="0" fontId="0" fillId="3" borderId="0" xfId="0" applyFont="1" applyFill="1" applyAlignment="1">
      <alignment vertical="center"/>
    </xf>
    <xf numFmtId="179" fontId="0" fillId="3" borderId="28" xfId="1" applyNumberFormat="1" applyFont="1" applyFill="1" applyBorder="1" applyAlignment="1"/>
    <xf numFmtId="180" fontId="0" fillId="3" borderId="36" xfId="0" applyNumberFormat="1" applyFont="1" applyFill="1" applyBorder="1" applyAlignment="1"/>
    <xf numFmtId="0" fontId="0" fillId="3" borderId="35" xfId="0" applyFont="1" applyFill="1" applyBorder="1" applyAlignment="1"/>
    <xf numFmtId="0" fontId="0" fillId="3" borderId="0" xfId="0" applyFont="1" applyFill="1" applyBorder="1" applyAlignment="1">
      <alignment horizontal="right"/>
    </xf>
    <xf numFmtId="0" fontId="0" fillId="3" borderId="0" xfId="0" applyFont="1" applyFill="1" applyBorder="1" applyAlignment="1">
      <alignment shrinkToFit="1"/>
    </xf>
    <xf numFmtId="0" fontId="0" fillId="3" borderId="15" xfId="0" applyFill="1" applyBorder="1" applyAlignment="1">
      <alignment horizontal="right"/>
    </xf>
    <xf numFmtId="0" fontId="0" fillId="3" borderId="55" xfId="0" applyFill="1" applyBorder="1" applyAlignment="1">
      <alignment vertical="center"/>
    </xf>
    <xf numFmtId="0" fontId="0" fillId="3" borderId="1" xfId="0" applyFill="1" applyBorder="1" applyAlignment="1">
      <alignment horizontal="center" vertical="center"/>
    </xf>
    <xf numFmtId="0" fontId="0" fillId="3" borderId="12" xfId="0" applyFill="1" applyBorder="1" applyAlignment="1">
      <alignment horizontal="center" vertical="center"/>
    </xf>
    <xf numFmtId="38" fontId="0" fillId="3" borderId="26" xfId="1" applyFont="1" applyFill="1" applyBorder="1" applyAlignment="1">
      <alignment horizontal="center"/>
    </xf>
    <xf numFmtId="38" fontId="0" fillId="3" borderId="0" xfId="1" applyFont="1" applyFill="1" applyBorder="1" applyAlignment="1">
      <alignment horizontal="center"/>
    </xf>
    <xf numFmtId="3" fontId="0" fillId="3" borderId="0" xfId="0" applyNumberFormat="1" applyFill="1" applyBorder="1" applyAlignment="1">
      <alignment horizontal="center"/>
    </xf>
    <xf numFmtId="0" fontId="0" fillId="3" borderId="0" xfId="0" applyFont="1" applyFill="1" applyBorder="1" applyAlignment="1">
      <alignment horizontal="center"/>
    </xf>
    <xf numFmtId="3" fontId="0" fillId="3" borderId="26" xfId="0" applyNumberFormat="1" applyFont="1" applyFill="1" applyBorder="1" applyAlignment="1">
      <alignment horizontal="center"/>
    </xf>
    <xf numFmtId="0" fontId="0" fillId="3" borderId="55" xfId="0" applyFont="1" applyFill="1" applyBorder="1" applyAlignment="1">
      <alignment horizontal="center"/>
    </xf>
    <xf numFmtId="38" fontId="0" fillId="3" borderId="55" xfId="1" applyFont="1" applyFill="1" applyBorder="1" applyAlignment="1">
      <alignment horizontal="center"/>
    </xf>
    <xf numFmtId="3" fontId="0" fillId="3" borderId="55" xfId="0" applyNumberFormat="1" applyFont="1" applyFill="1" applyBorder="1" applyAlignment="1">
      <alignment horizontal="center"/>
    </xf>
    <xf numFmtId="0" fontId="15" fillId="0" borderId="0" xfId="0" applyFont="1" applyBorder="1" applyAlignment="1">
      <alignment vertical="center"/>
    </xf>
    <xf numFmtId="0" fontId="0" fillId="0" borderId="0" xfId="0" applyAlignment="1">
      <alignment horizontal="right" vertical="center"/>
    </xf>
    <xf numFmtId="0" fontId="0" fillId="0" borderId="16" xfId="0" applyFont="1" applyBorder="1" applyAlignment="1">
      <alignment horizontal="right" vertical="center"/>
    </xf>
    <xf numFmtId="0" fontId="0" fillId="0" borderId="56" xfId="0" applyFont="1" applyBorder="1" applyAlignment="1">
      <alignment horizontal="distributed" vertical="center" justifyLastLine="1"/>
    </xf>
    <xf numFmtId="0" fontId="0" fillId="0" borderId="85" xfId="0" applyFont="1" applyBorder="1" applyAlignment="1">
      <alignment horizontal="distributed" vertical="center" justifyLastLine="1"/>
    </xf>
    <xf numFmtId="0" fontId="0" fillId="0" borderId="64" xfId="0" applyFont="1" applyBorder="1" applyAlignment="1">
      <alignment horizontal="distributed" vertical="center" justifyLastLine="1"/>
    </xf>
    <xf numFmtId="0" fontId="0" fillId="0" borderId="27" xfId="0" applyBorder="1" applyAlignment="1">
      <alignment horizontal="distributed" vertical="center"/>
    </xf>
    <xf numFmtId="41" fontId="0" fillId="0" borderId="78" xfId="1" applyNumberFormat="1" applyFont="1" applyBorder="1" applyAlignment="1">
      <alignment vertical="center"/>
    </xf>
    <xf numFmtId="41" fontId="0" fillId="0" borderId="79" xfId="1" applyNumberFormat="1" applyFont="1" applyBorder="1" applyAlignment="1">
      <alignment vertical="center"/>
    </xf>
    <xf numFmtId="41" fontId="0" fillId="0" borderId="26" xfId="1" applyNumberFormat="1" applyFont="1" applyBorder="1" applyAlignment="1">
      <alignment vertical="center"/>
    </xf>
    <xf numFmtId="41" fontId="0" fillId="0" borderId="26" xfId="0" applyNumberFormat="1" applyBorder="1" applyAlignment="1">
      <alignment vertical="center"/>
    </xf>
    <xf numFmtId="0" fontId="0" fillId="0" borderId="27" xfId="0" applyFill="1" applyBorder="1" applyAlignment="1">
      <alignment horizontal="distributed" vertical="center"/>
    </xf>
    <xf numFmtId="41" fontId="0" fillId="0" borderId="78" xfId="1" applyNumberFormat="1" applyFont="1" applyFill="1" applyBorder="1" applyAlignment="1">
      <alignment vertical="center"/>
    </xf>
    <xf numFmtId="41" fontId="0" fillId="0" borderId="79" xfId="1" applyNumberFormat="1" applyFont="1" applyFill="1" applyBorder="1" applyAlignment="1">
      <alignment vertical="center"/>
    </xf>
    <xf numFmtId="41" fontId="0" fillId="0" borderId="26" xfId="1" applyNumberFormat="1" applyFont="1" applyFill="1" applyBorder="1" applyAlignment="1">
      <alignment vertical="center"/>
    </xf>
    <xf numFmtId="41" fontId="2" fillId="0" borderId="78" xfId="1" applyNumberFormat="1" applyFont="1" applyFill="1" applyBorder="1" applyAlignment="1">
      <alignment vertical="center"/>
    </xf>
    <xf numFmtId="41" fontId="2" fillId="0" borderId="79" xfId="1" applyNumberFormat="1" applyFont="1" applyFill="1" applyBorder="1" applyAlignment="1">
      <alignment vertical="center"/>
    </xf>
    <xf numFmtId="41" fontId="2" fillId="0" borderId="26" xfId="1" applyNumberFormat="1" applyFont="1" applyFill="1" applyBorder="1" applyAlignment="1">
      <alignment vertical="center"/>
    </xf>
    <xf numFmtId="41" fontId="0" fillId="0" borderId="26" xfId="0" applyNumberFormat="1" applyFill="1" applyBorder="1" applyAlignment="1">
      <alignment vertical="center"/>
    </xf>
    <xf numFmtId="41" fontId="0" fillId="0" borderId="26" xfId="0" applyNumberFormat="1" applyFill="1" applyBorder="1" applyAlignment="1">
      <alignment horizontal="right" vertical="center"/>
    </xf>
    <xf numFmtId="0" fontId="0" fillId="0" borderId="0" xfId="0" applyFill="1" applyAlignment="1">
      <alignment horizontal="right" vertical="center"/>
    </xf>
    <xf numFmtId="0" fontId="0" fillId="0" borderId="35" xfId="0" applyFill="1" applyBorder="1" applyAlignment="1">
      <alignment horizontal="distributed" vertical="center"/>
    </xf>
    <xf numFmtId="41" fontId="2" fillId="0" borderId="82" xfId="1" applyNumberFormat="1" applyFont="1" applyFill="1" applyBorder="1" applyAlignment="1">
      <alignment vertical="center"/>
    </xf>
    <xf numFmtId="41" fontId="2" fillId="0" borderId="83" xfId="1" applyNumberFormat="1" applyFont="1" applyFill="1" applyBorder="1" applyAlignment="1">
      <alignment vertical="center"/>
    </xf>
    <xf numFmtId="41" fontId="2" fillId="0" borderId="64" xfId="1" applyNumberFormat="1" applyFont="1" applyFill="1" applyBorder="1" applyAlignment="1">
      <alignment vertical="center"/>
    </xf>
    <xf numFmtId="41" fontId="0" fillId="0" borderId="64" xfId="0" applyNumberFormat="1" applyFill="1" applyBorder="1" applyAlignment="1">
      <alignment horizontal="right" vertical="center"/>
    </xf>
    <xf numFmtId="0" fontId="16" fillId="0" borderId="0" xfId="0" applyFont="1" applyBorder="1" applyAlignment="1">
      <alignment horizontal="right" vertical="top"/>
    </xf>
    <xf numFmtId="0" fontId="0" fillId="0" borderId="0" xfId="0" applyBorder="1" applyAlignment="1">
      <alignment horizontal="right" vertical="center"/>
    </xf>
    <xf numFmtId="0" fontId="0" fillId="3" borderId="14" xfId="0" applyFill="1" applyBorder="1"/>
    <xf numFmtId="0" fontId="0" fillId="3" borderId="55" xfId="0" applyFill="1" applyBorder="1" applyAlignment="1">
      <alignment horizontal="centerContinuous" vertical="center"/>
    </xf>
    <xf numFmtId="0" fontId="2" fillId="3" borderId="35" xfId="0" applyFont="1" applyFill="1" applyBorder="1" applyAlignment="1">
      <alignment horizontal="centerContinuous" vertical="center"/>
    </xf>
    <xf numFmtId="0" fontId="2" fillId="3" borderId="55" xfId="0" applyFont="1" applyFill="1" applyBorder="1" applyAlignment="1">
      <alignment horizontal="centerContinuous" vertical="center"/>
    </xf>
    <xf numFmtId="0" fontId="2" fillId="3" borderId="13" xfId="0" applyFont="1" applyFill="1" applyBorder="1" applyAlignment="1">
      <alignment horizontal="centerContinuous" vertical="center"/>
    </xf>
    <xf numFmtId="0" fontId="0" fillId="3" borderId="60" xfId="0" applyFill="1" applyBorder="1" applyAlignment="1">
      <alignment horizontal="centerContinuous" vertical="center"/>
    </xf>
    <xf numFmtId="0" fontId="0" fillId="3" borderId="35" xfId="0" applyFill="1" applyBorder="1" applyAlignment="1">
      <alignment horizontal="centerContinuous" vertical="center"/>
    </xf>
    <xf numFmtId="0" fontId="0" fillId="3" borderId="14" xfId="0" applyFill="1" applyBorder="1" applyAlignment="1">
      <alignment horizontal="centerContinuous" vertical="center"/>
    </xf>
    <xf numFmtId="0" fontId="0" fillId="3" borderId="36" xfId="0" applyFill="1" applyBorder="1"/>
    <xf numFmtId="0" fontId="0" fillId="3" borderId="163" xfId="0" applyFill="1" applyBorder="1" applyAlignment="1">
      <alignment horizontal="centerContinuous" vertical="center"/>
    </xf>
    <xf numFmtId="0" fontId="0" fillId="3" borderId="1" xfId="0" applyFill="1" applyBorder="1" applyAlignment="1">
      <alignment horizontal="centerContinuous" vertical="center"/>
    </xf>
    <xf numFmtId="0" fontId="0" fillId="3" borderId="36" xfId="0" applyFill="1" applyBorder="1" applyAlignment="1">
      <alignment horizontal="centerContinuous" vertical="center"/>
    </xf>
    <xf numFmtId="0" fontId="0" fillId="3" borderId="36" xfId="0" applyFill="1" applyBorder="1" applyAlignment="1">
      <alignment horizontal="centerContinuous"/>
    </xf>
    <xf numFmtId="0" fontId="0" fillId="3" borderId="28" xfId="0" applyFill="1" applyBorder="1" applyAlignment="1">
      <alignment horizontal="distributed" justifyLastLine="1"/>
    </xf>
    <xf numFmtId="41" fontId="0" fillId="3" borderId="136" xfId="0" applyNumberFormat="1" applyFill="1" applyBorder="1"/>
    <xf numFmtId="41" fontId="0" fillId="3" borderId="0" xfId="1" applyNumberFormat="1" applyFont="1" applyFill="1" applyBorder="1"/>
    <xf numFmtId="41" fontId="2" fillId="3" borderId="0" xfId="1" applyNumberFormat="1" applyFont="1" applyFill="1" applyBorder="1"/>
    <xf numFmtId="41" fontId="0" fillId="3" borderId="26" xfId="1" applyNumberFormat="1" applyFont="1" applyFill="1" applyBorder="1"/>
    <xf numFmtId="41" fontId="0" fillId="3" borderId="136" xfId="1" applyNumberFormat="1" applyFont="1" applyFill="1" applyBorder="1"/>
    <xf numFmtId="41" fontId="0" fillId="3" borderId="27" xfId="1" applyNumberFormat="1" applyFont="1" applyFill="1" applyBorder="1"/>
    <xf numFmtId="41" fontId="0" fillId="3" borderId="28" xfId="1" applyNumberFormat="1" applyFont="1" applyFill="1" applyBorder="1"/>
    <xf numFmtId="41" fontId="2" fillId="3" borderId="26" xfId="1" applyNumberFormat="1" applyFont="1" applyFill="1" applyBorder="1"/>
    <xf numFmtId="41" fontId="2" fillId="3" borderId="136" xfId="1" applyNumberFormat="1" applyFont="1" applyFill="1" applyBorder="1"/>
    <xf numFmtId="41" fontId="2" fillId="3" borderId="27" xfId="1" applyNumberFormat="1" applyFont="1" applyFill="1" applyBorder="1"/>
    <xf numFmtId="41" fontId="2" fillId="3" borderId="28" xfId="1" applyNumberFormat="1" applyFont="1" applyFill="1" applyBorder="1"/>
    <xf numFmtId="41" fontId="0" fillId="3" borderId="136" xfId="0" applyNumberFormat="1" applyFont="1" applyFill="1" applyBorder="1"/>
    <xf numFmtId="0" fontId="0" fillId="3" borderId="28" xfId="0" applyFont="1" applyFill="1" applyBorder="1" applyAlignment="1">
      <alignment horizontal="distributed" justifyLastLine="1"/>
    </xf>
    <xf numFmtId="0" fontId="0" fillId="3" borderId="36" xfId="0" applyFont="1" applyFill="1" applyBorder="1" applyAlignment="1">
      <alignment horizontal="distributed" justifyLastLine="1"/>
    </xf>
    <xf numFmtId="41" fontId="0" fillId="3" borderId="134" xfId="0" applyNumberFormat="1" applyFont="1" applyFill="1" applyBorder="1"/>
    <xf numFmtId="41" fontId="0" fillId="3" borderId="55" xfId="1" applyNumberFormat="1" applyFont="1" applyFill="1" applyBorder="1"/>
    <xf numFmtId="41" fontId="0" fillId="3" borderId="134" xfId="1" applyNumberFormat="1" applyFont="1" applyFill="1" applyBorder="1"/>
    <xf numFmtId="41" fontId="0" fillId="3" borderId="64" xfId="1" applyNumberFormat="1" applyFont="1" applyFill="1" applyBorder="1"/>
    <xf numFmtId="0" fontId="0" fillId="3" borderId="26" xfId="0" applyFill="1" applyBorder="1"/>
    <xf numFmtId="41" fontId="0" fillId="3" borderId="35" xfId="1" applyNumberFormat="1" applyFont="1" applyFill="1" applyBorder="1"/>
    <xf numFmtId="41" fontId="0" fillId="3" borderId="36" xfId="1" applyNumberFormat="1" applyFont="1" applyFill="1" applyBorder="1"/>
    <xf numFmtId="0" fontId="0" fillId="3" borderId="0" xfId="0" applyFill="1" applyBorder="1" applyAlignment="1">
      <alignment horizontal="distributed" justifyLastLine="1"/>
    </xf>
    <xf numFmtId="38" fontId="0" fillId="3" borderId="0" xfId="0" applyNumberFormat="1" applyFill="1" applyBorder="1"/>
    <xf numFmtId="0" fontId="0" fillId="3" borderId="0" xfId="0" applyFill="1" applyAlignment="1">
      <alignment horizontal="right" vertical="top"/>
    </xf>
    <xf numFmtId="38" fontId="0" fillId="3" borderId="0" xfId="0" applyNumberFormat="1" applyFill="1"/>
    <xf numFmtId="0" fontId="14" fillId="3" borderId="0" xfId="0" applyFont="1" applyFill="1" applyBorder="1"/>
    <xf numFmtId="0" fontId="9" fillId="3" borderId="55" xfId="0" applyFont="1" applyFill="1" applyBorder="1"/>
    <xf numFmtId="49" fontId="0" fillId="3" borderId="0" xfId="0" applyNumberFormat="1" applyFill="1" applyAlignment="1">
      <alignment vertical="top" textRotation="255"/>
    </xf>
    <xf numFmtId="49" fontId="0" fillId="3" borderId="1" xfId="0" applyNumberFormat="1" applyFont="1" applyFill="1" applyBorder="1" applyAlignment="1">
      <alignment horizontal="center" vertical="top" textRotation="255"/>
    </xf>
    <xf numFmtId="0" fontId="0" fillId="3" borderId="26" xfId="0" applyFont="1" applyFill="1" applyBorder="1" applyAlignment="1">
      <alignment horizontal="center"/>
    </xf>
    <xf numFmtId="183" fontId="0" fillId="3" borderId="136" xfId="0" applyNumberFormat="1" applyFont="1" applyFill="1" applyBorder="1" applyAlignment="1">
      <alignment horizontal="right"/>
    </xf>
    <xf numFmtId="183" fontId="0" fillId="3" borderId="0" xfId="0" applyNumberFormat="1" applyFont="1" applyFill="1" applyBorder="1" applyAlignment="1">
      <alignment horizontal="right"/>
    </xf>
    <xf numFmtId="183" fontId="0" fillId="3" borderId="26" xfId="0" applyNumberFormat="1" applyFont="1" applyFill="1" applyBorder="1" applyAlignment="1">
      <alignment horizontal="right"/>
    </xf>
    <xf numFmtId="0" fontId="0" fillId="3" borderId="26" xfId="0" applyFill="1" applyBorder="1" applyAlignment="1">
      <alignment horizontal="center"/>
    </xf>
    <xf numFmtId="0" fontId="40" fillId="3" borderId="26" xfId="0" applyFont="1" applyFill="1" applyBorder="1" applyAlignment="1">
      <alignment horizontal="center"/>
    </xf>
    <xf numFmtId="183" fontId="40" fillId="3" borderId="136" xfId="0" applyNumberFormat="1" applyFont="1" applyFill="1" applyBorder="1" applyAlignment="1">
      <alignment horizontal="right"/>
    </xf>
    <xf numFmtId="183" fontId="40" fillId="3" borderId="131" xfId="0" applyNumberFormat="1" applyFont="1" applyFill="1" applyBorder="1" applyAlignment="1">
      <alignment horizontal="right"/>
    </xf>
    <xf numFmtId="183" fontId="40" fillId="3" borderId="0" xfId="0" applyNumberFormat="1" applyFont="1" applyFill="1" applyBorder="1" applyAlignment="1">
      <alignment horizontal="right"/>
    </xf>
    <xf numFmtId="183" fontId="40" fillId="3" borderId="26" xfId="0" applyNumberFormat="1" applyFont="1" applyFill="1" applyBorder="1" applyAlignment="1">
      <alignment horizontal="right"/>
    </xf>
    <xf numFmtId="183" fontId="40" fillId="3" borderId="27" xfId="0" applyNumberFormat="1" applyFont="1" applyFill="1" applyBorder="1" applyAlignment="1">
      <alignment horizontal="right"/>
    </xf>
    <xf numFmtId="0" fontId="40" fillId="0" borderId="64" xfId="0" applyFont="1" applyFill="1" applyBorder="1" applyAlignment="1">
      <alignment horizontal="center"/>
    </xf>
    <xf numFmtId="183" fontId="40" fillId="0" borderId="134" xfId="0" applyNumberFormat="1" applyFont="1" applyFill="1" applyBorder="1" applyAlignment="1">
      <alignment horizontal="right"/>
    </xf>
    <xf numFmtId="183" fontId="40" fillId="0" borderId="132" xfId="0" applyNumberFormat="1" applyFont="1" applyFill="1" applyBorder="1" applyAlignment="1">
      <alignment horizontal="right"/>
    </xf>
    <xf numFmtId="183" fontId="40" fillId="0" borderId="55" xfId="0" applyNumberFormat="1" applyFont="1" applyFill="1" applyBorder="1" applyAlignment="1">
      <alignment horizontal="right"/>
    </xf>
    <xf numFmtId="183" fontId="40" fillId="0" borderId="64" xfId="0" applyNumberFormat="1" applyFont="1" applyFill="1" applyBorder="1" applyAlignment="1">
      <alignment horizontal="right"/>
    </xf>
    <xf numFmtId="183" fontId="40" fillId="0" borderId="35" xfId="0" applyNumberFormat="1" applyFont="1" applyFill="1" applyBorder="1" applyAlignment="1">
      <alignment horizontal="right"/>
    </xf>
    <xf numFmtId="185" fontId="0" fillId="3" borderId="0" xfId="0" applyNumberFormat="1" applyFont="1" applyFill="1" applyBorder="1"/>
    <xf numFmtId="185" fontId="0" fillId="3" borderId="0" xfId="0" applyNumberFormat="1" applyFont="1" applyFill="1" applyBorder="1" applyAlignment="1">
      <alignment horizontal="right" vertical="top"/>
    </xf>
    <xf numFmtId="0" fontId="14" fillId="0" borderId="0" xfId="12" applyFont="1" applyAlignment="1">
      <alignment vertical="center"/>
    </xf>
    <xf numFmtId="38" fontId="0" fillId="0" borderId="0" xfId="5" applyFont="1" applyFill="1" applyBorder="1">
      <alignment vertical="center"/>
    </xf>
    <xf numFmtId="38" fontId="0" fillId="0" borderId="168" xfId="5" applyFont="1" applyBorder="1">
      <alignment vertical="center"/>
    </xf>
    <xf numFmtId="38" fontId="2" fillId="0" borderId="25" xfId="5" applyFont="1" applyFill="1" applyBorder="1">
      <alignment vertical="center"/>
    </xf>
    <xf numFmtId="38" fontId="2" fillId="0" borderId="0" xfId="5" applyFont="1" applyFill="1" applyBorder="1">
      <alignment vertical="center"/>
    </xf>
    <xf numFmtId="38" fontId="2" fillId="0" borderId="70" xfId="5" applyFont="1" applyFill="1" applyBorder="1">
      <alignment vertical="center"/>
    </xf>
    <xf numFmtId="38" fontId="2" fillId="0" borderId="170" xfId="5" applyFont="1" applyFill="1" applyBorder="1">
      <alignment vertical="center"/>
    </xf>
    <xf numFmtId="38" fontId="2" fillId="0" borderId="171" xfId="5" applyFont="1" applyFill="1" applyBorder="1">
      <alignment vertical="center"/>
    </xf>
    <xf numFmtId="38" fontId="0" fillId="0" borderId="172" xfId="5" applyFont="1" applyBorder="1">
      <alignment vertical="center"/>
    </xf>
    <xf numFmtId="38" fontId="0" fillId="0" borderId="168" xfId="5" applyFont="1" applyFill="1" applyBorder="1">
      <alignment vertical="center"/>
    </xf>
    <xf numFmtId="38" fontId="2" fillId="0" borderId="174" xfId="5" applyFont="1" applyFill="1" applyBorder="1">
      <alignment vertical="center"/>
    </xf>
    <xf numFmtId="38" fontId="0" fillId="0" borderId="0" xfId="5" applyFont="1" applyBorder="1">
      <alignment vertical="center"/>
    </xf>
    <xf numFmtId="38" fontId="0" fillId="0" borderId="29" xfId="5" applyFont="1" applyBorder="1">
      <alignment vertical="center"/>
    </xf>
    <xf numFmtId="38" fontId="0" fillId="0" borderId="29" xfId="5" applyFont="1" applyFill="1" applyBorder="1">
      <alignment vertical="center"/>
    </xf>
    <xf numFmtId="38" fontId="0" fillId="0" borderId="177" xfId="5" applyFont="1" applyFill="1" applyBorder="1">
      <alignment vertical="center"/>
    </xf>
    <xf numFmtId="0" fontId="2" fillId="0" borderId="0" xfId="9">
      <alignment vertical="center"/>
    </xf>
    <xf numFmtId="0" fontId="10" fillId="0" borderId="0" xfId="9" applyFont="1" applyAlignment="1">
      <alignment vertical="top" wrapText="1"/>
    </xf>
    <xf numFmtId="38" fontId="0" fillId="0" borderId="31" xfId="5" applyFont="1" applyFill="1" applyBorder="1" applyAlignment="1">
      <alignment horizontal="center" vertical="center" shrinkToFit="1"/>
    </xf>
    <xf numFmtId="38" fontId="0" fillId="0" borderId="165" xfId="5" applyFont="1" applyFill="1" applyBorder="1" applyAlignment="1">
      <alignment horizontal="center" vertical="center" shrinkToFit="1"/>
    </xf>
    <xf numFmtId="38" fontId="0" fillId="0" borderId="88" xfId="5" applyFont="1" applyFill="1" applyBorder="1" applyAlignment="1">
      <alignment horizontal="center" vertical="center" shrinkToFit="1"/>
    </xf>
    <xf numFmtId="38" fontId="0" fillId="0" borderId="0" xfId="5" applyFont="1" applyFill="1" applyBorder="1" applyAlignment="1">
      <alignment horizontal="center" vertical="center" shrinkToFit="1"/>
    </xf>
    <xf numFmtId="38" fontId="0" fillId="0" borderId="168" xfId="5" applyFont="1" applyFill="1" applyBorder="1" applyAlignment="1">
      <alignment horizontal="center" vertical="center" shrinkToFit="1"/>
    </xf>
    <xf numFmtId="38" fontId="0" fillId="0" borderId="25" xfId="5" applyFont="1" applyFill="1" applyBorder="1" applyAlignment="1">
      <alignment horizontal="center" vertical="center" shrinkToFit="1"/>
    </xf>
    <xf numFmtId="38" fontId="0" fillId="0" borderId="170" xfId="5" applyFont="1" applyFill="1" applyBorder="1" applyAlignment="1">
      <alignment horizontal="center" vertical="center" shrinkToFit="1"/>
    </xf>
    <xf numFmtId="38" fontId="0" fillId="0" borderId="171" xfId="5" applyFont="1" applyFill="1" applyBorder="1" applyAlignment="1">
      <alignment horizontal="center" vertical="center" shrinkToFit="1"/>
    </xf>
    <xf numFmtId="38" fontId="0" fillId="0" borderId="172" xfId="5" applyFont="1" applyFill="1" applyBorder="1" applyAlignment="1">
      <alignment horizontal="center" vertical="center" shrinkToFit="1"/>
    </xf>
    <xf numFmtId="38" fontId="2" fillId="0" borderId="0" xfId="5" applyFont="1" applyFill="1" applyBorder="1" applyAlignment="1">
      <alignment horizontal="center" vertical="center" shrinkToFit="1"/>
    </xf>
    <xf numFmtId="38" fontId="2" fillId="0" borderId="70" xfId="5" applyFont="1" applyFill="1" applyBorder="1" applyAlignment="1">
      <alignment horizontal="center" vertical="center" shrinkToFit="1"/>
    </xf>
    <xf numFmtId="38" fontId="0" fillId="0" borderId="29" xfId="5" applyFont="1" applyFill="1" applyBorder="1" applyAlignment="1">
      <alignment horizontal="center" vertical="center" shrinkToFit="1"/>
    </xf>
    <xf numFmtId="38" fontId="2" fillId="0" borderId="171" xfId="5" applyFont="1" applyFill="1" applyBorder="1" applyAlignment="1">
      <alignment horizontal="center" vertical="center" shrinkToFit="1"/>
    </xf>
    <xf numFmtId="0" fontId="2" fillId="11" borderId="0" xfId="9" applyFill="1">
      <alignment vertical="center"/>
    </xf>
    <xf numFmtId="0" fontId="2" fillId="3" borderId="0" xfId="13" applyFill="1" applyAlignment="1">
      <alignment vertical="center" shrinkToFit="1"/>
    </xf>
    <xf numFmtId="0" fontId="0" fillId="3" borderId="16" xfId="13" applyFont="1" applyFill="1" applyBorder="1" applyAlignment="1">
      <alignment horizontal="right" vertical="center" shrinkToFit="1"/>
    </xf>
    <xf numFmtId="0" fontId="0" fillId="3" borderId="35" xfId="13" applyFont="1" applyFill="1" applyBorder="1" applyAlignment="1">
      <alignment vertical="center" shrinkToFit="1"/>
    </xf>
    <xf numFmtId="0" fontId="0" fillId="3" borderId="33" xfId="13" applyFont="1" applyFill="1" applyBorder="1" applyAlignment="1">
      <alignment vertical="center" shrinkToFit="1"/>
    </xf>
    <xf numFmtId="38" fontId="2" fillId="3" borderId="65" xfId="5" applyFont="1" applyFill="1" applyBorder="1" applyAlignment="1">
      <alignment vertical="center" shrinkToFit="1"/>
    </xf>
    <xf numFmtId="38" fontId="2" fillId="3" borderId="121" xfId="5" applyFont="1" applyFill="1" applyBorder="1" applyAlignment="1">
      <alignment vertical="center" shrinkToFit="1"/>
    </xf>
    <xf numFmtId="38" fontId="2" fillId="3" borderId="74" xfId="5" applyFont="1" applyFill="1" applyBorder="1" applyAlignment="1">
      <alignment vertical="center" shrinkToFit="1"/>
    </xf>
    <xf numFmtId="38" fontId="0" fillId="3" borderId="65" xfId="5" applyFont="1" applyFill="1" applyBorder="1" applyAlignment="1">
      <alignment vertical="center" shrinkToFit="1"/>
    </xf>
    <xf numFmtId="177" fontId="2" fillId="0" borderId="180" xfId="14" applyFont="1" applyBorder="1" applyAlignment="1" applyProtection="1">
      <alignment vertical="center"/>
    </xf>
    <xf numFmtId="0" fontId="0" fillId="3" borderId="34" xfId="13" applyFont="1" applyFill="1" applyBorder="1" applyAlignment="1">
      <alignment vertical="center" shrinkToFit="1"/>
    </xf>
    <xf numFmtId="38" fontId="2" fillId="3" borderId="39" xfId="5" applyFont="1" applyFill="1" applyBorder="1" applyAlignment="1">
      <alignment vertical="center" shrinkToFit="1"/>
    </xf>
    <xf numFmtId="38" fontId="2" fillId="3" borderId="118" xfId="5" applyFont="1" applyFill="1" applyBorder="1" applyAlignment="1">
      <alignment vertical="center" shrinkToFit="1"/>
    </xf>
    <xf numFmtId="38" fontId="2" fillId="3" borderId="181" xfId="5" applyFont="1" applyFill="1" applyBorder="1" applyAlignment="1">
      <alignment vertical="center" shrinkToFit="1"/>
    </xf>
    <xf numFmtId="38" fontId="0" fillId="3" borderId="39" xfId="5" applyFont="1" applyFill="1" applyBorder="1" applyAlignment="1">
      <alignment vertical="center" shrinkToFit="1"/>
    </xf>
    <xf numFmtId="177" fontId="2" fillId="0" borderId="182" xfId="14" applyFont="1" applyBorder="1" applyAlignment="1" applyProtection="1">
      <alignment vertical="center"/>
    </xf>
    <xf numFmtId="38" fontId="0" fillId="3" borderId="79" xfId="5" applyFont="1" applyFill="1" applyBorder="1" applyAlignment="1">
      <alignment vertical="center" shrinkToFit="1"/>
    </xf>
    <xf numFmtId="38" fontId="2" fillId="3" borderId="67" xfId="5" applyFont="1" applyFill="1" applyBorder="1" applyAlignment="1">
      <alignment vertical="center" shrinkToFit="1"/>
    </xf>
    <xf numFmtId="0" fontId="0" fillId="3" borderId="142" xfId="13" applyFont="1" applyFill="1" applyBorder="1" applyAlignment="1">
      <alignment vertical="center" shrinkToFit="1"/>
    </xf>
    <xf numFmtId="38" fontId="2" fillId="3" borderId="183" xfId="5" applyFont="1" applyFill="1" applyBorder="1" applyAlignment="1">
      <alignment vertical="center" shrinkToFit="1"/>
    </xf>
    <xf numFmtId="38" fontId="2" fillId="3" borderId="184" xfId="5" applyFont="1" applyFill="1" applyBorder="1" applyAlignment="1">
      <alignment vertical="center" shrinkToFit="1"/>
    </xf>
    <xf numFmtId="38" fontId="2" fillId="3" borderId="171" xfId="5" applyFont="1" applyFill="1" applyBorder="1" applyAlignment="1">
      <alignment vertical="center" shrinkToFit="1"/>
    </xf>
    <xf numFmtId="38" fontId="0" fillId="3" borderId="183" xfId="5" applyFont="1" applyFill="1" applyBorder="1" applyAlignment="1">
      <alignment vertical="center" shrinkToFit="1"/>
    </xf>
    <xf numFmtId="177" fontId="2" fillId="0" borderId="177" xfId="14" applyFont="1" applyBorder="1" applyAlignment="1" applyProtection="1">
      <alignment vertical="center"/>
    </xf>
    <xf numFmtId="0" fontId="2" fillId="3" borderId="36" xfId="13" applyFill="1" applyBorder="1" applyAlignment="1">
      <alignment vertical="center" shrinkToFit="1"/>
    </xf>
    <xf numFmtId="38" fontId="0" fillId="3" borderId="83" xfId="5" applyFont="1" applyFill="1" applyBorder="1" applyAlignment="1">
      <alignment vertical="center" shrinkToFit="1"/>
    </xf>
    <xf numFmtId="38" fontId="0" fillId="3" borderId="71" xfId="5" applyFont="1" applyFill="1" applyBorder="1" applyAlignment="1">
      <alignment vertical="center" shrinkToFit="1"/>
    </xf>
    <xf numFmtId="38" fontId="0" fillId="3" borderId="55" xfId="5" applyFont="1" applyFill="1" applyBorder="1" applyAlignment="1">
      <alignment vertical="center" shrinkToFit="1"/>
    </xf>
    <xf numFmtId="177" fontId="2" fillId="3" borderId="185" xfId="13" applyNumberFormat="1" applyFill="1" applyBorder="1" applyAlignment="1">
      <alignment vertical="center" shrinkToFit="1"/>
    </xf>
    <xf numFmtId="0" fontId="2" fillId="3" borderId="0" xfId="13" applyFill="1" applyBorder="1" applyAlignment="1">
      <alignment vertical="center"/>
    </xf>
    <xf numFmtId="0" fontId="2" fillId="3" borderId="0" xfId="13" applyFill="1" applyBorder="1" applyAlignment="1">
      <alignment vertical="center" shrinkToFit="1"/>
    </xf>
    <xf numFmtId="38" fontId="0" fillId="3" borderId="0" xfId="5" applyFont="1" applyFill="1" applyAlignment="1">
      <alignment vertical="center" shrinkToFit="1"/>
    </xf>
    <xf numFmtId="0" fontId="15" fillId="0" borderId="0" xfId="15" applyFont="1">
      <alignment vertical="center"/>
    </xf>
    <xf numFmtId="0" fontId="58" fillId="0" borderId="0" xfId="15" applyFont="1">
      <alignment vertical="center"/>
    </xf>
    <xf numFmtId="0" fontId="58" fillId="0" borderId="55" xfId="15" applyFont="1" applyBorder="1">
      <alignment vertical="center"/>
    </xf>
    <xf numFmtId="0" fontId="58" fillId="0" borderId="55" xfId="15" applyFont="1" applyBorder="1" applyAlignment="1">
      <alignment horizontal="right" vertical="center"/>
    </xf>
    <xf numFmtId="0" fontId="58" fillId="0" borderId="60" xfId="15" applyFont="1" applyBorder="1" applyAlignment="1">
      <alignment horizontal="right" vertical="center"/>
    </xf>
    <xf numFmtId="0" fontId="58" fillId="0" borderId="0" xfId="15" applyFont="1" applyAlignment="1">
      <alignment horizontal="center" vertical="center"/>
    </xf>
    <xf numFmtId="0" fontId="58" fillId="0" borderId="0" xfId="15" applyFont="1" applyBorder="1" applyAlignment="1">
      <alignment horizontal="distributed" vertical="center" justifyLastLine="1"/>
    </xf>
    <xf numFmtId="38" fontId="59" fillId="0" borderId="27" xfId="5" applyFont="1" applyBorder="1">
      <alignment vertical="center"/>
    </xf>
    <xf numFmtId="38" fontId="59" fillId="0" borderId="0" xfId="5" applyFont="1" applyBorder="1">
      <alignment vertical="center"/>
    </xf>
    <xf numFmtId="0" fontId="58" fillId="0" borderId="55" xfId="15" applyFont="1" applyBorder="1" applyAlignment="1">
      <alignment horizontal="distributed" vertical="center" justifyLastLine="1"/>
    </xf>
    <xf numFmtId="38" fontId="59" fillId="0" borderId="35" xfId="5" applyFont="1" applyBorder="1">
      <alignment vertical="center"/>
    </xf>
    <xf numFmtId="38" fontId="59" fillId="0" borderId="55" xfId="5" applyFont="1" applyBorder="1">
      <alignment vertical="center"/>
    </xf>
    <xf numFmtId="38" fontId="59" fillId="0" borderId="27" xfId="5" applyFont="1" applyFill="1" applyBorder="1">
      <alignment vertical="center"/>
    </xf>
    <xf numFmtId="38" fontId="59" fillId="0" borderId="0" xfId="5" applyFont="1" applyFill="1" applyBorder="1">
      <alignment vertical="center"/>
    </xf>
    <xf numFmtId="38" fontId="59" fillId="0" borderId="35" xfId="5" applyFont="1" applyFill="1" applyBorder="1">
      <alignment vertical="center"/>
    </xf>
    <xf numFmtId="38" fontId="59" fillId="0" borderId="55" xfId="5" applyFont="1" applyFill="1" applyBorder="1">
      <alignment vertical="center"/>
    </xf>
    <xf numFmtId="0" fontId="58" fillId="0" borderId="0" xfId="15" applyFont="1" applyAlignment="1">
      <alignment horizontal="right" vertical="center"/>
    </xf>
    <xf numFmtId="0" fontId="28" fillId="0" borderId="0" xfId="15" applyFont="1">
      <alignment vertical="center"/>
    </xf>
    <xf numFmtId="0" fontId="59" fillId="0" borderId="0" xfId="15" applyFont="1">
      <alignment vertical="center"/>
    </xf>
    <xf numFmtId="0" fontId="56" fillId="3" borderId="0" xfId="0" applyFont="1" applyFill="1" applyAlignment="1">
      <alignment vertical="center"/>
    </xf>
    <xf numFmtId="177" fontId="9" fillId="3" borderId="0" xfId="0" applyNumberFormat="1" applyFont="1" applyFill="1" applyAlignment="1">
      <alignment vertical="center"/>
    </xf>
    <xf numFmtId="177" fontId="0" fillId="3" borderId="0" xfId="0" applyNumberFormat="1" applyFill="1" applyAlignment="1">
      <alignment vertical="center"/>
    </xf>
    <xf numFmtId="0" fontId="10" fillId="3" borderId="55" xfId="0" applyFont="1" applyFill="1" applyBorder="1" applyAlignment="1"/>
    <xf numFmtId="177" fontId="0" fillId="3" borderId="55" xfId="0" applyNumberFormat="1" applyFill="1" applyBorder="1" applyAlignment="1"/>
    <xf numFmtId="177" fontId="0" fillId="3" borderId="55" xfId="0" applyNumberFormat="1" applyFill="1" applyBorder="1" applyAlignment="1">
      <alignment vertical="center"/>
    </xf>
    <xf numFmtId="177" fontId="0" fillId="3" borderId="55" xfId="0" applyNumberFormat="1" applyFill="1" applyBorder="1" applyAlignment="1">
      <alignment horizontal="right"/>
    </xf>
    <xf numFmtId="0" fontId="0" fillId="3" borderId="55" xfId="0" applyFill="1" applyBorder="1" applyAlignment="1">
      <alignment horizontal="right"/>
    </xf>
    <xf numFmtId="0" fontId="9" fillId="3" borderId="15" xfId="0" applyFont="1" applyFill="1" applyBorder="1"/>
    <xf numFmtId="0" fontId="9" fillId="3" borderId="0" xfId="0" applyFont="1" applyFill="1"/>
    <xf numFmtId="177" fontId="9" fillId="3" borderId="1" xfId="0" applyNumberFormat="1" applyFont="1" applyFill="1" applyBorder="1" applyAlignment="1">
      <alignment horizontal="center" vertical="center"/>
    </xf>
    <xf numFmtId="177" fontId="9" fillId="3" borderId="13" xfId="0" applyNumberFormat="1" applyFont="1" applyFill="1" applyBorder="1" applyAlignment="1">
      <alignment horizontal="center" vertical="center"/>
    </xf>
    <xf numFmtId="177" fontId="9" fillId="3" borderId="64" xfId="0" applyNumberFormat="1" applyFont="1" applyFill="1" applyBorder="1" applyAlignment="1">
      <alignment horizontal="center" vertical="center"/>
    </xf>
    <xf numFmtId="183" fontId="9" fillId="3" borderId="27" xfId="0" applyNumberFormat="1" applyFont="1" applyFill="1" applyBorder="1" applyAlignment="1"/>
    <xf numFmtId="183" fontId="9" fillId="3" borderId="26" xfId="0" applyNumberFormat="1" applyFont="1" applyFill="1" applyBorder="1" applyAlignment="1"/>
    <xf numFmtId="183" fontId="9" fillId="3" borderId="26" xfId="0" applyNumberFormat="1" applyFont="1" applyFill="1" applyBorder="1"/>
    <xf numFmtId="183" fontId="9" fillId="3" borderId="27" xfId="0" applyNumberFormat="1" applyFont="1" applyFill="1" applyBorder="1"/>
    <xf numFmtId="183" fontId="60" fillId="3" borderId="27" xfId="0" applyNumberFormat="1" applyFont="1" applyFill="1" applyBorder="1"/>
    <xf numFmtId="183" fontId="60" fillId="3" borderId="26" xfId="0" applyNumberFormat="1" applyFont="1" applyFill="1" applyBorder="1"/>
    <xf numFmtId="183" fontId="60" fillId="3" borderId="27" xfId="0" applyNumberFormat="1" applyFont="1" applyFill="1" applyBorder="1" applyAlignment="1"/>
    <xf numFmtId="183" fontId="60" fillId="3" borderId="26" xfId="0" applyNumberFormat="1" applyFont="1" applyFill="1" applyBorder="1" applyAlignment="1"/>
    <xf numFmtId="0" fontId="0" fillId="3" borderId="64" xfId="0" applyFont="1" applyFill="1" applyBorder="1" applyAlignment="1">
      <alignment horizontal="center"/>
    </xf>
    <xf numFmtId="183" fontId="9" fillId="3" borderId="35" xfId="0" applyNumberFormat="1" applyFont="1" applyFill="1" applyBorder="1"/>
    <xf numFmtId="183" fontId="9" fillId="3" borderId="64" xfId="0" applyNumberFormat="1" applyFont="1" applyFill="1" applyBorder="1"/>
    <xf numFmtId="183" fontId="60" fillId="3" borderId="35" xfId="0" applyNumberFormat="1" applyFont="1" applyFill="1" applyBorder="1"/>
    <xf numFmtId="183" fontId="60" fillId="3" borderId="64" xfId="0" applyNumberFormat="1" applyFont="1" applyFill="1" applyBorder="1"/>
    <xf numFmtId="183" fontId="60" fillId="3" borderId="35" xfId="0" applyNumberFormat="1" applyFont="1" applyFill="1" applyBorder="1" applyAlignment="1"/>
    <xf numFmtId="183" fontId="60" fillId="3" borderId="64" xfId="0" applyNumberFormat="1" applyFont="1" applyFill="1" applyBorder="1" applyAlignment="1"/>
    <xf numFmtId="0" fontId="6" fillId="3" borderId="0" xfId="0" applyFont="1" applyFill="1" applyBorder="1" applyAlignment="1">
      <alignment horizontal="center"/>
    </xf>
    <xf numFmtId="177" fontId="6" fillId="3" borderId="0" xfId="0" applyNumberFormat="1" applyFont="1" applyFill="1" applyBorder="1"/>
    <xf numFmtId="177" fontId="6" fillId="3" borderId="0" xfId="0" applyNumberFormat="1" applyFont="1" applyFill="1"/>
    <xf numFmtId="0" fontId="6" fillId="3" borderId="0" xfId="0" applyFont="1" applyFill="1"/>
    <xf numFmtId="0" fontId="9" fillId="3" borderId="0" xfId="0" applyFont="1" applyFill="1" applyAlignment="1">
      <alignment horizontal="right"/>
    </xf>
    <xf numFmtId="0" fontId="6" fillId="3" borderId="0" xfId="0" applyFont="1" applyFill="1" applyBorder="1"/>
    <xf numFmtId="177" fontId="0" fillId="3" borderId="0" xfId="0" applyNumberFormat="1" applyFill="1"/>
    <xf numFmtId="0" fontId="14" fillId="3" borderId="0" xfId="0" applyFont="1" applyFill="1"/>
    <xf numFmtId="0" fontId="0" fillId="3" borderId="15" xfId="0" applyFill="1" applyBorder="1" applyAlignment="1">
      <alignment vertical="center"/>
    </xf>
    <xf numFmtId="38" fontId="0" fillId="3" borderId="78" xfId="1" applyFont="1" applyFill="1" applyBorder="1" applyAlignment="1">
      <alignment horizontal="right" indent="3"/>
    </xf>
    <xf numFmtId="38" fontId="0" fillId="3" borderId="70" xfId="1" applyFont="1" applyFill="1" applyBorder="1" applyAlignment="1">
      <alignment horizontal="right" indent="3"/>
    </xf>
    <xf numFmtId="38" fontId="0" fillId="3" borderId="0" xfId="0" applyNumberFormat="1" applyFill="1" applyAlignment="1">
      <alignment horizontal="right" indent="3"/>
    </xf>
    <xf numFmtId="38" fontId="2" fillId="3" borderId="70" xfId="1" applyFont="1" applyFill="1" applyBorder="1" applyAlignment="1">
      <alignment horizontal="right" indent="3"/>
    </xf>
    <xf numFmtId="38" fontId="2" fillId="3" borderId="0" xfId="0" applyNumberFormat="1" applyFont="1" applyFill="1" applyAlignment="1">
      <alignment horizontal="right" indent="3"/>
    </xf>
    <xf numFmtId="38" fontId="2" fillId="3" borderId="78" xfId="1" applyFont="1" applyFill="1" applyBorder="1" applyAlignment="1">
      <alignment horizontal="right" indent="3"/>
    </xf>
    <xf numFmtId="38" fontId="0" fillId="3" borderId="0" xfId="0" applyNumberFormat="1" applyFill="1" applyBorder="1" applyAlignment="1">
      <alignment horizontal="right" indent="3"/>
    </xf>
    <xf numFmtId="0" fontId="0" fillId="3" borderId="55" xfId="0" applyFill="1" applyBorder="1" applyAlignment="1">
      <alignment horizontal="center"/>
    </xf>
    <xf numFmtId="38" fontId="0" fillId="3" borderId="82" xfId="1" applyFont="1" applyFill="1" applyBorder="1" applyAlignment="1">
      <alignment horizontal="right" indent="3"/>
    </xf>
    <xf numFmtId="38" fontId="0" fillId="3" borderId="72" xfId="1" applyFont="1" applyFill="1" applyBorder="1" applyAlignment="1">
      <alignment horizontal="right" indent="3"/>
    </xf>
    <xf numFmtId="38" fontId="0" fillId="3" borderId="55" xfId="0" applyNumberFormat="1" applyFill="1" applyBorder="1" applyAlignment="1">
      <alignment horizontal="right" indent="3"/>
    </xf>
    <xf numFmtId="38" fontId="0" fillId="3" borderId="0" xfId="0" applyNumberFormat="1" applyFill="1" applyAlignment="1">
      <alignment horizontal="right"/>
    </xf>
    <xf numFmtId="0" fontId="0" fillId="3" borderId="0" xfId="0" applyFill="1" applyAlignment="1">
      <alignment shrinkToFit="1"/>
    </xf>
    <xf numFmtId="0" fontId="0" fillId="3" borderId="55" xfId="0" applyFill="1" applyBorder="1" applyAlignment="1">
      <alignment shrinkToFit="1"/>
    </xf>
    <xf numFmtId="0" fontId="0" fillId="3" borderId="55" xfId="0" applyFill="1" applyBorder="1" applyAlignment="1">
      <alignment horizontal="right" shrinkToFit="1"/>
    </xf>
    <xf numFmtId="0" fontId="6" fillId="3" borderId="55" xfId="0" applyFont="1" applyFill="1" applyBorder="1" applyAlignment="1">
      <alignment shrinkToFit="1"/>
    </xf>
    <xf numFmtId="0" fontId="10" fillId="3" borderId="0" xfId="0" applyFont="1" applyFill="1" applyBorder="1" applyAlignment="1">
      <alignment horizontal="right" shrinkToFit="1"/>
    </xf>
    <xf numFmtId="0" fontId="10" fillId="3" borderId="15" xfId="0" applyFont="1" applyFill="1" applyBorder="1" applyAlignment="1">
      <alignment horizontal="right"/>
    </xf>
    <xf numFmtId="0" fontId="10" fillId="3" borderId="55" xfId="0" applyFont="1" applyFill="1" applyBorder="1"/>
    <xf numFmtId="0" fontId="10" fillId="0" borderId="59" xfId="0" applyFont="1" applyFill="1" applyBorder="1" applyAlignment="1">
      <alignment vertical="center" shrinkToFit="1"/>
    </xf>
    <xf numFmtId="0" fontId="8" fillId="3" borderId="14" xfId="0" applyFont="1" applyFill="1" applyBorder="1" applyAlignment="1">
      <alignment horizontal="center" vertical="center" shrinkToFit="1"/>
    </xf>
    <xf numFmtId="0" fontId="8" fillId="3" borderId="16" xfId="0" applyFont="1" applyFill="1" applyBorder="1" applyAlignment="1">
      <alignment horizontal="center" vertical="center" shrinkToFit="1"/>
    </xf>
    <xf numFmtId="0" fontId="8" fillId="3" borderId="15" xfId="0" applyFont="1" applyFill="1" applyBorder="1" applyAlignment="1">
      <alignment horizontal="center" vertical="center" shrinkToFit="1"/>
    </xf>
    <xf numFmtId="0" fontId="8" fillId="3" borderId="59" xfId="0" applyFont="1" applyFill="1" applyBorder="1" applyAlignment="1">
      <alignment horizontal="center" vertical="center" shrinkToFit="1"/>
    </xf>
    <xf numFmtId="0" fontId="10" fillId="0" borderId="26" xfId="0" applyFont="1" applyFill="1" applyBorder="1" applyAlignment="1">
      <alignment vertical="center" shrinkToFit="1"/>
    </xf>
    <xf numFmtId="0" fontId="8" fillId="3" borderId="28" xfId="0" applyFont="1" applyFill="1" applyBorder="1" applyAlignment="1">
      <alignment horizontal="center" vertical="center" shrinkToFit="1"/>
    </xf>
    <xf numFmtId="0" fontId="8" fillId="3" borderId="27" xfId="0" applyFont="1" applyFill="1" applyBorder="1" applyAlignment="1">
      <alignment horizontal="center" vertical="center" shrinkToFit="1"/>
    </xf>
    <xf numFmtId="0" fontId="8" fillId="3" borderId="0" xfId="0" applyFont="1" applyFill="1" applyBorder="1" applyAlignment="1">
      <alignment horizontal="center" vertical="center" shrinkToFit="1"/>
    </xf>
    <xf numFmtId="0" fontId="8" fillId="3" borderId="26" xfId="0" applyFont="1" applyFill="1" applyBorder="1" applyAlignment="1">
      <alignment horizontal="center" vertical="center" shrinkToFit="1"/>
    </xf>
    <xf numFmtId="0" fontId="10" fillId="0" borderId="64" xfId="0" applyFont="1" applyFill="1" applyBorder="1" applyAlignment="1">
      <alignment vertical="center" shrinkToFit="1"/>
    </xf>
    <xf numFmtId="0" fontId="10" fillId="0" borderId="0" xfId="0" applyFont="1" applyFill="1" applyBorder="1" applyAlignment="1">
      <alignment vertical="center" shrinkToFit="1"/>
    </xf>
    <xf numFmtId="0" fontId="10" fillId="0" borderId="55" xfId="0" applyFont="1" applyFill="1" applyBorder="1" applyAlignment="1">
      <alignment vertical="center" shrinkToFit="1"/>
    </xf>
    <xf numFmtId="0" fontId="8" fillId="3" borderId="36" xfId="0" applyFont="1" applyFill="1" applyBorder="1" applyAlignment="1">
      <alignment horizontal="center" vertical="center" shrinkToFit="1"/>
    </xf>
    <xf numFmtId="0" fontId="8" fillId="3" borderId="35" xfId="0" applyFont="1" applyFill="1" applyBorder="1" applyAlignment="1">
      <alignment horizontal="center" vertical="center" shrinkToFit="1"/>
    </xf>
    <xf numFmtId="0" fontId="8" fillId="3" borderId="55" xfId="0" applyFont="1" applyFill="1" applyBorder="1" applyAlignment="1">
      <alignment horizontal="center" vertical="center" shrinkToFit="1"/>
    </xf>
    <xf numFmtId="0" fontId="8" fillId="3" borderId="64" xfId="0" applyFont="1" applyFill="1" applyBorder="1" applyAlignment="1">
      <alignment horizontal="center" vertical="center" shrinkToFit="1"/>
    </xf>
    <xf numFmtId="0" fontId="26" fillId="3" borderId="0" xfId="0" applyFont="1" applyFill="1" applyBorder="1" applyAlignment="1">
      <alignment shrinkToFit="1"/>
    </xf>
    <xf numFmtId="0" fontId="6" fillId="3" borderId="0" xfId="0" applyFont="1" applyFill="1" applyBorder="1" applyAlignment="1">
      <alignment horizontal="left"/>
    </xf>
    <xf numFmtId="0" fontId="0" fillId="3" borderId="0" xfId="0" applyFill="1" applyBorder="1" applyAlignment="1">
      <alignment shrinkToFit="1"/>
    </xf>
    <xf numFmtId="0" fontId="10" fillId="3" borderId="186" xfId="0" applyFont="1" applyFill="1" applyBorder="1" applyAlignment="1">
      <alignment horizontal="left" vertical="center" shrinkToFit="1"/>
    </xf>
    <xf numFmtId="0" fontId="8" fillId="3" borderId="187" xfId="0" applyFont="1" applyFill="1" applyBorder="1" applyAlignment="1">
      <alignment horizontal="center" vertical="center" shrinkToFit="1"/>
    </xf>
    <xf numFmtId="0" fontId="8" fillId="3" borderId="186" xfId="0" applyFont="1" applyFill="1" applyBorder="1" applyAlignment="1">
      <alignment horizontal="center" vertical="center" shrinkToFit="1"/>
    </xf>
    <xf numFmtId="0" fontId="8" fillId="3" borderId="109" xfId="0" applyFont="1" applyFill="1" applyBorder="1" applyAlignment="1">
      <alignment horizontal="center" vertical="center" shrinkToFit="1"/>
    </xf>
    <xf numFmtId="0" fontId="10" fillId="3" borderId="0" xfId="0" applyFont="1" applyFill="1" applyBorder="1" applyAlignment="1">
      <alignment horizontal="right" vertical="center" shrinkToFit="1"/>
    </xf>
    <xf numFmtId="0" fontId="10" fillId="3" borderId="55" xfId="0" applyFont="1" applyFill="1" applyBorder="1" applyAlignment="1">
      <alignment horizontal="right" vertical="center" shrinkToFit="1"/>
    </xf>
    <xf numFmtId="0" fontId="10" fillId="3" borderId="0" xfId="0" applyFont="1" applyFill="1" applyBorder="1" applyAlignment="1">
      <alignment horizontal="right" vertical="center" wrapText="1"/>
    </xf>
    <xf numFmtId="0" fontId="63" fillId="3" borderId="0" xfId="0" applyFont="1" applyFill="1" applyBorder="1" applyAlignment="1">
      <alignment horizontal="center" vertical="center" shrinkToFit="1"/>
    </xf>
    <xf numFmtId="0" fontId="63" fillId="3" borderId="26" xfId="0" applyFont="1" applyFill="1" applyBorder="1" applyAlignment="1">
      <alignment horizontal="center" vertical="center" shrinkToFit="1"/>
    </xf>
    <xf numFmtId="0" fontId="9" fillId="3" borderId="0" xfId="0" applyFont="1" applyFill="1" applyBorder="1" applyAlignment="1">
      <alignment shrinkToFit="1"/>
    </xf>
    <xf numFmtId="0" fontId="0" fillId="3" borderId="0" xfId="0" applyFill="1" applyBorder="1" applyAlignment="1">
      <alignment vertical="center" shrinkToFit="1"/>
    </xf>
    <xf numFmtId="0" fontId="6" fillId="3" borderId="0" xfId="0" applyFont="1" applyFill="1" applyBorder="1" applyAlignment="1">
      <alignment vertical="center" shrinkToFit="1"/>
    </xf>
    <xf numFmtId="0" fontId="6" fillId="3" borderId="0" xfId="0" applyFont="1" applyFill="1" applyBorder="1" applyAlignment="1">
      <alignment horizontal="left" vertical="center"/>
    </xf>
    <xf numFmtId="0" fontId="6" fillId="3" borderId="0" xfId="0" applyFont="1" applyFill="1" applyBorder="1" applyAlignment="1">
      <alignment horizontal="right" vertical="center" shrinkToFit="1"/>
    </xf>
    <xf numFmtId="0" fontId="6" fillId="3" borderId="0" xfId="0" applyFont="1" applyFill="1" applyAlignment="1">
      <alignment horizontal="left" vertical="top"/>
    </xf>
    <xf numFmtId="0" fontId="15" fillId="0" borderId="0" xfId="0" applyFont="1" applyAlignment="1">
      <alignment vertical="top"/>
    </xf>
    <xf numFmtId="0" fontId="0" fillId="0" borderId="27" xfId="0" applyBorder="1"/>
    <xf numFmtId="0" fontId="0" fillId="0" borderId="27" xfId="0" applyBorder="1" applyAlignment="1">
      <alignment horizontal="distributed" vertical="center" justifyLastLine="1"/>
    </xf>
    <xf numFmtId="0" fontId="9" fillId="0" borderId="27" xfId="0" applyFont="1" applyBorder="1" applyAlignment="1"/>
    <xf numFmtId="0" fontId="9" fillId="0" borderId="28" xfId="0" applyFont="1" applyBorder="1" applyAlignment="1"/>
    <xf numFmtId="2" fontId="9" fillId="0" borderId="28" xfId="0" applyNumberFormat="1" applyFont="1" applyBorder="1" applyAlignment="1"/>
    <xf numFmtId="0" fontId="0" fillId="0" borderId="27" xfId="0" applyFill="1" applyBorder="1" applyAlignment="1">
      <alignment horizontal="distributed" vertical="center" justifyLastLine="1"/>
    </xf>
    <xf numFmtId="0" fontId="9" fillId="0" borderId="27" xfId="0" applyFont="1" applyFill="1" applyBorder="1" applyAlignment="1"/>
    <xf numFmtId="0" fontId="9" fillId="0" borderId="28" xfId="0" applyFont="1" applyFill="1" applyBorder="1" applyAlignment="1"/>
    <xf numFmtId="2" fontId="9" fillId="0" borderId="28" xfId="0" applyNumberFormat="1" applyFont="1" applyFill="1" applyBorder="1" applyAlignment="1"/>
    <xf numFmtId="0" fontId="40" fillId="0" borderId="27" xfId="0" applyFont="1" applyFill="1" applyBorder="1" applyAlignment="1">
      <alignment horizontal="distributed" vertical="center" justifyLastLine="1"/>
    </xf>
    <xf numFmtId="0" fontId="60" fillId="0" borderId="27" xfId="0" applyFont="1" applyFill="1" applyBorder="1" applyAlignment="1"/>
    <xf numFmtId="0" fontId="60" fillId="0" borderId="28" xfId="0" applyFont="1" applyFill="1" applyBorder="1" applyAlignment="1"/>
    <xf numFmtId="2" fontId="60" fillId="0" borderId="28" xfId="0" applyNumberFormat="1" applyFont="1" applyFill="1" applyBorder="1" applyAlignment="1"/>
    <xf numFmtId="3" fontId="9" fillId="0" borderId="28" xfId="0" applyNumberFormat="1" applyFont="1" applyFill="1" applyBorder="1" applyAlignment="1"/>
    <xf numFmtId="0" fontId="0" fillId="0" borderId="27" xfId="0" applyFont="1" applyFill="1" applyBorder="1" applyAlignment="1">
      <alignment horizontal="distributed" vertical="center" justifyLastLine="1"/>
    </xf>
    <xf numFmtId="38" fontId="9" fillId="0" borderId="28" xfId="5" applyFont="1" applyFill="1" applyBorder="1" applyAlignment="1"/>
    <xf numFmtId="3" fontId="9" fillId="0" borderId="27" xfId="0" applyNumberFormat="1" applyFont="1" applyFill="1" applyBorder="1" applyAlignment="1"/>
    <xf numFmtId="0" fontId="0" fillId="0" borderId="36" xfId="0" applyFont="1" applyFill="1" applyBorder="1" applyAlignment="1">
      <alignment horizontal="distributed" vertical="center" justifyLastLine="1"/>
    </xf>
    <xf numFmtId="38" fontId="9" fillId="0" borderId="36" xfId="5" applyFont="1" applyFill="1" applyBorder="1" applyAlignment="1"/>
    <xf numFmtId="2" fontId="9" fillId="0" borderId="36" xfId="0" applyNumberFormat="1" applyFont="1" applyFill="1" applyBorder="1" applyAlignment="1"/>
    <xf numFmtId="0" fontId="16" fillId="0" borderId="0" xfId="0" applyFont="1" applyFill="1" applyBorder="1" applyAlignment="1">
      <alignment horizontal="left" wrapText="1"/>
    </xf>
    <xf numFmtId="0" fontId="0" fillId="0" borderId="2" xfId="0" applyBorder="1" applyAlignment="1">
      <alignment horizontal="right"/>
    </xf>
    <xf numFmtId="0" fontId="0" fillId="0" borderId="88" xfId="0" applyBorder="1"/>
    <xf numFmtId="0" fontId="0" fillId="0" borderId="25" xfId="0" applyBorder="1"/>
    <xf numFmtId="0" fontId="0" fillId="0" borderId="190" xfId="0" applyBorder="1" applyAlignment="1">
      <alignment horizontal="distributed" vertical="center"/>
    </xf>
    <xf numFmtId="0" fontId="0" fillId="0" borderId="191" xfId="0" applyBorder="1" applyAlignment="1">
      <alignment horizontal="right" indent="3"/>
    </xf>
    <xf numFmtId="0" fontId="0" fillId="0" borderId="1" xfId="0" applyBorder="1" applyAlignment="1">
      <alignment horizontal="right" indent="3"/>
    </xf>
    <xf numFmtId="38" fontId="0" fillId="0" borderId="192" xfId="5" applyFont="1" applyBorder="1" applyAlignment="1">
      <alignment horizontal="right" indent="3"/>
    </xf>
    <xf numFmtId="0" fontId="0" fillId="0" borderId="25" xfId="0" applyBorder="1" applyAlignment="1">
      <alignment horizontal="distributed" vertical="center"/>
    </xf>
    <xf numFmtId="0" fontId="0" fillId="0" borderId="193" xfId="0" applyBorder="1" applyAlignment="1">
      <alignment horizontal="right" indent="3"/>
    </xf>
    <xf numFmtId="0" fontId="0" fillId="0" borderId="14" xfId="0" applyBorder="1" applyAlignment="1">
      <alignment horizontal="right" indent="3"/>
    </xf>
    <xf numFmtId="38" fontId="0" fillId="0" borderId="194" xfId="5" applyFont="1" applyBorder="1" applyAlignment="1">
      <alignment horizontal="right" indent="3"/>
    </xf>
    <xf numFmtId="0" fontId="0" fillId="0" borderId="195" xfId="0" applyBorder="1" applyAlignment="1">
      <alignment horizontal="distributed" vertical="center"/>
    </xf>
    <xf numFmtId="0" fontId="0" fillId="0" borderId="59" xfId="0" applyBorder="1" applyAlignment="1">
      <alignment horizontal="right" indent="3"/>
    </xf>
    <xf numFmtId="0" fontId="0" fillId="0" borderId="195" xfId="0" applyFont="1" applyBorder="1" applyAlignment="1">
      <alignment horizontal="distributed" vertical="center"/>
    </xf>
    <xf numFmtId="0" fontId="0" fillId="0" borderId="59" xfId="0" applyFont="1" applyBorder="1" applyAlignment="1">
      <alignment horizontal="right" indent="3"/>
    </xf>
    <xf numFmtId="0" fontId="0" fillId="0" borderId="14" xfId="0" applyFont="1" applyBorder="1" applyAlignment="1">
      <alignment horizontal="right" indent="3"/>
    </xf>
    <xf numFmtId="38" fontId="0" fillId="0" borderId="59" xfId="5" applyFont="1" applyBorder="1" applyAlignment="1">
      <alignment horizontal="right" indent="3"/>
    </xf>
    <xf numFmtId="0" fontId="0" fillId="0" borderId="196" xfId="0" applyFont="1" applyBorder="1" applyAlignment="1">
      <alignment horizontal="distributed" vertical="center"/>
    </xf>
    <xf numFmtId="38" fontId="0" fillId="0" borderId="21" xfId="5" applyFont="1" applyBorder="1" applyAlignment="1">
      <alignment horizontal="right" indent="3"/>
    </xf>
    <xf numFmtId="0" fontId="0" fillId="0" borderId="20" xfId="0" applyFont="1" applyBorder="1" applyAlignment="1">
      <alignment horizontal="right" indent="3"/>
    </xf>
    <xf numFmtId="38" fontId="0" fillId="0" borderId="197" xfId="5" applyFont="1" applyBorder="1" applyAlignment="1">
      <alignment horizontal="right" indent="3"/>
    </xf>
    <xf numFmtId="0" fontId="0" fillId="0" borderId="0" xfId="0" applyBorder="1" applyAlignment="1">
      <alignment horizontal="distributed" vertical="center"/>
    </xf>
    <xf numFmtId="0" fontId="16" fillId="0" borderId="0" xfId="0" applyFont="1" applyBorder="1" applyAlignment="1">
      <alignment horizontal="left" vertical="top"/>
    </xf>
    <xf numFmtId="0" fontId="16" fillId="0" borderId="0" xfId="0" applyNumberFormat="1" applyFont="1" applyBorder="1" applyAlignment="1">
      <alignment vertical="top"/>
    </xf>
    <xf numFmtId="0" fontId="16" fillId="0" borderId="0" xfId="0" applyFont="1" applyBorder="1" applyAlignment="1">
      <alignment horizontal="distributed" vertical="center"/>
    </xf>
    <xf numFmtId="0" fontId="0" fillId="0" borderId="0" xfId="0" applyFont="1" applyFill="1" applyBorder="1"/>
    <xf numFmtId="38" fontId="0" fillId="0" borderId="0" xfId="5" applyFont="1" applyFill="1" applyBorder="1" applyAlignment="1"/>
    <xf numFmtId="2" fontId="0" fillId="0" borderId="0" xfId="0" applyNumberFormat="1" applyFont="1" applyFill="1" applyBorder="1"/>
    <xf numFmtId="0" fontId="8" fillId="3" borderId="0" xfId="0" applyFont="1" applyFill="1"/>
    <xf numFmtId="0" fontId="9" fillId="3" borderId="55" xfId="0" applyFont="1" applyFill="1" applyBorder="1" applyAlignment="1"/>
    <xf numFmtId="0" fontId="9" fillId="3" borderId="55" xfId="0" applyFont="1" applyFill="1" applyBorder="1" applyAlignment="1">
      <alignment horizontal="right"/>
    </xf>
    <xf numFmtId="0" fontId="9" fillId="3" borderId="59" xfId="0" applyFont="1" applyFill="1" applyBorder="1"/>
    <xf numFmtId="0" fontId="9" fillId="3" borderId="64" xfId="0" applyFont="1" applyFill="1" applyBorder="1"/>
    <xf numFmtId="0" fontId="9" fillId="3" borderId="55" xfId="0" applyFont="1" applyFill="1" applyBorder="1" applyAlignment="1">
      <alignment horizontal="centerContinuous" vertical="center"/>
    </xf>
    <xf numFmtId="0" fontId="9" fillId="3" borderId="1" xfId="0" applyFont="1" applyFill="1" applyBorder="1" applyAlignment="1">
      <alignment horizontal="centerContinuous" vertical="center" wrapText="1"/>
    </xf>
    <xf numFmtId="0" fontId="9" fillId="3" borderId="163" xfId="0" applyFont="1" applyFill="1" applyBorder="1" applyAlignment="1">
      <alignment horizontal="centerContinuous" vertical="center" wrapText="1"/>
    </xf>
    <xf numFmtId="0" fontId="9" fillId="3" borderId="13" xfId="0" applyFont="1" applyFill="1" applyBorder="1" applyAlignment="1">
      <alignment horizontal="centerContinuous" vertical="center" wrapText="1"/>
    </xf>
    <xf numFmtId="0" fontId="9" fillId="3" borderId="55" xfId="0" applyFont="1" applyFill="1" applyBorder="1" applyAlignment="1">
      <alignment horizontal="centerContinuous" vertical="center" wrapText="1"/>
    </xf>
    <xf numFmtId="0" fontId="9" fillId="3" borderId="60" xfId="0" applyFont="1" applyFill="1" applyBorder="1" applyAlignment="1">
      <alignment horizontal="centerContinuous" vertical="center" wrapText="1"/>
    </xf>
    <xf numFmtId="0" fontId="9" fillId="3" borderId="26" xfId="0" applyFont="1" applyFill="1" applyBorder="1"/>
    <xf numFmtId="38" fontId="9" fillId="3" borderId="28" xfId="1" applyFont="1" applyFill="1" applyBorder="1" applyAlignment="1">
      <alignment horizontal="right"/>
    </xf>
    <xf numFmtId="38" fontId="9" fillId="3" borderId="0" xfId="1" applyFont="1" applyFill="1" applyBorder="1" applyAlignment="1">
      <alignment horizontal="right"/>
    </xf>
    <xf numFmtId="38" fontId="9" fillId="3" borderId="70" xfId="1" applyFont="1" applyFill="1" applyBorder="1" applyAlignment="1">
      <alignment horizontal="right"/>
    </xf>
    <xf numFmtId="38" fontId="9" fillId="3" borderId="26" xfId="1" applyFont="1" applyFill="1" applyBorder="1" applyAlignment="1">
      <alignment horizontal="right"/>
    </xf>
    <xf numFmtId="38" fontId="9" fillId="3" borderId="27" xfId="1" applyFont="1" applyFill="1" applyBorder="1" applyAlignment="1">
      <alignment horizontal="right"/>
    </xf>
    <xf numFmtId="0" fontId="9" fillId="3" borderId="0" xfId="1" applyNumberFormat="1" applyFont="1" applyFill="1" applyBorder="1" applyAlignment="1">
      <alignment horizontal="right"/>
    </xf>
    <xf numFmtId="0" fontId="9" fillId="3" borderId="113" xfId="0" applyFont="1" applyFill="1" applyBorder="1"/>
    <xf numFmtId="38" fontId="9" fillId="3" borderId="37" xfId="1" applyFont="1" applyFill="1" applyBorder="1" applyAlignment="1">
      <alignment horizontal="right"/>
    </xf>
    <xf numFmtId="38" fontId="9" fillId="3" borderId="154" xfId="1" applyFont="1" applyFill="1" applyBorder="1" applyAlignment="1">
      <alignment horizontal="right"/>
    </xf>
    <xf numFmtId="38" fontId="9" fillId="3" borderId="198" xfId="1" applyFont="1" applyFill="1" applyBorder="1" applyAlignment="1">
      <alignment horizontal="right"/>
    </xf>
    <xf numFmtId="38" fontId="9" fillId="3" borderId="113" xfId="1" applyFont="1" applyFill="1" applyBorder="1" applyAlignment="1">
      <alignment horizontal="right"/>
    </xf>
    <xf numFmtId="38" fontId="9" fillId="3" borderId="38" xfId="1" applyFont="1" applyFill="1" applyBorder="1" applyAlignment="1">
      <alignment horizontal="right"/>
    </xf>
    <xf numFmtId="0" fontId="9" fillId="3" borderId="0" xfId="0" applyFont="1" applyFill="1" applyBorder="1"/>
    <xf numFmtId="0" fontId="9" fillId="3" borderId="154" xfId="1" applyNumberFormat="1" applyFont="1" applyFill="1" applyBorder="1" applyAlignment="1">
      <alignment horizontal="right"/>
    </xf>
    <xf numFmtId="38" fontId="9" fillId="3" borderId="0" xfId="0" applyNumberFormat="1" applyFont="1" applyFill="1"/>
    <xf numFmtId="38" fontId="9" fillId="3" borderId="199" xfId="1" applyFont="1" applyFill="1" applyBorder="1" applyAlignment="1">
      <alignment horizontal="right"/>
    </xf>
    <xf numFmtId="38" fontId="9" fillId="3" borderId="200" xfId="1" applyFont="1" applyFill="1" applyBorder="1" applyAlignment="1">
      <alignment horizontal="right"/>
    </xf>
    <xf numFmtId="38" fontId="9" fillId="3" borderId="0" xfId="0" applyNumberFormat="1" applyFont="1" applyFill="1" applyBorder="1"/>
    <xf numFmtId="38" fontId="9" fillId="3" borderId="36" xfId="1" applyFont="1" applyFill="1" applyBorder="1" applyAlignment="1">
      <alignment horizontal="right"/>
    </xf>
    <xf numFmtId="38" fontId="9" fillId="3" borderId="55" xfId="1" applyFont="1" applyFill="1" applyBorder="1" applyAlignment="1">
      <alignment horizontal="right"/>
    </xf>
    <xf numFmtId="38" fontId="9" fillId="3" borderId="72" xfId="1" applyFont="1" applyFill="1" applyBorder="1" applyAlignment="1">
      <alignment horizontal="right"/>
    </xf>
    <xf numFmtId="38" fontId="9" fillId="3" borderId="35" xfId="1" applyFont="1" applyFill="1" applyBorder="1" applyAlignment="1">
      <alignment horizontal="right"/>
    </xf>
    <xf numFmtId="38" fontId="9" fillId="3" borderId="64" xfId="1" applyFont="1" applyFill="1" applyBorder="1" applyAlignment="1">
      <alignment horizontal="right"/>
    </xf>
    <xf numFmtId="0" fontId="9" fillId="3" borderId="55" xfId="1" applyNumberFormat="1" applyFont="1" applyFill="1" applyBorder="1" applyAlignment="1">
      <alignment horizontal="right"/>
    </xf>
    <xf numFmtId="0" fontId="7" fillId="3" borderId="0" xfId="0" applyFont="1" applyFill="1" applyAlignment="1">
      <alignment horizontal="right" vertical="top"/>
    </xf>
    <xf numFmtId="177" fontId="10" fillId="0" borderId="0" xfId="0" applyNumberFormat="1" applyFont="1"/>
    <xf numFmtId="177" fontId="0" fillId="0" borderId="0" xfId="0" applyNumberFormat="1"/>
    <xf numFmtId="177" fontId="0" fillId="0" borderId="55" xfId="0" applyNumberFormat="1" applyBorder="1"/>
    <xf numFmtId="0" fontId="9" fillId="0" borderId="55" xfId="0" applyFont="1" applyBorder="1" applyAlignment="1"/>
    <xf numFmtId="177" fontId="9" fillId="0" borderId="55" xfId="0" applyNumberFormat="1" applyFont="1" applyBorder="1" applyAlignment="1">
      <alignment horizontal="right"/>
    </xf>
    <xf numFmtId="0" fontId="9" fillId="0" borderId="59" xfId="0" applyFont="1" applyBorder="1" applyAlignment="1">
      <alignment horizontal="right"/>
    </xf>
    <xf numFmtId="0" fontId="9" fillId="0" borderId="14" xfId="0" applyFont="1" applyBorder="1" applyAlignment="1">
      <alignment horizontal="distributed" vertical="center" wrapText="1" justifyLastLine="1"/>
    </xf>
    <xf numFmtId="0" fontId="9" fillId="0" borderId="64" xfId="0" applyFont="1" applyBorder="1"/>
    <xf numFmtId="0" fontId="9" fillId="0" borderId="36" xfId="0" applyFont="1" applyBorder="1" applyAlignment="1">
      <alignment horizontal="distributed" vertical="center" wrapText="1" justifyLastLine="1"/>
    </xf>
    <xf numFmtId="0" fontId="9" fillId="0" borderId="36" xfId="0" applyFont="1" applyBorder="1" applyAlignment="1">
      <alignment horizontal="center" vertical="center"/>
    </xf>
    <xf numFmtId="0" fontId="9" fillId="0" borderId="161" xfId="0" applyFont="1" applyBorder="1" applyAlignment="1">
      <alignment horizontal="center" vertical="center"/>
    </xf>
    <xf numFmtId="177" fontId="9" fillId="0" borderId="13" xfId="0" applyNumberFormat="1" applyFont="1" applyBorder="1" applyAlignment="1">
      <alignment horizontal="centerContinuous" vertical="center"/>
    </xf>
    <xf numFmtId="0" fontId="9" fillId="0" borderId="26" xfId="0" applyFont="1" applyBorder="1" applyAlignment="1">
      <alignment horizontal="distributed"/>
    </xf>
    <xf numFmtId="183" fontId="9" fillId="0" borderId="28" xfId="1" applyNumberFormat="1" applyFont="1" applyBorder="1" applyAlignment="1">
      <alignment horizontal="center"/>
    </xf>
    <xf numFmtId="183" fontId="9" fillId="0" borderId="28" xfId="1" applyNumberFormat="1" applyFont="1" applyBorder="1"/>
    <xf numFmtId="183" fontId="9" fillId="0" borderId="27" xfId="1" applyNumberFormat="1" applyFont="1" applyBorder="1"/>
    <xf numFmtId="183" fontId="9" fillId="0" borderId="0" xfId="1" applyNumberFormat="1" applyFont="1" applyBorder="1"/>
    <xf numFmtId="183" fontId="9" fillId="0" borderId="70" xfId="1" applyNumberFormat="1" applyFont="1" applyBorder="1"/>
    <xf numFmtId="183" fontId="9" fillId="0" borderId="26" xfId="1" applyNumberFormat="1" applyFont="1" applyBorder="1"/>
    <xf numFmtId="0" fontId="9" fillId="0" borderId="26" xfId="0" applyFont="1" applyFill="1" applyBorder="1" applyAlignment="1">
      <alignment horizontal="distributed"/>
    </xf>
    <xf numFmtId="183" fontId="9" fillId="0" borderId="28" xfId="1" applyNumberFormat="1" applyFont="1" applyBorder="1" applyAlignment="1"/>
    <xf numFmtId="183" fontId="9" fillId="0" borderId="27" xfId="1" applyNumberFormat="1" applyFont="1" applyBorder="1" applyAlignment="1"/>
    <xf numFmtId="183" fontId="9" fillId="0" borderId="0" xfId="1" applyNumberFormat="1" applyFont="1" applyBorder="1" applyAlignment="1"/>
    <xf numFmtId="183" fontId="9" fillId="0" borderId="70" xfId="1" applyNumberFormat="1" applyFont="1" applyBorder="1" applyAlignment="1"/>
    <xf numFmtId="183" fontId="9" fillId="0" borderId="26" xfId="1" applyNumberFormat="1" applyFont="1" applyBorder="1" applyAlignment="1"/>
    <xf numFmtId="183" fontId="9" fillId="0" borderId="28" xfId="1" applyNumberFormat="1" applyFont="1" applyFill="1" applyBorder="1" applyAlignment="1">
      <alignment horizontal="center"/>
    </xf>
    <xf numFmtId="183" fontId="9" fillId="0" borderId="28" xfId="1" applyNumberFormat="1" applyFont="1" applyFill="1" applyBorder="1" applyAlignment="1"/>
    <xf numFmtId="183" fontId="9" fillId="0" borderId="27" xfId="1" applyNumberFormat="1" applyFont="1" applyFill="1" applyBorder="1" applyAlignment="1"/>
    <xf numFmtId="183" fontId="9" fillId="0" borderId="0" xfId="1" applyNumberFormat="1" applyFont="1" applyFill="1" applyBorder="1" applyAlignment="1"/>
    <xf numFmtId="183" fontId="9" fillId="0" borderId="70" xfId="1" applyNumberFormat="1" applyFont="1" applyFill="1" applyBorder="1" applyAlignment="1"/>
    <xf numFmtId="183" fontId="9" fillId="0" borderId="26" xfId="1" applyNumberFormat="1" applyFont="1" applyFill="1" applyBorder="1" applyAlignment="1"/>
    <xf numFmtId="0" fontId="9" fillId="0" borderId="26" xfId="0" applyNumberFormat="1" applyFont="1" applyFill="1" applyBorder="1" applyAlignment="1">
      <alignment horizontal="distributed"/>
    </xf>
    <xf numFmtId="0" fontId="9" fillId="0" borderId="64" xfId="0" applyNumberFormat="1" applyFont="1" applyFill="1" applyBorder="1" applyAlignment="1">
      <alignment horizontal="distributed"/>
    </xf>
    <xf numFmtId="183" fontId="9" fillId="0" borderId="36" xfId="1" applyNumberFormat="1" applyFont="1" applyFill="1" applyBorder="1" applyAlignment="1">
      <alignment horizontal="center"/>
    </xf>
    <xf numFmtId="183" fontId="9" fillId="0" borderId="36" xfId="1" applyNumberFormat="1" applyFont="1" applyFill="1" applyBorder="1" applyAlignment="1"/>
    <xf numFmtId="183" fontId="9" fillId="0" borderId="35" xfId="1" applyNumberFormat="1" applyFont="1" applyFill="1" applyBorder="1" applyAlignment="1"/>
    <xf numFmtId="183" fontId="9" fillId="0" borderId="55" xfId="1" applyNumberFormat="1" applyFont="1" applyFill="1" applyBorder="1" applyAlignment="1"/>
    <xf numFmtId="183" fontId="9" fillId="0" borderId="72" xfId="1" applyNumberFormat="1" applyFont="1" applyFill="1" applyBorder="1" applyAlignment="1"/>
    <xf numFmtId="183" fontId="9" fillId="0" borderId="64" xfId="1" applyNumberFormat="1" applyFont="1" applyFill="1" applyBorder="1" applyAlignment="1"/>
    <xf numFmtId="0" fontId="9" fillId="0" borderId="0" xfId="0" applyNumberFormat="1" applyFont="1" applyFill="1" applyBorder="1" applyAlignment="1">
      <alignment horizontal="center"/>
    </xf>
    <xf numFmtId="0" fontId="9" fillId="0" borderId="0" xfId="1" applyNumberFormat="1" applyFont="1" applyFill="1" applyBorder="1" applyAlignment="1"/>
    <xf numFmtId="177" fontId="9" fillId="0" borderId="0" xfId="1" applyNumberFormat="1" applyFont="1" applyFill="1" applyBorder="1" applyAlignment="1"/>
    <xf numFmtId="177" fontId="9" fillId="0" borderId="0" xfId="1" applyNumberFormat="1" applyFont="1" applyFill="1" applyBorder="1" applyAlignment="1">
      <alignment horizontal="right"/>
    </xf>
    <xf numFmtId="0" fontId="9" fillId="0" borderId="0" xfId="0" applyNumberFormat="1" applyFont="1" applyFill="1" applyBorder="1" applyAlignment="1">
      <alignment horizontal="left" vertical="center"/>
    </xf>
    <xf numFmtId="177" fontId="0" fillId="0" borderId="0" xfId="0" applyNumberFormat="1" applyAlignment="1">
      <alignment horizontal="right"/>
    </xf>
    <xf numFmtId="0" fontId="64" fillId="0" borderId="0" xfId="0" applyFont="1"/>
    <xf numFmtId="0" fontId="9" fillId="0" borderId="16" xfId="0" applyFont="1" applyBorder="1" applyAlignment="1">
      <alignment horizontal="right"/>
    </xf>
    <xf numFmtId="0" fontId="9" fillId="0" borderId="35" xfId="0" applyFont="1" applyBorder="1"/>
    <xf numFmtId="177" fontId="9" fillId="0" borderId="12" xfId="0" applyNumberFormat="1" applyFont="1" applyBorder="1" applyAlignment="1">
      <alignment horizontal="centerContinuous" vertical="center"/>
    </xf>
    <xf numFmtId="0" fontId="9" fillId="0" borderId="27" xfId="0" applyFont="1" applyBorder="1" applyAlignment="1">
      <alignment horizontal="distributed"/>
    </xf>
    <xf numFmtId="0" fontId="9" fillId="0" borderId="35" xfId="0" applyFont="1" applyBorder="1" applyAlignment="1">
      <alignment horizontal="distributed"/>
    </xf>
    <xf numFmtId="183" fontId="9" fillId="0" borderId="35" xfId="1" applyNumberFormat="1" applyFont="1" applyBorder="1" applyAlignment="1">
      <alignment horizontal="center"/>
    </xf>
    <xf numFmtId="183" fontId="9" fillId="0" borderId="35" xfId="1" applyNumberFormat="1" applyFont="1" applyBorder="1"/>
    <xf numFmtId="183" fontId="9" fillId="0" borderId="55" xfId="1" applyNumberFormat="1" applyFont="1" applyBorder="1"/>
    <xf numFmtId="183" fontId="9" fillId="0" borderId="72" xfId="1" applyNumberFormat="1" applyFont="1" applyBorder="1"/>
    <xf numFmtId="177" fontId="9" fillId="0" borderId="0" xfId="1" applyNumberFormat="1" applyFont="1" applyBorder="1"/>
    <xf numFmtId="177" fontId="9" fillId="0" borderId="0" xfId="1" applyNumberFormat="1" applyFont="1" applyBorder="1" applyAlignment="1">
      <alignment horizontal="right"/>
    </xf>
    <xf numFmtId="177" fontId="0" fillId="0" borderId="0" xfId="0" applyNumberFormat="1" applyBorder="1"/>
    <xf numFmtId="38" fontId="2" fillId="3" borderId="27" xfId="1" applyFont="1" applyFill="1" applyBorder="1" applyAlignment="1">
      <alignment horizontal="center"/>
    </xf>
    <xf numFmtId="38" fontId="2" fillId="3" borderId="28" xfId="1" applyFont="1" applyFill="1" applyBorder="1" applyAlignment="1">
      <alignment horizontal="center"/>
    </xf>
    <xf numFmtId="38" fontId="2" fillId="3" borderId="0" xfId="1" applyFont="1" applyFill="1" applyBorder="1" applyAlignment="1">
      <alignment horizontal="center"/>
    </xf>
    <xf numFmtId="0" fontId="0" fillId="3" borderId="0" xfId="0" applyFont="1" applyFill="1" applyBorder="1" applyAlignment="1">
      <alignment horizontal="distributed" justifyLastLine="1"/>
    </xf>
    <xf numFmtId="38" fontId="0" fillId="3" borderId="28" xfId="1" applyFont="1" applyFill="1" applyBorder="1" applyAlignment="1">
      <alignment horizontal="center"/>
    </xf>
    <xf numFmtId="0" fontId="0" fillId="3" borderId="26" xfId="0" applyFont="1" applyFill="1" applyBorder="1" applyAlignment="1">
      <alignment horizontal="distributed" justifyLastLine="1"/>
    </xf>
    <xf numFmtId="0" fontId="0" fillId="3" borderId="55" xfId="0" applyFont="1" applyFill="1" applyBorder="1" applyAlignment="1">
      <alignment horizontal="distributed" justifyLastLine="1"/>
    </xf>
    <xf numFmtId="38" fontId="0" fillId="3" borderId="36" xfId="1" applyFont="1" applyFill="1" applyBorder="1" applyAlignment="1">
      <alignment horizontal="center"/>
    </xf>
    <xf numFmtId="0" fontId="26" fillId="3" borderId="0" xfId="0" applyFont="1" applyFill="1" applyBorder="1" applyAlignment="1">
      <alignment horizontal="distributed" justifyLastLine="1"/>
    </xf>
    <xf numFmtId="38" fontId="26" fillId="3" borderId="0" xfId="1" applyFont="1" applyFill="1" applyBorder="1"/>
    <xf numFmtId="38" fontId="0" fillId="3" borderId="0" xfId="1" applyFont="1" applyFill="1" applyBorder="1" applyAlignment="1">
      <alignment vertical="center"/>
    </xf>
    <xf numFmtId="0" fontId="0" fillId="3" borderId="0" xfId="0" applyFont="1" applyFill="1" applyBorder="1" applyAlignment="1"/>
    <xf numFmtId="0" fontId="16" fillId="3" borderId="0" xfId="0" applyFont="1" applyFill="1" applyBorder="1" applyAlignment="1">
      <alignment horizontal="right" vertical="center" justifyLastLine="1"/>
    </xf>
    <xf numFmtId="0" fontId="6" fillId="0" borderId="0" xfId="0" applyFont="1" applyAlignment="1">
      <alignment horizontal="centerContinuous"/>
    </xf>
    <xf numFmtId="0" fontId="9" fillId="0" borderId="2" xfId="0" applyFont="1" applyBorder="1" applyAlignment="1"/>
    <xf numFmtId="0" fontId="9" fillId="0" borderId="2" xfId="0" applyFont="1" applyBorder="1" applyAlignment="1">
      <alignment horizontal="right"/>
    </xf>
    <xf numFmtId="0" fontId="9" fillId="0" borderId="89" xfId="0" applyFont="1" applyBorder="1" applyAlignment="1">
      <alignment vertical="center"/>
    </xf>
    <xf numFmtId="0" fontId="6" fillId="0" borderId="90" xfId="0" applyFont="1" applyBorder="1" applyAlignment="1">
      <alignment horizontal="center" vertical="center"/>
    </xf>
    <xf numFmtId="0" fontId="9" fillId="0" borderId="26" xfId="0" applyFont="1" applyBorder="1"/>
    <xf numFmtId="0" fontId="6" fillId="0" borderId="28" xfId="0" applyFont="1" applyBorder="1"/>
    <xf numFmtId="0" fontId="6" fillId="0" borderId="60" xfId="0" applyFont="1" applyBorder="1" applyAlignment="1">
      <alignment horizontal="centerContinuous" vertical="center"/>
    </xf>
    <xf numFmtId="0" fontId="6" fillId="0" borderId="12" xfId="0" applyFont="1" applyBorder="1" applyAlignment="1">
      <alignment horizontal="centerContinuous" vertical="center"/>
    </xf>
    <xf numFmtId="0" fontId="6" fillId="0" borderId="13" xfId="0" applyFont="1" applyBorder="1" applyAlignment="1">
      <alignment horizontal="centerContinuous" vertical="center"/>
    </xf>
    <xf numFmtId="0" fontId="9" fillId="0" borderId="32" xfId="0" applyFont="1" applyBorder="1" applyAlignment="1">
      <alignment vertical="center"/>
    </xf>
    <xf numFmtId="0" fontId="6" fillId="0" borderId="22" xfId="0" applyFont="1" applyBorder="1" applyAlignment="1">
      <alignment horizontal="center" vertical="center"/>
    </xf>
    <xf numFmtId="0" fontId="6" fillId="0" borderId="20" xfId="0" applyFont="1" applyBorder="1" applyAlignment="1">
      <alignment horizontal="centerContinuous" vertical="center"/>
    </xf>
    <xf numFmtId="0" fontId="6" fillId="0" borderId="202" xfId="0" applyFont="1" applyBorder="1" applyAlignment="1">
      <alignment horizontal="centerContinuous" vertical="center"/>
    </xf>
    <xf numFmtId="0" fontId="6" fillId="0" borderId="203" xfId="0" applyFont="1" applyBorder="1" applyAlignment="1">
      <alignment horizontal="centerContinuous" vertical="center"/>
    </xf>
    <xf numFmtId="183" fontId="6" fillId="0" borderId="28" xfId="1" applyNumberFormat="1" applyFont="1" applyBorder="1"/>
    <xf numFmtId="183" fontId="6" fillId="0" borderId="27" xfId="1" applyNumberFormat="1" applyFont="1" applyBorder="1" applyAlignment="1">
      <alignment horizontal="right"/>
    </xf>
    <xf numFmtId="183" fontId="6" fillId="0" borderId="0" xfId="1" applyNumberFormat="1" applyFont="1" applyBorder="1"/>
    <xf numFmtId="183" fontId="6" fillId="0" borderId="26" xfId="1" applyNumberFormat="1" applyFont="1" applyBorder="1"/>
    <xf numFmtId="183" fontId="6" fillId="0" borderId="27" xfId="1" applyNumberFormat="1" applyFont="1" applyBorder="1"/>
    <xf numFmtId="183" fontId="6" fillId="0" borderId="146" xfId="1" applyNumberFormat="1" applyFont="1" applyBorder="1"/>
    <xf numFmtId="183" fontId="6" fillId="0" borderId="0" xfId="0" applyNumberFormat="1" applyFont="1" applyBorder="1"/>
    <xf numFmtId="183" fontId="6" fillId="0" borderId="28" xfId="1" applyNumberFormat="1" applyFont="1" applyFill="1" applyBorder="1"/>
    <xf numFmtId="183" fontId="6" fillId="0" borderId="27" xfId="1" quotePrefix="1" applyNumberFormat="1" applyFont="1" applyFill="1" applyBorder="1" applyAlignment="1">
      <alignment horizontal="right"/>
    </xf>
    <xf numFmtId="183" fontId="6" fillId="0" borderId="0" xfId="1" applyNumberFormat="1" applyFont="1" applyFill="1" applyBorder="1"/>
    <xf numFmtId="183" fontId="6" fillId="0" borderId="26" xfId="1" applyNumberFormat="1" applyFont="1" applyFill="1" applyBorder="1"/>
    <xf numFmtId="183" fontId="6" fillId="0" borderId="27" xfId="1" applyNumberFormat="1" applyFont="1" applyFill="1" applyBorder="1"/>
    <xf numFmtId="183" fontId="6" fillId="0" borderId="146" xfId="1" applyNumberFormat="1" applyFont="1" applyFill="1" applyBorder="1"/>
    <xf numFmtId="183" fontId="6" fillId="0" borderId="0" xfId="0" applyNumberFormat="1" applyFont="1" applyFill="1" applyBorder="1"/>
    <xf numFmtId="183" fontId="6" fillId="0" borderId="27" xfId="1" applyNumberFormat="1" applyFont="1" applyFill="1" applyBorder="1" applyAlignment="1">
      <alignment horizontal="right"/>
    </xf>
    <xf numFmtId="0" fontId="9" fillId="0" borderId="32" xfId="0" applyFont="1" applyFill="1" applyBorder="1" applyAlignment="1">
      <alignment horizontal="center"/>
    </xf>
    <xf numFmtId="183" fontId="6" fillId="0" borderId="22" xfId="1" applyNumberFormat="1" applyFont="1" applyFill="1" applyBorder="1"/>
    <xf numFmtId="183" fontId="6" fillId="0" borderId="23" xfId="1" applyNumberFormat="1" applyFont="1" applyFill="1" applyBorder="1" applyAlignment="1">
      <alignment horizontal="right"/>
    </xf>
    <xf numFmtId="183" fontId="6" fillId="0" borderId="2" xfId="1" applyNumberFormat="1" applyFont="1" applyFill="1" applyBorder="1"/>
    <xf numFmtId="183" fontId="6" fillId="0" borderId="32" xfId="1" applyNumberFormat="1" applyFont="1" applyFill="1" applyBorder="1"/>
    <xf numFmtId="183" fontId="6" fillId="0" borderId="23" xfId="1" applyNumberFormat="1" applyFont="1" applyFill="1" applyBorder="1"/>
    <xf numFmtId="183" fontId="6" fillId="0" borderId="204" xfId="1" applyNumberFormat="1" applyFont="1" applyFill="1" applyBorder="1"/>
    <xf numFmtId="183" fontId="6" fillId="0" borderId="2" xfId="0" applyNumberFormat="1" applyFont="1" applyFill="1" applyBorder="1"/>
    <xf numFmtId="0" fontId="9" fillId="0" borderId="0" xfId="0" applyFont="1" applyAlignment="1">
      <alignment horizontal="centerContinuous"/>
    </xf>
    <xf numFmtId="0" fontId="9" fillId="0" borderId="0" xfId="0" applyFont="1" applyBorder="1" applyAlignment="1">
      <alignment vertical="center"/>
    </xf>
    <xf numFmtId="0" fontId="9" fillId="0" borderId="0" xfId="0" applyFont="1" applyFill="1" applyBorder="1" applyAlignment="1">
      <alignment horizontal="center"/>
    </xf>
    <xf numFmtId="0" fontId="9" fillId="0" borderId="76" xfId="0" applyFont="1" applyBorder="1" applyAlignment="1">
      <alignment vertical="center"/>
    </xf>
    <xf numFmtId="0" fontId="6" fillId="0" borderId="188" xfId="0" applyFont="1" applyBorder="1" applyAlignment="1">
      <alignment horizontal="center" vertical="center"/>
    </xf>
    <xf numFmtId="0" fontId="6" fillId="0" borderId="5" xfId="0" applyFont="1" applyBorder="1" applyAlignment="1">
      <alignment horizontal="centerContinuous" vertical="center"/>
    </xf>
    <xf numFmtId="0" fontId="9" fillId="0" borderId="29" xfId="0" applyFont="1" applyBorder="1"/>
    <xf numFmtId="0" fontId="6" fillId="0" borderId="189" xfId="0" applyFont="1" applyBorder="1" applyAlignment="1">
      <alignment horizontal="center" vertical="center"/>
    </xf>
    <xf numFmtId="0" fontId="6" fillId="0" borderId="55" xfId="0" applyFont="1" applyBorder="1" applyAlignment="1">
      <alignment horizontal="centerContinuous" vertical="center"/>
    </xf>
    <xf numFmtId="0" fontId="9" fillId="0" borderId="80" xfId="0" applyFont="1" applyBorder="1" applyAlignment="1">
      <alignment vertical="center"/>
    </xf>
    <xf numFmtId="0" fontId="6" fillId="0" borderId="81" xfId="0" applyFont="1" applyBorder="1" applyAlignment="1">
      <alignment horizontal="center" vertical="center"/>
    </xf>
    <xf numFmtId="0" fontId="6" fillId="0" borderId="32" xfId="0" applyFont="1" applyBorder="1" applyAlignment="1">
      <alignment horizontal="centerContinuous" vertical="center"/>
    </xf>
    <xf numFmtId="0" fontId="6" fillId="0" borderId="205" xfId="0" applyFont="1" applyBorder="1" applyAlignment="1">
      <alignment horizontal="centerContinuous" vertical="center"/>
    </xf>
    <xf numFmtId="0" fontId="6" fillId="0" borderId="2" xfId="0" applyFont="1" applyBorder="1" applyAlignment="1">
      <alignment horizontal="centerContinuous" vertical="center"/>
    </xf>
    <xf numFmtId="0" fontId="9" fillId="0" borderId="29" xfId="0" applyFont="1" applyBorder="1" applyAlignment="1">
      <alignment horizontal="center"/>
    </xf>
    <xf numFmtId="183" fontId="6" fillId="0" borderId="70" xfId="1" applyNumberFormat="1" applyFont="1" applyBorder="1"/>
    <xf numFmtId="183" fontId="6" fillId="0" borderId="27" xfId="0" applyNumberFormat="1" applyFont="1" applyBorder="1"/>
    <xf numFmtId="0" fontId="9" fillId="0" borderId="29" xfId="0" applyFont="1" applyFill="1" applyBorder="1" applyAlignment="1">
      <alignment horizontal="center"/>
    </xf>
    <xf numFmtId="183" fontId="6" fillId="0" borderId="70" xfId="1" applyNumberFormat="1" applyFont="1" applyFill="1" applyBorder="1"/>
    <xf numFmtId="183" fontId="6" fillId="0" borderId="27" xfId="0" applyNumberFormat="1" applyFont="1" applyFill="1" applyBorder="1"/>
    <xf numFmtId="0" fontId="9" fillId="0" borderId="80" xfId="0" applyFont="1" applyFill="1" applyBorder="1" applyAlignment="1">
      <alignment horizontal="center"/>
    </xf>
    <xf numFmtId="183" fontId="6" fillId="0" borderId="166" xfId="1" applyNumberFormat="1" applyFont="1" applyFill="1" applyBorder="1"/>
    <xf numFmtId="183" fontId="6" fillId="0" borderId="23" xfId="0" applyNumberFormat="1" applyFont="1" applyFill="1" applyBorder="1"/>
    <xf numFmtId="0" fontId="0" fillId="0" borderId="31" xfId="0" applyBorder="1"/>
    <xf numFmtId="0" fontId="0" fillId="0" borderId="5" xfId="0" applyBorder="1" applyAlignment="1">
      <alignment horizontal="centerContinuous" vertical="center"/>
    </xf>
    <xf numFmtId="0" fontId="0" fillId="0" borderId="7" xfId="0" applyBorder="1" applyAlignment="1">
      <alignment horizontal="centerContinuous" vertical="center"/>
    </xf>
    <xf numFmtId="0" fontId="0" fillId="0" borderId="203" xfId="0" applyBorder="1" applyAlignment="1">
      <alignment horizontal="centerContinuous" vertical="center"/>
    </xf>
    <xf numFmtId="38" fontId="0" fillId="0" borderId="189" xfId="1" applyFont="1" applyBorder="1"/>
    <xf numFmtId="38" fontId="0" fillId="0" borderId="28" xfId="1" applyFont="1" applyBorder="1"/>
    <xf numFmtId="38" fontId="0" fillId="0" borderId="146" xfId="1" applyFont="1" applyBorder="1"/>
    <xf numFmtId="38" fontId="0" fillId="0" borderId="146" xfId="1" applyFont="1" applyFill="1" applyBorder="1"/>
    <xf numFmtId="38" fontId="0" fillId="0" borderId="189" xfId="1" applyFont="1" applyFill="1" applyBorder="1"/>
    <xf numFmtId="38" fontId="0" fillId="0" borderId="28" xfId="1" applyFont="1" applyFill="1" applyBorder="1"/>
    <xf numFmtId="38" fontId="2" fillId="0" borderId="189" xfId="1" applyFont="1" applyFill="1" applyBorder="1"/>
    <xf numFmtId="38" fontId="2" fillId="0" borderId="28" xfId="1" applyFont="1" applyFill="1" applyBorder="1"/>
    <xf numFmtId="38" fontId="2" fillId="0" borderId="146" xfId="1" applyFont="1" applyFill="1" applyBorder="1"/>
    <xf numFmtId="0" fontId="0" fillId="0" borderId="29" xfId="0" applyFont="1" applyBorder="1" applyAlignment="1">
      <alignment horizontal="distributed" justifyLastLine="1"/>
    </xf>
    <xf numFmtId="0" fontId="0" fillId="0" borderId="80" xfId="0" applyFont="1" applyBorder="1" applyAlignment="1">
      <alignment horizontal="distributed" justifyLastLine="1"/>
    </xf>
    <xf numFmtId="38" fontId="0" fillId="0" borderId="81" xfId="1" applyFont="1" applyFill="1" applyBorder="1"/>
    <xf numFmtId="38" fontId="0" fillId="0" borderId="22" xfId="1" applyFont="1" applyFill="1" applyBorder="1"/>
    <xf numFmtId="38" fontId="0" fillId="0" borderId="2" xfId="1" applyFont="1" applyFill="1" applyBorder="1"/>
    <xf numFmtId="38" fontId="0" fillId="0" borderId="204" xfId="1" applyFont="1" applyFill="1" applyBorder="1"/>
    <xf numFmtId="0" fontId="0" fillId="0" borderId="0" xfId="0" applyFont="1" applyFill="1" applyBorder="1" applyAlignment="1"/>
    <xf numFmtId="0" fontId="65" fillId="0" borderId="0" xfId="17"/>
    <xf numFmtId="0" fontId="65" fillId="0" borderId="0" xfId="17" applyAlignment="1">
      <alignment horizontal="right"/>
    </xf>
    <xf numFmtId="0" fontId="65" fillId="0" borderId="0" xfId="17" applyAlignment="1"/>
    <xf numFmtId="0" fontId="2" fillId="0" borderId="0" xfId="17" applyFont="1" applyBorder="1" applyAlignment="1">
      <alignment horizontal="distributed" justifyLastLine="1"/>
    </xf>
    <xf numFmtId="38" fontId="2" fillId="0" borderId="28" xfId="18" applyFont="1" applyBorder="1" applyAlignment="1"/>
    <xf numFmtId="38" fontId="2" fillId="0" borderId="26" xfId="18" applyFont="1" applyBorder="1" applyAlignment="1"/>
    <xf numFmtId="38" fontId="2" fillId="0" borderId="0" xfId="18" applyFont="1" applyBorder="1" applyAlignment="1"/>
    <xf numFmtId="38" fontId="2" fillId="0" borderId="28" xfId="17" applyNumberFormat="1" applyFont="1" applyBorder="1"/>
    <xf numFmtId="38" fontId="2" fillId="0" borderId="27" xfId="17" applyNumberFormat="1" applyFont="1" applyBorder="1"/>
    <xf numFmtId="38" fontId="2" fillId="0" borderId="26" xfId="18" applyFont="1" applyFill="1" applyBorder="1" applyAlignment="1"/>
    <xf numFmtId="38" fontId="2" fillId="0" borderId="28" xfId="18" applyFont="1" applyFill="1" applyBorder="1" applyAlignment="1"/>
    <xf numFmtId="38" fontId="2" fillId="0" borderId="0" xfId="18" applyFont="1" applyFill="1" applyBorder="1" applyAlignment="1"/>
    <xf numFmtId="38" fontId="2" fillId="0" borderId="2" xfId="18" applyFont="1" applyBorder="1" applyAlignment="1">
      <alignment horizontal="distributed" justifyLastLine="1"/>
    </xf>
    <xf numFmtId="38" fontId="2" fillId="0" borderId="22" xfId="18" applyFont="1" applyFill="1" applyBorder="1" applyAlignment="1"/>
    <xf numFmtId="38" fontId="2" fillId="0" borderId="32" xfId="18" applyFont="1" applyFill="1" applyBorder="1" applyAlignment="1"/>
    <xf numFmtId="38" fontId="2" fillId="0" borderId="2" xfId="18" applyFont="1" applyFill="1" applyBorder="1" applyAlignment="1"/>
    <xf numFmtId="38" fontId="2" fillId="0" borderId="22" xfId="18" applyFont="1" applyBorder="1" applyAlignment="1"/>
    <xf numFmtId="38" fontId="2" fillId="0" borderId="23" xfId="18" applyFont="1" applyBorder="1" applyAlignment="1"/>
    <xf numFmtId="0" fontId="2" fillId="0" borderId="0" xfId="17" applyFont="1"/>
    <xf numFmtId="0" fontId="2" fillId="0" borderId="0" xfId="17" applyFont="1" applyAlignment="1">
      <alignment horizontal="right"/>
    </xf>
    <xf numFmtId="0" fontId="40" fillId="0" borderId="0" xfId="17" applyFont="1"/>
    <xf numFmtId="0" fontId="40" fillId="0" borderId="0" xfId="17" applyFont="1" applyBorder="1"/>
    <xf numFmtId="0" fontId="2" fillId="0" borderId="77" xfId="0" applyFont="1" applyBorder="1" applyAlignment="1">
      <alignment vertical="center"/>
    </xf>
    <xf numFmtId="0" fontId="0" fillId="0" borderId="206" xfId="0" applyBorder="1" applyAlignment="1">
      <alignment horizontal="center" vertical="center"/>
    </xf>
    <xf numFmtId="0" fontId="0" fillId="0" borderId="138" xfId="0" applyBorder="1" applyAlignment="1">
      <alignment horizontal="center" vertical="center"/>
    </xf>
    <xf numFmtId="0" fontId="0" fillId="0" borderId="207" xfId="0" applyBorder="1" applyAlignment="1">
      <alignment horizontal="center" vertical="center" shrinkToFit="1"/>
    </xf>
    <xf numFmtId="0" fontId="0" fillId="0" borderId="207" xfId="0" applyBorder="1" applyAlignment="1">
      <alignment horizontal="center" vertical="center" wrapText="1" shrinkToFit="1"/>
    </xf>
    <xf numFmtId="0" fontId="2" fillId="0" borderId="29" xfId="0" applyFont="1" applyBorder="1" applyAlignment="1">
      <alignment horizontal="center"/>
    </xf>
    <xf numFmtId="183" fontId="0" fillId="0" borderId="0" xfId="1" applyNumberFormat="1" applyFont="1" applyBorder="1" applyAlignment="1">
      <alignment horizontal="right"/>
    </xf>
    <xf numFmtId="0" fontId="2" fillId="0" borderId="29" xfId="0" applyFont="1" applyFill="1" applyBorder="1" applyAlignment="1">
      <alignment horizontal="center"/>
    </xf>
    <xf numFmtId="183" fontId="0" fillId="0" borderId="0" xfId="1" quotePrefix="1" applyNumberFormat="1" applyFont="1" applyFill="1" applyBorder="1" applyAlignment="1">
      <alignment horizontal="right"/>
    </xf>
    <xf numFmtId="183" fontId="0" fillId="0" borderId="0" xfId="1" applyNumberFormat="1" applyFont="1" applyFill="1" applyBorder="1" applyAlignment="1">
      <alignment horizontal="right"/>
    </xf>
    <xf numFmtId="183" fontId="0" fillId="0" borderId="25" xfId="1" applyNumberFormat="1" applyFont="1" applyFill="1" applyBorder="1" applyAlignment="1">
      <alignment horizontal="right"/>
    </xf>
    <xf numFmtId="183" fontId="2" fillId="0" borderId="25" xfId="0" applyNumberFormat="1" applyFont="1" applyFill="1" applyBorder="1" applyAlignment="1">
      <alignment horizontal="right"/>
    </xf>
    <xf numFmtId="183" fontId="2" fillId="0" borderId="0" xfId="0" applyNumberFormat="1" applyFont="1" applyFill="1" applyBorder="1" applyAlignment="1">
      <alignment horizontal="right"/>
    </xf>
    <xf numFmtId="0" fontId="0" fillId="0" borderId="29" xfId="0" applyFill="1" applyBorder="1" applyAlignment="1">
      <alignment horizontal="center"/>
    </xf>
    <xf numFmtId="0" fontId="0" fillId="0" borderId="29" xfId="0" applyFont="1" applyBorder="1" applyAlignment="1">
      <alignment horizontal="center"/>
    </xf>
    <xf numFmtId="0" fontId="0" fillId="0" borderId="29" xfId="0" applyFont="1" applyFill="1" applyBorder="1" applyAlignment="1">
      <alignment horizontal="center"/>
    </xf>
    <xf numFmtId="183" fontId="0" fillId="0" borderId="25" xfId="0" applyNumberFormat="1" applyFont="1" applyFill="1" applyBorder="1" applyAlignment="1">
      <alignment horizontal="right"/>
    </xf>
    <xf numFmtId="183" fontId="0" fillId="0" borderId="0" xfId="0" applyNumberFormat="1" applyFont="1" applyFill="1" applyBorder="1" applyAlignment="1">
      <alignment horizontal="right"/>
    </xf>
    <xf numFmtId="0" fontId="26" fillId="0" borderId="0" xfId="0" applyFont="1" applyFill="1" applyBorder="1" applyAlignment="1">
      <alignment horizontal="center"/>
    </xf>
    <xf numFmtId="183" fontId="26" fillId="0" borderId="0" xfId="0" applyNumberFormat="1" applyFont="1" applyFill="1" applyBorder="1" applyAlignment="1">
      <alignment horizontal="right"/>
    </xf>
    <xf numFmtId="0" fontId="26" fillId="0" borderId="0" xfId="0" applyFont="1"/>
    <xf numFmtId="0" fontId="2" fillId="0" borderId="31" xfId="0" applyFont="1" applyFill="1" applyBorder="1" applyAlignment="1">
      <alignment horizontal="center"/>
    </xf>
    <xf numFmtId="177" fontId="2" fillId="0" borderId="31" xfId="0" applyNumberFormat="1" applyFont="1" applyFill="1" applyBorder="1" applyAlignment="1">
      <alignment horizontal="right"/>
    </xf>
    <xf numFmtId="38" fontId="9" fillId="0" borderId="0" xfId="1" applyFont="1" applyBorder="1" applyAlignment="1">
      <alignment horizontal="right"/>
    </xf>
    <xf numFmtId="38" fontId="2" fillId="0" borderId="0" xfId="1" applyFont="1" applyBorder="1" applyAlignment="1"/>
    <xf numFmtId="0" fontId="57" fillId="3" borderId="0" xfId="19" applyFont="1" applyFill="1">
      <alignment vertical="center"/>
    </xf>
    <xf numFmtId="0" fontId="40" fillId="3" borderId="0" xfId="19" applyFont="1" applyFill="1">
      <alignment vertical="center"/>
    </xf>
    <xf numFmtId="0" fontId="40" fillId="3" borderId="76" xfId="19" applyFont="1" applyFill="1" applyBorder="1" applyAlignment="1">
      <alignment horizontal="right" vertical="center"/>
    </xf>
    <xf numFmtId="0" fontId="40" fillId="3" borderId="80" xfId="19" applyFont="1" applyFill="1" applyBorder="1">
      <alignment vertical="center"/>
    </xf>
    <xf numFmtId="0" fontId="40" fillId="3" borderId="210" xfId="19" applyFont="1" applyFill="1" applyBorder="1" applyAlignment="1">
      <alignment horizontal="center" vertical="center"/>
    </xf>
    <xf numFmtId="0" fontId="40" fillId="3" borderId="202" xfId="19" applyFont="1" applyFill="1" applyBorder="1" applyAlignment="1">
      <alignment horizontal="center" vertical="center"/>
    </xf>
    <xf numFmtId="0" fontId="40" fillId="3" borderId="20" xfId="19" applyFont="1" applyFill="1" applyBorder="1" applyAlignment="1">
      <alignment horizontal="center" vertical="center"/>
    </xf>
    <xf numFmtId="0" fontId="40" fillId="3" borderId="211" xfId="19" applyFont="1" applyFill="1" applyBorder="1" applyAlignment="1">
      <alignment horizontal="center" vertical="center"/>
    </xf>
    <xf numFmtId="0" fontId="40" fillId="3" borderId="21" xfId="19" applyFont="1" applyFill="1" applyBorder="1" applyAlignment="1">
      <alignment horizontal="center" vertical="center"/>
    </xf>
    <xf numFmtId="0" fontId="40" fillId="3" borderId="29" xfId="19" applyFont="1" applyFill="1" applyBorder="1" applyAlignment="1">
      <alignment horizontal="center" vertical="center"/>
    </xf>
    <xf numFmtId="38" fontId="40" fillId="3" borderId="0" xfId="5" applyFont="1" applyFill="1">
      <alignment vertical="center"/>
    </xf>
    <xf numFmtId="38" fontId="40" fillId="3" borderId="27" xfId="5" applyFont="1" applyFill="1" applyBorder="1">
      <alignment vertical="center"/>
    </xf>
    <xf numFmtId="38" fontId="40" fillId="3" borderId="0" xfId="5" applyFont="1" applyFill="1" applyBorder="1">
      <alignment vertical="center"/>
    </xf>
    <xf numFmtId="38" fontId="53" fillId="3" borderId="27" xfId="5" quotePrefix="1" applyFont="1" applyFill="1" applyBorder="1" applyAlignment="1">
      <alignment horizontal="right" vertical="center"/>
    </xf>
    <xf numFmtId="38" fontId="40" fillId="3" borderId="70" xfId="5" quotePrefix="1" applyFont="1" applyFill="1" applyBorder="1" applyAlignment="1">
      <alignment horizontal="right" vertical="center"/>
    </xf>
    <xf numFmtId="38" fontId="40" fillId="3" borderId="0" xfId="5" applyFont="1" applyFill="1" applyBorder="1" applyAlignment="1">
      <alignment vertical="center" shrinkToFit="1"/>
    </xf>
    <xf numFmtId="38" fontId="40" fillId="3" borderId="70" xfId="5" applyFont="1" applyFill="1" applyBorder="1">
      <alignment vertical="center"/>
    </xf>
    <xf numFmtId="38" fontId="40" fillId="3" borderId="0" xfId="5" applyFont="1" applyFill="1" applyBorder="1" applyAlignment="1">
      <alignment horizontal="right" vertical="center"/>
    </xf>
    <xf numFmtId="38" fontId="40" fillId="3" borderId="27" xfId="5" applyFont="1" applyFill="1" applyBorder="1" applyAlignment="1">
      <alignment horizontal="right" vertical="center"/>
    </xf>
    <xf numFmtId="38" fontId="40" fillId="3" borderId="25" xfId="5" applyNumberFormat="1" applyFont="1" applyFill="1" applyBorder="1" applyAlignment="1">
      <alignment vertical="center" shrinkToFit="1"/>
    </xf>
    <xf numFmtId="38" fontId="40" fillId="3" borderId="25" xfId="5" applyFont="1" applyFill="1" applyBorder="1">
      <alignment vertical="center"/>
    </xf>
    <xf numFmtId="199" fontId="40" fillId="3" borderId="27" xfId="5" applyNumberFormat="1" applyFont="1" applyFill="1" applyBorder="1">
      <alignment vertical="center"/>
    </xf>
    <xf numFmtId="0" fontId="40" fillId="3" borderId="80" xfId="19" applyFont="1" applyFill="1" applyBorder="1" applyAlignment="1">
      <alignment horizontal="center" vertical="center"/>
    </xf>
    <xf numFmtId="38" fontId="40" fillId="3" borderId="30" xfId="5" applyFont="1" applyFill="1" applyBorder="1">
      <alignment vertical="center"/>
    </xf>
    <xf numFmtId="38" fontId="40" fillId="3" borderId="2" xfId="5" applyFont="1" applyFill="1" applyBorder="1">
      <alignment vertical="center"/>
    </xf>
    <xf numFmtId="38" fontId="40" fillId="3" borderId="23" xfId="5" applyFont="1" applyFill="1" applyBorder="1">
      <alignment vertical="center"/>
    </xf>
    <xf numFmtId="38" fontId="40" fillId="3" borderId="166" xfId="5" applyFont="1" applyFill="1" applyBorder="1">
      <alignment vertical="center"/>
    </xf>
    <xf numFmtId="0" fontId="40" fillId="3" borderId="0" xfId="19" applyFont="1" applyFill="1" applyAlignment="1">
      <alignment horizontal="right" vertical="center"/>
    </xf>
    <xf numFmtId="0" fontId="40" fillId="3" borderId="0" xfId="19" applyFont="1" applyFill="1" applyBorder="1">
      <alignment vertical="center"/>
    </xf>
    <xf numFmtId="0" fontId="40" fillId="3" borderId="0" xfId="19" applyFont="1" applyFill="1" applyAlignment="1">
      <alignment horizontal="left" vertical="center" shrinkToFit="1"/>
    </xf>
    <xf numFmtId="0" fontId="15" fillId="0" borderId="0" xfId="20" applyFont="1">
      <alignment vertical="center"/>
    </xf>
    <xf numFmtId="0" fontId="2" fillId="0" borderId="0" xfId="20">
      <alignment vertical="center"/>
    </xf>
    <xf numFmtId="0" fontId="2" fillId="0" borderId="76" xfId="20" applyBorder="1" applyAlignment="1">
      <alignment horizontal="right" vertical="center"/>
    </xf>
    <xf numFmtId="0" fontId="2" fillId="0" borderId="80" xfId="20" applyBorder="1">
      <alignment vertical="center"/>
    </xf>
    <xf numFmtId="0" fontId="2" fillId="0" borderId="21" xfId="20" applyBorder="1" applyAlignment="1">
      <alignment horizontal="center" vertical="center"/>
    </xf>
    <xf numFmtId="0" fontId="2" fillId="0" borderId="202" xfId="20" applyBorder="1" applyAlignment="1">
      <alignment horizontal="center" vertical="center"/>
    </xf>
    <xf numFmtId="0" fontId="2" fillId="0" borderId="20" xfId="20" applyBorder="1" applyAlignment="1">
      <alignment horizontal="center" vertical="center"/>
    </xf>
    <xf numFmtId="0" fontId="2" fillId="0" borderId="211" xfId="20" applyBorder="1" applyAlignment="1">
      <alignment horizontal="center" vertical="center"/>
    </xf>
    <xf numFmtId="0" fontId="2" fillId="0" borderId="29" xfId="20" applyBorder="1" applyAlignment="1">
      <alignment horizontal="center" vertical="center"/>
    </xf>
    <xf numFmtId="38" fontId="0" fillId="0" borderId="0" xfId="5" applyFont="1">
      <alignment vertical="center"/>
    </xf>
    <xf numFmtId="38" fontId="0" fillId="0" borderId="27" xfId="5" applyFont="1" applyBorder="1">
      <alignment vertical="center"/>
    </xf>
    <xf numFmtId="38" fontId="0" fillId="0" borderId="70" xfId="5" applyFont="1" applyBorder="1">
      <alignment vertical="center"/>
    </xf>
    <xf numFmtId="38" fontId="2" fillId="0" borderId="27" xfId="5" applyFont="1" applyFill="1" applyBorder="1">
      <alignment vertical="center"/>
    </xf>
    <xf numFmtId="0" fontId="40" fillId="0" borderId="29" xfId="20" applyFont="1" applyBorder="1" applyAlignment="1">
      <alignment horizontal="center" vertical="center"/>
    </xf>
    <xf numFmtId="38" fontId="40" fillId="0" borderId="0" xfId="5" applyFont="1" applyFill="1" applyBorder="1">
      <alignment vertical="center"/>
    </xf>
    <xf numFmtId="38" fontId="40" fillId="0" borderId="27" xfId="5" applyFont="1" applyFill="1" applyBorder="1">
      <alignment vertical="center"/>
    </xf>
    <xf numFmtId="38" fontId="40" fillId="0" borderId="70" xfId="5" applyFont="1" applyFill="1" applyBorder="1">
      <alignment vertical="center"/>
    </xf>
    <xf numFmtId="38" fontId="40" fillId="0" borderId="0" xfId="5" applyFont="1" applyBorder="1">
      <alignment vertical="center"/>
    </xf>
    <xf numFmtId="0" fontId="40" fillId="0" borderId="0" xfId="20" applyFont="1">
      <alignment vertical="center"/>
    </xf>
    <xf numFmtId="38" fontId="2" fillId="0" borderId="0" xfId="5" applyFont="1" applyBorder="1">
      <alignment vertical="center"/>
    </xf>
    <xf numFmtId="0" fontId="2" fillId="0" borderId="29" xfId="20" applyBorder="1" applyAlignment="1">
      <alignment horizontal="center" vertical="center" readingOrder="1"/>
    </xf>
    <xf numFmtId="0" fontId="0" fillId="0" borderId="80" xfId="20" applyFont="1" applyBorder="1" applyAlignment="1">
      <alignment horizontal="center" vertical="center"/>
    </xf>
    <xf numFmtId="38" fontId="0" fillId="0" borderId="23" xfId="5" applyFont="1" applyFill="1" applyBorder="1">
      <alignment vertical="center"/>
    </xf>
    <xf numFmtId="38" fontId="0" fillId="0" borderId="166" xfId="5" applyFont="1" applyFill="1" applyBorder="1">
      <alignment vertical="center"/>
    </xf>
    <xf numFmtId="38" fontId="0" fillId="0" borderId="212" xfId="5" applyFont="1" applyBorder="1">
      <alignment vertical="center"/>
    </xf>
    <xf numFmtId="0" fontId="2" fillId="0" borderId="31" xfId="20" applyBorder="1" applyAlignment="1">
      <alignment vertical="center" shrinkToFit="1"/>
    </xf>
    <xf numFmtId="0" fontId="2" fillId="0" borderId="31" xfId="20" applyBorder="1" applyAlignment="1">
      <alignment horizontal="left" vertical="center"/>
    </xf>
    <xf numFmtId="0" fontId="2" fillId="0" borderId="31" xfId="20" applyBorder="1" applyAlignment="1">
      <alignment horizontal="right" vertical="center"/>
    </xf>
    <xf numFmtId="177" fontId="15" fillId="0" borderId="0" xfId="21" applyNumberFormat="1" applyFont="1">
      <alignment vertical="center"/>
    </xf>
    <xf numFmtId="177" fontId="2" fillId="0" borderId="0" xfId="21" applyNumberFormat="1">
      <alignment vertical="center"/>
    </xf>
    <xf numFmtId="177" fontId="2" fillId="0" borderId="3" xfId="21" applyNumberFormat="1" applyBorder="1" applyAlignment="1">
      <alignment horizontal="right" vertical="center"/>
    </xf>
    <xf numFmtId="177" fontId="2" fillId="0" borderId="18" xfId="21" applyNumberFormat="1" applyBorder="1">
      <alignment vertical="center"/>
    </xf>
    <xf numFmtId="177" fontId="2" fillId="0" borderId="21" xfId="21" applyNumberFormat="1" applyBorder="1" applyAlignment="1">
      <alignment horizontal="center" vertical="center"/>
    </xf>
    <xf numFmtId="177" fontId="2" fillId="0" borderId="20" xfId="21" applyNumberFormat="1" applyBorder="1" applyAlignment="1">
      <alignment horizontal="center" vertical="center"/>
    </xf>
    <xf numFmtId="177" fontId="2" fillId="0" borderId="211" xfId="21" applyNumberFormat="1" applyBorder="1" applyAlignment="1">
      <alignment horizontal="center" vertical="center"/>
    </xf>
    <xf numFmtId="177" fontId="2" fillId="0" borderId="197" xfId="21" applyNumberFormat="1" applyBorder="1" applyAlignment="1">
      <alignment horizontal="center" vertical="center"/>
    </xf>
    <xf numFmtId="177" fontId="2" fillId="0" borderId="10" xfId="21" applyNumberFormat="1" applyBorder="1" applyAlignment="1">
      <alignment horizontal="center" vertical="center"/>
    </xf>
    <xf numFmtId="183" fontId="0" fillId="0" borderId="0" xfId="21" applyNumberFormat="1" applyFont="1" applyFill="1" applyBorder="1" applyAlignment="1">
      <alignment horizontal="right" vertical="center"/>
    </xf>
    <xf numFmtId="183" fontId="0" fillId="0" borderId="26" xfId="5" applyNumberFormat="1" applyFont="1" applyBorder="1">
      <alignment vertical="center"/>
    </xf>
    <xf numFmtId="183" fontId="0" fillId="0" borderId="0" xfId="5" applyNumberFormat="1" applyFont="1" applyBorder="1" applyAlignment="1">
      <alignment horizontal="right" vertical="center"/>
    </xf>
    <xf numFmtId="183" fontId="0" fillId="0" borderId="70" xfId="5" applyNumberFormat="1" applyFont="1" applyBorder="1" applyAlignment="1">
      <alignment horizontal="right" vertical="center"/>
    </xf>
    <xf numFmtId="183" fontId="0" fillId="0" borderId="0" xfId="5" applyNumberFormat="1" applyFont="1" applyBorder="1">
      <alignment vertical="center"/>
    </xf>
    <xf numFmtId="183" fontId="0" fillId="0" borderId="29" xfId="5" applyNumberFormat="1" applyFont="1" applyBorder="1">
      <alignment vertical="center"/>
    </xf>
    <xf numFmtId="183" fontId="0" fillId="0" borderId="70" xfId="21" applyNumberFormat="1" applyFont="1" applyBorder="1">
      <alignment vertical="center"/>
    </xf>
    <xf numFmtId="38" fontId="0" fillId="0" borderId="0" xfId="5" applyFont="1" applyFill="1" applyBorder="1" applyAlignment="1">
      <alignment vertical="center"/>
    </xf>
    <xf numFmtId="183" fontId="0" fillId="0" borderId="26" xfId="5" applyNumberFormat="1" applyFont="1" applyFill="1" applyBorder="1">
      <alignment vertical="center"/>
    </xf>
    <xf numFmtId="183" fontId="0" fillId="0" borderId="0" xfId="5" applyNumberFormat="1" applyFont="1" applyFill="1" applyBorder="1">
      <alignment vertical="center"/>
    </xf>
    <xf numFmtId="183" fontId="0" fillId="0" borderId="70" xfId="5" applyNumberFormat="1" applyFont="1" applyFill="1" applyBorder="1">
      <alignment vertical="center"/>
    </xf>
    <xf numFmtId="183" fontId="0" fillId="0" borderId="25" xfId="21" applyNumberFormat="1" applyFont="1" applyFill="1" applyBorder="1" applyAlignment="1">
      <alignment horizontal="right" vertical="center"/>
    </xf>
    <xf numFmtId="177" fontId="0" fillId="0" borderId="10" xfId="21" applyNumberFormat="1" applyFont="1" applyBorder="1" applyAlignment="1">
      <alignment horizontal="center" vertical="center"/>
    </xf>
    <xf numFmtId="177" fontId="0" fillId="0" borderId="18" xfId="21" applyNumberFormat="1" applyFont="1" applyBorder="1" applyAlignment="1">
      <alignment horizontal="center" vertical="center"/>
    </xf>
    <xf numFmtId="183" fontId="0" fillId="0" borderId="2" xfId="21" applyNumberFormat="1" applyFont="1" applyFill="1" applyBorder="1" applyAlignment="1">
      <alignment horizontal="right" vertical="center"/>
    </xf>
    <xf numFmtId="183" fontId="0" fillId="0" borderId="32" xfId="5" applyNumberFormat="1" applyFont="1" applyFill="1" applyBorder="1">
      <alignment vertical="center"/>
    </xf>
    <xf numFmtId="183" fontId="0" fillId="0" borderId="2" xfId="5" applyNumberFormat="1" applyFont="1" applyFill="1" applyBorder="1">
      <alignment vertical="center"/>
    </xf>
    <xf numFmtId="183" fontId="0" fillId="0" borderId="166" xfId="5" applyNumberFormat="1" applyFont="1" applyFill="1" applyBorder="1">
      <alignment vertical="center"/>
    </xf>
    <xf numFmtId="183" fontId="0" fillId="0" borderId="2" xfId="5" applyNumberFormat="1" applyFont="1" applyBorder="1">
      <alignment vertical="center"/>
    </xf>
    <xf numFmtId="183" fontId="0" fillId="0" borderId="80" xfId="5" applyNumberFormat="1" applyFont="1" applyBorder="1">
      <alignment vertical="center"/>
    </xf>
    <xf numFmtId="177" fontId="2" fillId="0" borderId="0" xfId="21" applyNumberFormat="1" applyBorder="1" applyAlignment="1">
      <alignment vertical="center" shrinkToFit="1"/>
    </xf>
    <xf numFmtId="177" fontId="2" fillId="0" borderId="31" xfId="21" applyNumberFormat="1" applyBorder="1" applyAlignment="1">
      <alignment vertical="center" shrinkToFit="1"/>
    </xf>
    <xf numFmtId="177" fontId="2" fillId="0" borderId="0" xfId="21" applyNumberFormat="1" applyBorder="1" applyAlignment="1">
      <alignment horizontal="right" vertical="center"/>
    </xf>
    <xf numFmtId="177" fontId="2" fillId="0" borderId="0" xfId="21" applyNumberFormat="1" applyAlignment="1">
      <alignment vertical="center" shrinkToFit="1"/>
    </xf>
    <xf numFmtId="0" fontId="0" fillId="3" borderId="55" xfId="22" applyFont="1" applyFill="1" applyBorder="1">
      <alignment vertical="center"/>
    </xf>
    <xf numFmtId="0" fontId="0" fillId="3" borderId="0" xfId="22" applyFont="1" applyFill="1">
      <alignment vertical="center"/>
    </xf>
    <xf numFmtId="0" fontId="58" fillId="3" borderId="55" xfId="22" applyFont="1" applyFill="1" applyBorder="1" applyAlignment="1">
      <alignment horizontal="center" vertical="center"/>
    </xf>
    <xf numFmtId="0" fontId="58" fillId="3" borderId="0" xfId="22" applyFont="1" applyFill="1" applyBorder="1" applyAlignment="1">
      <alignment horizontal="right" vertical="center"/>
    </xf>
    <xf numFmtId="0" fontId="58" fillId="3" borderId="55" xfId="22" applyFont="1" applyFill="1" applyBorder="1" applyAlignment="1">
      <alignment horizontal="left" vertical="center"/>
    </xf>
    <xf numFmtId="0" fontId="58" fillId="3" borderId="1" xfId="22" applyFont="1" applyFill="1" applyBorder="1" applyAlignment="1">
      <alignment horizontal="center" vertical="center" shrinkToFit="1"/>
    </xf>
    <xf numFmtId="0" fontId="58" fillId="3" borderId="13" xfId="22" applyFont="1" applyFill="1" applyBorder="1" applyAlignment="1">
      <alignment horizontal="center" vertical="center" shrinkToFit="1"/>
    </xf>
    <xf numFmtId="0" fontId="58" fillId="3" borderId="60" xfId="22" applyFont="1" applyFill="1" applyBorder="1" applyAlignment="1">
      <alignment horizontal="center" vertical="center" shrinkToFit="1"/>
    </xf>
    <xf numFmtId="0" fontId="0" fillId="3" borderId="0" xfId="22" applyFont="1" applyFill="1" applyBorder="1">
      <alignment vertical="center"/>
    </xf>
    <xf numFmtId="0" fontId="58" fillId="3" borderId="0" xfId="22" applyFont="1" applyFill="1" applyBorder="1" applyAlignment="1">
      <alignment horizontal="center" vertical="center"/>
    </xf>
    <xf numFmtId="38" fontId="58" fillId="3" borderId="27" xfId="5" applyFont="1" applyFill="1" applyBorder="1" applyAlignment="1">
      <alignment horizontal="right" vertical="center"/>
    </xf>
    <xf numFmtId="38" fontId="58" fillId="3" borderId="0" xfId="5" applyFont="1" applyFill="1" applyBorder="1" applyAlignment="1">
      <alignment horizontal="right" vertical="center"/>
    </xf>
    <xf numFmtId="38" fontId="58" fillId="3" borderId="26" xfId="5" applyFont="1" applyFill="1" applyBorder="1" applyAlignment="1">
      <alignment horizontal="right" vertical="center"/>
    </xf>
    <xf numFmtId="38" fontId="58" fillId="3" borderId="35" xfId="5" applyFont="1" applyFill="1" applyBorder="1" applyAlignment="1">
      <alignment horizontal="right" vertical="center"/>
    </xf>
    <xf numFmtId="38" fontId="58" fillId="3" borderId="55" xfId="5" applyFont="1" applyFill="1" applyBorder="1" applyAlignment="1">
      <alignment horizontal="right" vertical="center"/>
    </xf>
    <xf numFmtId="38" fontId="58" fillId="3" borderId="64" xfId="5" applyFont="1" applyFill="1" applyBorder="1" applyAlignment="1">
      <alignment horizontal="right" vertical="center"/>
    </xf>
    <xf numFmtId="38" fontId="58" fillId="3" borderId="0" xfId="5" quotePrefix="1" applyFont="1" applyFill="1" applyBorder="1" applyAlignment="1">
      <alignment horizontal="right" vertical="center"/>
    </xf>
    <xf numFmtId="38" fontId="58" fillId="3" borderId="26" xfId="5" quotePrefix="1" applyFont="1" applyFill="1" applyBorder="1" applyAlignment="1">
      <alignment horizontal="right" vertical="center"/>
    </xf>
    <xf numFmtId="0" fontId="0" fillId="3" borderId="12" xfId="22" applyFont="1" applyFill="1" applyBorder="1">
      <alignment vertical="center"/>
    </xf>
    <xf numFmtId="0" fontId="58" fillId="3" borderId="2" xfId="22" applyFont="1" applyFill="1" applyBorder="1" applyAlignment="1">
      <alignment horizontal="center" vertical="center"/>
    </xf>
    <xf numFmtId="38" fontId="58" fillId="3" borderId="23" xfId="5" applyFont="1" applyFill="1" applyBorder="1" applyAlignment="1">
      <alignment horizontal="right" vertical="center"/>
    </xf>
    <xf numFmtId="38" fontId="58" fillId="3" borderId="2" xfId="5" applyFont="1" applyFill="1" applyBorder="1" applyAlignment="1">
      <alignment horizontal="right" vertical="center"/>
    </xf>
    <xf numFmtId="38" fontId="58" fillId="3" borderId="32" xfId="5" applyFont="1" applyFill="1" applyBorder="1" applyAlignment="1">
      <alignment horizontal="right" vertical="center"/>
    </xf>
    <xf numFmtId="0" fontId="0" fillId="3" borderId="15" xfId="22" applyFont="1" applyFill="1" applyBorder="1">
      <alignment vertical="center"/>
    </xf>
    <xf numFmtId="0" fontId="58" fillId="3" borderId="26" xfId="22" applyFont="1" applyFill="1" applyBorder="1" applyAlignment="1">
      <alignment horizontal="center" vertical="center"/>
    </xf>
    <xf numFmtId="0" fontId="58" fillId="3" borderId="163" xfId="22" applyFont="1" applyFill="1" applyBorder="1" applyAlignment="1">
      <alignment horizontal="center" vertical="center" shrinkToFit="1"/>
    </xf>
    <xf numFmtId="38" fontId="58" fillId="3" borderId="27" xfId="5" quotePrefix="1" applyFont="1" applyFill="1" applyBorder="1" applyAlignment="1">
      <alignment horizontal="right" vertical="center"/>
    </xf>
    <xf numFmtId="38" fontId="58" fillId="3" borderId="70" xfId="5" quotePrefix="1" applyFont="1" applyFill="1" applyBorder="1" applyAlignment="1">
      <alignment horizontal="right" vertical="center"/>
    </xf>
    <xf numFmtId="38" fontId="58" fillId="3" borderId="70" xfId="5" applyFont="1" applyFill="1" applyBorder="1" applyAlignment="1">
      <alignment horizontal="right" vertical="center"/>
    </xf>
    <xf numFmtId="0" fontId="0" fillId="3" borderId="0" xfId="22" applyFont="1" applyFill="1" applyAlignment="1">
      <alignment horizontal="right" vertical="center"/>
    </xf>
    <xf numFmtId="38" fontId="58" fillId="3" borderId="72" xfId="5" applyFont="1" applyFill="1" applyBorder="1" applyAlignment="1">
      <alignment horizontal="right" vertical="center"/>
    </xf>
    <xf numFmtId="0" fontId="58" fillId="3" borderId="0" xfId="22" applyFont="1" applyFill="1" applyBorder="1" applyAlignment="1">
      <alignment horizontal="left" vertical="center"/>
    </xf>
    <xf numFmtId="0" fontId="0" fillId="3" borderId="0" xfId="22" applyFont="1" applyFill="1" applyBorder="1" applyAlignment="1">
      <alignment vertical="center"/>
    </xf>
    <xf numFmtId="0" fontId="7" fillId="3" borderId="0" xfId="22" applyFont="1" applyFill="1" applyBorder="1" applyAlignment="1">
      <alignment vertical="center" shrinkToFit="1"/>
    </xf>
    <xf numFmtId="0" fontId="14" fillId="0" borderId="0" xfId="0" applyFont="1" applyBorder="1"/>
    <xf numFmtId="0" fontId="9" fillId="0" borderId="77" xfId="0" applyFont="1" applyBorder="1"/>
    <xf numFmtId="0" fontId="9" fillId="0" borderId="217" xfId="0" applyNumberFormat="1" applyFont="1" applyBorder="1" applyAlignment="1">
      <alignment horizontal="center" vertical="center"/>
    </xf>
    <xf numFmtId="0" fontId="9" fillId="0" borderId="218" xfId="0" applyFont="1" applyBorder="1" applyAlignment="1">
      <alignment horizontal="distributed" vertical="center"/>
    </xf>
    <xf numFmtId="0" fontId="9" fillId="0" borderId="84" xfId="0" applyFont="1" applyBorder="1" applyAlignment="1">
      <alignment horizontal="distributed" vertical="center"/>
    </xf>
    <xf numFmtId="5" fontId="9" fillId="0" borderId="29" xfId="0" applyNumberFormat="1" applyFont="1" applyBorder="1" applyAlignment="1" applyProtection="1">
      <alignment horizontal="distributed" justifyLastLine="1"/>
    </xf>
    <xf numFmtId="38" fontId="9" fillId="0" borderId="219" xfId="1" applyFont="1" applyBorder="1" applyAlignment="1">
      <alignment horizontal="right"/>
    </xf>
    <xf numFmtId="38" fontId="9" fillId="0" borderId="146" xfId="1" applyFont="1" applyBorder="1" applyAlignment="1">
      <alignment horizontal="right"/>
    </xf>
    <xf numFmtId="5" fontId="9" fillId="0" borderId="29" xfId="0" applyNumberFormat="1" applyFont="1" applyFill="1" applyBorder="1" applyAlignment="1" applyProtection="1">
      <alignment horizontal="distributed" justifyLastLine="1"/>
    </xf>
    <xf numFmtId="38" fontId="9" fillId="0" borderId="219" xfId="1" applyFont="1" applyFill="1" applyBorder="1" applyAlignment="1">
      <alignment horizontal="right"/>
    </xf>
    <xf numFmtId="38" fontId="9" fillId="0" borderId="146" xfId="1" applyFont="1" applyFill="1" applyBorder="1" applyAlignment="1">
      <alignment horizontal="right"/>
    </xf>
    <xf numFmtId="5" fontId="9" fillId="0" borderId="80" xfId="0" applyNumberFormat="1" applyFont="1" applyFill="1" applyBorder="1" applyAlignment="1" applyProtection="1">
      <alignment horizontal="distributed" justifyLastLine="1"/>
    </xf>
    <xf numFmtId="38" fontId="9" fillId="0" borderId="220" xfId="1" applyFont="1" applyFill="1" applyBorder="1" applyAlignment="1">
      <alignment horizontal="right"/>
    </xf>
    <xf numFmtId="38" fontId="9" fillId="0" borderId="204" xfId="1" applyFont="1" applyFill="1" applyBorder="1" applyAlignment="1">
      <alignment horizontal="right"/>
    </xf>
    <xf numFmtId="38" fontId="9" fillId="0" borderId="2" xfId="1" applyFont="1" applyFill="1" applyBorder="1" applyAlignment="1">
      <alignment horizontal="right"/>
    </xf>
    <xf numFmtId="0" fontId="15" fillId="0" borderId="0" xfId="23" applyFont="1" applyFill="1">
      <alignment vertical="center"/>
    </xf>
    <xf numFmtId="0" fontId="6" fillId="0" borderId="0" xfId="23" applyFont="1" applyFill="1" applyBorder="1" applyAlignment="1">
      <alignment horizontal="left" vertical="center"/>
    </xf>
    <xf numFmtId="0" fontId="2" fillId="0" borderId="0" xfId="23" applyFont="1" applyFill="1">
      <alignment vertical="center"/>
    </xf>
    <xf numFmtId="0" fontId="2" fillId="0" borderId="0" xfId="23" applyFont="1" applyFill="1" applyAlignment="1">
      <alignment horizontal="right" vertical="center"/>
    </xf>
    <xf numFmtId="0" fontId="2" fillId="0" borderId="0" xfId="23" applyFont="1" applyFill="1" applyAlignment="1">
      <alignment horizontal="left" vertical="center"/>
    </xf>
    <xf numFmtId="0" fontId="2" fillId="0" borderId="59" xfId="23" applyFont="1" applyFill="1" applyBorder="1" applyAlignment="1">
      <alignment horizontal="right" vertical="center"/>
    </xf>
    <xf numFmtId="0" fontId="2" fillId="0" borderId="64" xfId="23" applyFont="1" applyFill="1" applyBorder="1">
      <alignment vertical="center"/>
    </xf>
    <xf numFmtId="0" fontId="2" fillId="0" borderId="13" xfId="23" applyFont="1" applyFill="1" applyBorder="1" applyAlignment="1">
      <alignment horizontal="center" vertical="center"/>
    </xf>
    <xf numFmtId="0" fontId="2" fillId="0" borderId="1"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26" xfId="23" applyFont="1" applyFill="1" applyBorder="1" applyAlignment="1">
      <alignment horizontal="distributed" vertical="center"/>
    </xf>
    <xf numFmtId="197" fontId="2" fillId="0" borderId="0" xfId="5" applyNumberFormat="1" applyFont="1" applyFill="1" applyBorder="1">
      <alignment vertical="center"/>
    </xf>
    <xf numFmtId="0" fontId="2" fillId="0" borderId="64" xfId="23" applyFont="1" applyFill="1" applyBorder="1" applyAlignment="1">
      <alignment horizontal="distributed" vertical="center"/>
    </xf>
    <xf numFmtId="38" fontId="2" fillId="0" borderId="55" xfId="5" applyFont="1" applyFill="1" applyBorder="1">
      <alignment vertical="center"/>
    </xf>
    <xf numFmtId="197" fontId="2" fillId="0" borderId="55" xfId="5" applyNumberFormat="1" applyFont="1" applyFill="1" applyBorder="1">
      <alignment vertical="center"/>
    </xf>
    <xf numFmtId="196" fontId="2" fillId="0" borderId="55" xfId="5" applyNumberFormat="1" applyFont="1" applyFill="1" applyBorder="1">
      <alignment vertical="center"/>
    </xf>
    <xf numFmtId="0" fontId="2" fillId="0" borderId="13" xfId="23" applyFont="1" applyFill="1" applyBorder="1" applyAlignment="1">
      <alignment horizontal="right" vertical="center"/>
    </xf>
    <xf numFmtId="0" fontId="2" fillId="0" borderId="64" xfId="23" applyFont="1" applyFill="1" applyBorder="1" applyAlignment="1">
      <alignment horizontal="center" vertical="center"/>
    </xf>
    <xf numFmtId="38" fontId="2" fillId="0" borderId="0" xfId="5" applyFont="1" applyFill="1">
      <alignment vertical="center"/>
    </xf>
    <xf numFmtId="0" fontId="2" fillId="0" borderId="0" xfId="23" applyFont="1" applyFill="1" applyBorder="1" applyAlignment="1">
      <alignment horizontal="left" vertical="center"/>
    </xf>
    <xf numFmtId="197" fontId="2" fillId="0" borderId="0" xfId="5" applyNumberFormat="1" applyFont="1" applyFill="1">
      <alignment vertical="center"/>
    </xf>
    <xf numFmtId="0" fontId="2" fillId="0" borderId="13" xfId="23" applyFont="1" applyFill="1" applyBorder="1" applyAlignment="1">
      <alignment horizontal="distributed" vertical="center"/>
    </xf>
    <xf numFmtId="38" fontId="2" fillId="0" borderId="12" xfId="5" applyFont="1" applyFill="1" applyBorder="1">
      <alignment vertical="center"/>
    </xf>
    <xf numFmtId="196" fontId="2" fillId="0" borderId="12" xfId="5" applyNumberFormat="1" applyFont="1" applyFill="1" applyBorder="1">
      <alignment vertical="center"/>
    </xf>
    <xf numFmtId="0" fontId="2" fillId="0" borderId="0" xfId="23" applyFont="1" applyFill="1" applyBorder="1" applyAlignment="1"/>
    <xf numFmtId="0" fontId="2" fillId="0" borderId="0" xfId="23" applyFont="1" applyFill="1" applyBorder="1" applyAlignment="1">
      <alignment horizontal="center" vertical="center"/>
    </xf>
    <xf numFmtId="0" fontId="2" fillId="0" borderId="15" xfId="23" applyFont="1" applyFill="1" applyBorder="1" applyAlignment="1">
      <alignment horizontal="right" vertical="center"/>
    </xf>
    <xf numFmtId="0" fontId="2" fillId="0" borderId="55" xfId="23" applyFont="1" applyFill="1" applyBorder="1">
      <alignment vertical="center"/>
    </xf>
    <xf numFmtId="0" fontId="2" fillId="0" borderId="0" xfId="23" applyFont="1" applyFill="1" applyBorder="1" applyAlignment="1">
      <alignment horizontal="distributed" vertical="center"/>
    </xf>
    <xf numFmtId="196" fontId="2" fillId="0" borderId="0" xfId="5" applyNumberFormat="1" applyFont="1" applyFill="1">
      <alignment vertical="center"/>
    </xf>
    <xf numFmtId="0" fontId="2" fillId="0" borderId="12" xfId="23" applyFont="1" applyFill="1" applyBorder="1" applyAlignment="1">
      <alignment horizontal="distributed" vertical="center"/>
    </xf>
    <xf numFmtId="38" fontId="2" fillId="0" borderId="60" xfId="5" applyFont="1" applyFill="1" applyBorder="1">
      <alignment vertical="center"/>
    </xf>
    <xf numFmtId="38" fontId="2" fillId="0" borderId="60" xfId="5" applyFont="1" applyFill="1" applyBorder="1" applyAlignment="1">
      <alignment vertical="center" shrinkToFit="1"/>
    </xf>
    <xf numFmtId="38" fontId="2" fillId="0" borderId="12" xfId="5" applyFont="1" applyFill="1" applyBorder="1" applyAlignment="1">
      <alignment vertical="center" shrinkToFit="1"/>
    </xf>
    <xf numFmtId="196" fontId="2" fillId="0" borderId="12" xfId="5" applyNumberFormat="1" applyFont="1" applyFill="1" applyBorder="1" applyAlignment="1">
      <alignment vertical="center" shrinkToFit="1"/>
    </xf>
    <xf numFmtId="0" fontId="2" fillId="0" borderId="12" xfId="23" applyFont="1" applyFill="1" applyBorder="1" applyAlignment="1">
      <alignment horizontal="right" vertical="center"/>
    </xf>
    <xf numFmtId="0" fontId="2" fillId="0" borderId="55" xfId="23" applyFont="1" applyFill="1" applyBorder="1" applyAlignment="1">
      <alignment horizontal="center" vertical="center"/>
    </xf>
    <xf numFmtId="38" fontId="2" fillId="0" borderId="35" xfId="5" applyFont="1" applyFill="1" applyBorder="1">
      <alignment vertical="center"/>
    </xf>
    <xf numFmtId="0" fontId="2" fillId="0" borderId="12" xfId="23" applyFont="1" applyFill="1" applyBorder="1" applyAlignment="1">
      <alignment horizontal="center" vertical="center"/>
    </xf>
    <xf numFmtId="38" fontId="2" fillId="0" borderId="0" xfId="5" applyFont="1" applyFill="1" applyBorder="1" applyAlignment="1">
      <alignment vertical="center"/>
    </xf>
    <xf numFmtId="196" fontId="2" fillId="0" borderId="0" xfId="5" applyNumberFormat="1" applyFont="1" applyFill="1" applyBorder="1">
      <alignment vertical="center"/>
    </xf>
    <xf numFmtId="38" fontId="2" fillId="0" borderId="55" xfId="5" applyFont="1" applyFill="1" applyBorder="1" applyAlignment="1">
      <alignment vertical="center"/>
    </xf>
    <xf numFmtId="38" fontId="2" fillId="0" borderId="55" xfId="5" applyFont="1" applyFill="1" applyBorder="1" applyAlignment="1">
      <alignment vertical="center" shrinkToFit="1"/>
    </xf>
    <xf numFmtId="38" fontId="2" fillId="0" borderId="0" xfId="5" quotePrefix="1" applyFont="1" applyFill="1" applyBorder="1" applyAlignment="1">
      <alignment horizontal="right" vertical="center"/>
    </xf>
    <xf numFmtId="38" fontId="2" fillId="0" borderId="0" xfId="5" applyFont="1" applyFill="1" applyBorder="1" applyAlignment="1">
      <alignment vertical="center" shrinkToFit="1"/>
    </xf>
    <xf numFmtId="0" fontId="2" fillId="0" borderId="0" xfId="23" applyFont="1">
      <alignment vertical="center"/>
    </xf>
    <xf numFmtId="0" fontId="35" fillId="0" borderId="0" xfId="0" applyFont="1"/>
    <xf numFmtId="0" fontId="0" fillId="0" borderId="76" xfId="0" applyBorder="1"/>
    <xf numFmtId="0" fontId="0" fillId="0" borderId="31" xfId="0" applyBorder="1" applyAlignment="1">
      <alignment horizontal="centerContinuous"/>
    </xf>
    <xf numFmtId="0" fontId="0" fillId="0" borderId="5" xfId="0" applyBorder="1" applyAlignment="1">
      <alignment horizontal="left"/>
    </xf>
    <xf numFmtId="0" fontId="0" fillId="0" borderId="91" xfId="0" applyBorder="1" applyAlignment="1">
      <alignment horizontal="left"/>
    </xf>
    <xf numFmtId="0" fontId="0" fillId="0" borderId="5" xfId="0" applyBorder="1" applyAlignment="1">
      <alignment horizontal="centerContinuous"/>
    </xf>
    <xf numFmtId="0" fontId="0" fillId="0" borderId="32" xfId="0" applyBorder="1"/>
    <xf numFmtId="0" fontId="0" fillId="0" borderId="2" xfId="0" applyBorder="1" applyAlignment="1">
      <alignment horizontal="center" vertical="center"/>
    </xf>
    <xf numFmtId="0" fontId="0" fillId="0" borderId="22" xfId="0" applyBorder="1"/>
    <xf numFmtId="0" fontId="0" fillId="0" borderId="29" xfId="0" applyBorder="1" applyAlignment="1">
      <alignment horizontal="distributed"/>
    </xf>
    <xf numFmtId="183" fontId="0" fillId="0" borderId="0" xfId="0" applyNumberFormat="1" applyBorder="1"/>
    <xf numFmtId="201" fontId="0" fillId="0" borderId="0" xfId="0" applyNumberFormat="1" applyBorder="1"/>
    <xf numFmtId="183" fontId="0" fillId="0" borderId="27" xfId="0" applyNumberFormat="1" applyBorder="1"/>
    <xf numFmtId="183" fontId="0" fillId="0" borderId="25" xfId="1" applyNumberFormat="1" applyFont="1" applyBorder="1" applyAlignment="1">
      <alignment horizontal="right"/>
    </xf>
    <xf numFmtId="183" fontId="0" fillId="0" borderId="27" xfId="1" applyNumberFormat="1" applyFont="1" applyBorder="1" applyAlignment="1">
      <alignment horizontal="right"/>
    </xf>
    <xf numFmtId="0" fontId="0" fillId="0" borderId="29" xfId="0" applyFill="1" applyBorder="1" applyAlignment="1">
      <alignment horizontal="distributed"/>
    </xf>
    <xf numFmtId="183" fontId="0" fillId="0" borderId="27" xfId="1" applyNumberFormat="1" applyFont="1" applyFill="1" applyBorder="1" applyAlignment="1">
      <alignment horizontal="right"/>
    </xf>
    <xf numFmtId="201" fontId="0" fillId="0" borderId="0" xfId="0" applyNumberFormat="1" applyFill="1" applyBorder="1"/>
    <xf numFmtId="183" fontId="2" fillId="0" borderId="25" xfId="1" applyNumberFormat="1" applyFont="1" applyFill="1" applyBorder="1" applyAlignment="1">
      <alignment horizontal="right"/>
    </xf>
    <xf numFmtId="183" fontId="2" fillId="0" borderId="27" xfId="1" applyNumberFormat="1" applyFont="1" applyFill="1" applyBorder="1" applyAlignment="1">
      <alignment horizontal="right"/>
    </xf>
    <xf numFmtId="183" fontId="40" fillId="0" borderId="27" xfId="1" applyNumberFormat="1" applyFont="1" applyFill="1" applyBorder="1" applyAlignment="1">
      <alignment horizontal="right"/>
    </xf>
    <xf numFmtId="0" fontId="0" fillId="0" borderId="29" xfId="0" applyFont="1" applyFill="1" applyBorder="1" applyAlignment="1">
      <alignment horizontal="distributed"/>
    </xf>
    <xf numFmtId="201" fontId="0" fillId="0" borderId="0" xfId="0" applyNumberFormat="1" applyFont="1" applyFill="1" applyBorder="1"/>
    <xf numFmtId="183" fontId="2" fillId="0" borderId="0" xfId="1" applyNumberFormat="1" applyFont="1" applyFill="1" applyBorder="1" applyAlignment="1">
      <alignment horizontal="right"/>
    </xf>
    <xf numFmtId="0" fontId="0" fillId="12" borderId="0" xfId="0" applyFill="1"/>
    <xf numFmtId="0" fontId="0" fillId="12" borderId="25" xfId="0" applyFill="1" applyBorder="1"/>
    <xf numFmtId="0" fontId="0" fillId="12" borderId="0" xfId="0" applyFill="1" applyBorder="1"/>
    <xf numFmtId="0" fontId="0" fillId="0" borderId="80" xfId="0" applyFont="1" applyFill="1" applyBorder="1" applyAlignment="1">
      <alignment horizontal="distributed"/>
    </xf>
    <xf numFmtId="183" fontId="2" fillId="0" borderId="30" xfId="1" applyNumberFormat="1" applyFont="1" applyFill="1" applyBorder="1" applyAlignment="1">
      <alignment horizontal="right"/>
    </xf>
    <xf numFmtId="183" fontId="0" fillId="0" borderId="23" xfId="1" applyNumberFormat="1" applyFont="1" applyFill="1" applyBorder="1" applyAlignment="1">
      <alignment horizontal="right"/>
    </xf>
    <xf numFmtId="0" fontId="69" fillId="0" borderId="0" xfId="0" applyFont="1" applyBorder="1"/>
    <xf numFmtId="38" fontId="0" fillId="0" borderId="5" xfId="1" applyFont="1" applyBorder="1" applyAlignment="1">
      <alignment horizontal="centerContinuous" vertical="center"/>
    </xf>
    <xf numFmtId="0" fontId="0" fillId="0" borderId="6" xfId="0" applyBorder="1" applyAlignment="1">
      <alignment horizontal="centerContinuous" vertical="center"/>
    </xf>
    <xf numFmtId="0" fontId="0" fillId="0" borderId="221" xfId="0" applyBorder="1" applyAlignment="1">
      <alignment horizontal="centerContinuous" vertical="center"/>
    </xf>
    <xf numFmtId="38" fontId="0" fillId="0" borderId="32" xfId="1" applyFont="1" applyBorder="1" applyAlignment="1">
      <alignment horizontal="center" vertical="center"/>
    </xf>
    <xf numFmtId="38" fontId="0" fillId="0" borderId="2" xfId="1" applyFont="1"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distributed" vertical="center"/>
    </xf>
    <xf numFmtId="38" fontId="0" fillId="0" borderId="25" xfId="1" applyFont="1" applyBorder="1" applyAlignment="1">
      <alignment vertical="center"/>
    </xf>
    <xf numFmtId="38" fontId="0" fillId="0" borderId="0" xfId="1" applyFont="1" applyBorder="1" applyAlignment="1">
      <alignment vertical="center"/>
    </xf>
    <xf numFmtId="38" fontId="0" fillId="0" borderId="27" xfId="1" applyFont="1" applyBorder="1" applyAlignment="1">
      <alignment vertical="center"/>
    </xf>
    <xf numFmtId="38" fontId="0" fillId="0" borderId="26" xfId="1" applyFont="1" applyBorder="1" applyAlignment="1">
      <alignment vertical="center"/>
    </xf>
    <xf numFmtId="38" fontId="0" fillId="0" borderId="29" xfId="1" applyFont="1" applyBorder="1" applyAlignment="1">
      <alignment vertical="center"/>
    </xf>
    <xf numFmtId="0" fontId="0" fillId="0" borderId="29" xfId="0" applyFill="1" applyBorder="1" applyAlignment="1">
      <alignment horizontal="distributed" vertical="center"/>
    </xf>
    <xf numFmtId="38" fontId="0" fillId="0" borderId="27" xfId="1" applyFont="1" applyFill="1" applyBorder="1" applyAlignment="1">
      <alignment vertical="center"/>
    </xf>
    <xf numFmtId="38" fontId="0" fillId="0" borderId="0" xfId="1" applyFont="1" applyFill="1" applyBorder="1" applyAlignment="1">
      <alignment vertical="center"/>
    </xf>
    <xf numFmtId="38" fontId="0" fillId="0" borderId="26" xfId="1" applyFont="1" applyFill="1" applyBorder="1" applyAlignment="1">
      <alignment vertical="center"/>
    </xf>
    <xf numFmtId="38" fontId="0" fillId="0" borderId="29" xfId="1" applyFont="1" applyFill="1" applyBorder="1" applyAlignment="1">
      <alignment vertical="center"/>
    </xf>
    <xf numFmtId="0" fontId="0" fillId="0" borderId="25" xfId="0" applyFill="1" applyBorder="1" applyAlignment="1">
      <alignment horizontal="distributed" vertical="center"/>
    </xf>
    <xf numFmtId="38" fontId="2" fillId="0" borderId="27" xfId="1" applyFont="1" applyFill="1" applyBorder="1" applyAlignment="1">
      <alignment vertical="center"/>
    </xf>
    <xf numFmtId="38" fontId="2" fillId="0" borderId="0" xfId="1" applyFont="1" applyFill="1" applyBorder="1" applyAlignment="1">
      <alignment vertical="center"/>
    </xf>
    <xf numFmtId="38" fontId="2" fillId="0" borderId="26" xfId="1" applyFont="1" applyFill="1" applyBorder="1" applyAlignment="1">
      <alignment vertical="center"/>
    </xf>
    <xf numFmtId="38" fontId="2" fillId="0" borderId="29" xfId="1" applyFont="1" applyFill="1" applyBorder="1" applyAlignment="1">
      <alignment vertical="center"/>
    </xf>
    <xf numFmtId="38" fontId="2" fillId="3" borderId="27" xfId="1" applyFont="1" applyFill="1" applyBorder="1" applyAlignment="1">
      <alignment vertical="center"/>
    </xf>
    <xf numFmtId="38" fontId="2" fillId="3" borderId="26" xfId="1" applyFont="1" applyFill="1" applyBorder="1" applyAlignment="1">
      <alignment vertical="center"/>
    </xf>
    <xf numFmtId="38" fontId="0" fillId="0" borderId="27" xfId="1" applyFont="1" applyFill="1" applyBorder="1" applyAlignment="1">
      <alignment horizontal="right"/>
    </xf>
    <xf numFmtId="38" fontId="0" fillId="0" borderId="29" xfId="1" applyFont="1" applyFill="1" applyBorder="1" applyAlignment="1">
      <alignment horizontal="right"/>
    </xf>
    <xf numFmtId="38" fontId="2" fillId="0" borderId="27" xfId="1" applyFont="1" applyFill="1" applyBorder="1" applyAlignment="1">
      <alignment horizontal="right"/>
    </xf>
    <xf numFmtId="38" fontId="2" fillId="0" borderId="29" xfId="1" applyFont="1" applyFill="1" applyBorder="1" applyAlignment="1">
      <alignment horizontal="right"/>
    </xf>
    <xf numFmtId="0" fontId="0" fillId="0" borderId="29" xfId="0" applyFont="1" applyFill="1" applyBorder="1" applyAlignment="1">
      <alignment horizontal="distributed" vertical="center"/>
    </xf>
    <xf numFmtId="38" fontId="0" fillId="0" borderId="25" xfId="1" applyFont="1" applyFill="1" applyBorder="1" applyAlignment="1">
      <alignment vertical="center"/>
    </xf>
    <xf numFmtId="0" fontId="0" fillId="0" borderId="25" xfId="0" applyFont="1" applyFill="1" applyBorder="1" applyAlignment="1">
      <alignment horizontal="distributed" vertical="center"/>
    </xf>
    <xf numFmtId="0" fontId="0" fillId="0" borderId="0" xfId="0" applyFill="1" applyBorder="1" applyAlignment="1">
      <alignment horizontal="center" vertical="center"/>
    </xf>
    <xf numFmtId="0" fontId="0" fillId="0" borderId="0" xfId="0" applyFont="1" applyBorder="1" applyAlignment="1">
      <alignment horizontal="center" vertical="center"/>
    </xf>
    <xf numFmtId="0" fontId="0" fillId="0" borderId="0" xfId="0" applyFont="1" applyFill="1" applyBorder="1" applyAlignment="1">
      <alignment horizontal="distributed" vertical="center"/>
    </xf>
    <xf numFmtId="38" fontId="0" fillId="0" borderId="26" xfId="1" applyFont="1" applyFill="1" applyBorder="1" applyAlignment="1">
      <alignment horizontal="right"/>
    </xf>
    <xf numFmtId="38" fontId="0" fillId="0" borderId="30" xfId="1" applyFont="1" applyFill="1" applyBorder="1" applyAlignment="1">
      <alignment vertical="center"/>
    </xf>
    <xf numFmtId="38" fontId="0" fillId="0" borderId="23" xfId="1" applyFont="1" applyFill="1" applyBorder="1" applyAlignment="1">
      <alignment vertical="center"/>
    </xf>
    <xf numFmtId="38" fontId="0" fillId="0" borderId="32" xfId="1" applyFont="1" applyFill="1" applyBorder="1" applyAlignment="1">
      <alignment vertical="center"/>
    </xf>
    <xf numFmtId="38" fontId="0" fillId="0" borderId="23" xfId="1" applyFont="1" applyFill="1" applyBorder="1" applyAlignment="1">
      <alignment horizontal="right"/>
    </xf>
    <xf numFmtId="38" fontId="0" fillId="0" borderId="32" xfId="1" applyFont="1" applyFill="1" applyBorder="1" applyAlignment="1">
      <alignment horizontal="right"/>
    </xf>
    <xf numFmtId="38" fontId="0" fillId="0" borderId="80" xfId="1" applyFont="1" applyFill="1" applyBorder="1" applyAlignment="1">
      <alignment horizontal="right"/>
    </xf>
    <xf numFmtId="0" fontId="0" fillId="0" borderId="30" xfId="0" applyFont="1" applyFill="1" applyBorder="1" applyAlignment="1">
      <alignment horizontal="distributed" vertical="center"/>
    </xf>
    <xf numFmtId="0" fontId="0" fillId="0" borderId="0" xfId="0" applyFont="1" applyFill="1" applyBorder="1" applyAlignment="1">
      <alignment horizontal="center" vertical="center"/>
    </xf>
    <xf numFmtId="0" fontId="0" fillId="0" borderId="84" xfId="0" applyBorder="1"/>
    <xf numFmtId="38" fontId="26" fillId="0" borderId="0" xfId="1" applyFont="1"/>
    <xf numFmtId="38" fontId="0" fillId="0" borderId="84" xfId="1" applyFont="1" applyBorder="1"/>
    <xf numFmtId="38" fontId="0" fillId="0" borderId="6" xfId="1" applyFont="1" applyBorder="1" applyAlignment="1">
      <alignment horizontal="centerContinuous" vertical="center"/>
    </xf>
    <xf numFmtId="38" fontId="0" fillId="0" borderId="221" xfId="1" applyFont="1" applyBorder="1" applyAlignment="1">
      <alignment horizontal="centerContinuous" vertical="center"/>
    </xf>
    <xf numFmtId="0" fontId="0" fillId="0" borderId="20" xfId="0" applyBorder="1" applyAlignment="1">
      <alignment horizontal="center" vertical="center"/>
    </xf>
    <xf numFmtId="38" fontId="0" fillId="0" borderId="22" xfId="1" applyFont="1" applyBorder="1" applyAlignment="1">
      <alignment horizontal="center" vertical="center"/>
    </xf>
    <xf numFmtId="38" fontId="0" fillId="0" borderId="80" xfId="1" applyFont="1" applyBorder="1" applyAlignment="1">
      <alignment horizontal="center" vertical="center"/>
    </xf>
    <xf numFmtId="38" fontId="0" fillId="0" borderId="0" xfId="1" applyFont="1" applyBorder="1" applyAlignment="1">
      <alignment horizontal="right" vertical="center"/>
    </xf>
    <xf numFmtId="38" fontId="0" fillId="0" borderId="27" xfId="1" applyFont="1" applyBorder="1" applyAlignment="1">
      <alignment horizontal="right" vertical="center"/>
    </xf>
    <xf numFmtId="38" fontId="0" fillId="0" borderId="26" xfId="1" applyFont="1" applyBorder="1" applyAlignment="1">
      <alignment horizontal="right" vertical="center"/>
    </xf>
    <xf numFmtId="38" fontId="0" fillId="0" borderId="29" xfId="1" applyFont="1" applyBorder="1" applyAlignment="1">
      <alignment horizontal="right" vertical="center"/>
    </xf>
    <xf numFmtId="38" fontId="0" fillId="0" borderId="27" xfId="1" applyFont="1" applyFill="1" applyBorder="1" applyAlignment="1">
      <alignment horizontal="right" vertical="center"/>
    </xf>
    <xf numFmtId="38" fontId="0" fillId="0" borderId="29" xfId="1" applyFont="1" applyFill="1" applyBorder="1" applyAlignment="1">
      <alignment horizontal="right" vertical="center"/>
    </xf>
    <xf numFmtId="38" fontId="2" fillId="0" borderId="27" xfId="1" applyFont="1" applyFill="1" applyBorder="1" applyAlignment="1">
      <alignment horizontal="right" vertical="center"/>
    </xf>
    <xf numFmtId="38" fontId="2" fillId="0" borderId="29" xfId="1" applyFont="1" applyFill="1" applyBorder="1" applyAlignment="1">
      <alignment horizontal="right" vertical="center"/>
    </xf>
    <xf numFmtId="38" fontId="2" fillId="3" borderId="0" xfId="1" applyFont="1" applyFill="1" applyBorder="1" applyAlignment="1">
      <alignment horizontal="right" vertical="center"/>
    </xf>
    <xf numFmtId="38" fontId="0" fillId="0" borderId="25" xfId="1" applyFont="1" applyFill="1" applyBorder="1" applyAlignment="1">
      <alignment horizontal="right" vertical="center"/>
    </xf>
    <xf numFmtId="0" fontId="0" fillId="0" borderId="0" xfId="0" applyFill="1" applyAlignment="1">
      <alignment vertical="center"/>
    </xf>
    <xf numFmtId="0" fontId="0" fillId="0" borderId="0" xfId="0" applyFont="1" applyBorder="1" applyAlignment="1">
      <alignment vertical="center"/>
    </xf>
    <xf numFmtId="38" fontId="0" fillId="0" borderId="26" xfId="1" applyFont="1" applyFill="1" applyBorder="1" applyAlignment="1">
      <alignment horizontal="right" vertical="center"/>
    </xf>
    <xf numFmtId="0" fontId="0" fillId="0" borderId="80" xfId="0" applyFont="1" applyFill="1" applyBorder="1" applyAlignment="1">
      <alignment horizontal="distributed" vertical="center"/>
    </xf>
    <xf numFmtId="38" fontId="0" fillId="0" borderId="32" xfId="1" applyFont="1" applyFill="1" applyBorder="1" applyAlignment="1">
      <alignment horizontal="right" vertical="center"/>
    </xf>
    <xf numFmtId="0" fontId="0" fillId="0" borderId="0" xfId="0" applyFont="1" applyFill="1" applyAlignment="1">
      <alignment vertical="center"/>
    </xf>
    <xf numFmtId="0" fontId="0" fillId="0" borderId="0" xfId="0" applyFill="1" applyBorder="1" applyAlignment="1">
      <alignment horizontal="distributed" vertical="center"/>
    </xf>
    <xf numFmtId="38" fontId="0" fillId="0" borderId="31" xfId="1" applyFont="1" applyFill="1" applyBorder="1" applyAlignment="1">
      <alignment vertical="center"/>
    </xf>
    <xf numFmtId="38" fontId="0" fillId="0" borderId="31" xfId="1" applyFont="1" applyFill="1" applyBorder="1" applyAlignment="1">
      <alignment horizontal="right"/>
    </xf>
    <xf numFmtId="38" fontId="0" fillId="0" borderId="31" xfId="1" applyFont="1" applyFill="1" applyBorder="1" applyAlignment="1">
      <alignment horizontal="right" vertical="center"/>
    </xf>
    <xf numFmtId="0" fontId="2" fillId="0" borderId="0" xfId="24" applyFont="1" applyFill="1"/>
    <xf numFmtId="0" fontId="2" fillId="0" borderId="55" xfId="24" applyFont="1" applyFill="1" applyBorder="1" applyAlignment="1">
      <alignment horizontal="right"/>
    </xf>
    <xf numFmtId="0" fontId="10" fillId="0" borderId="55" xfId="24" applyFont="1" applyFill="1" applyBorder="1" applyAlignment="1">
      <alignment horizontal="right"/>
    </xf>
    <xf numFmtId="0" fontId="2" fillId="0" borderId="0" xfId="24" applyFont="1" applyFill="1" applyAlignment="1">
      <alignment horizontal="right" vertical="center"/>
    </xf>
    <xf numFmtId="0" fontId="6" fillId="0" borderId="0" xfId="24" applyFont="1" applyFill="1" applyAlignment="1">
      <alignment horizontal="right" vertical="center"/>
    </xf>
    <xf numFmtId="0" fontId="5" fillId="0" borderId="0" xfId="24" applyFont="1" applyFill="1" applyAlignment="1">
      <alignment vertical="center"/>
    </xf>
    <xf numFmtId="190" fontId="5" fillId="0" borderId="1" xfId="24" applyNumberFormat="1" applyFont="1" applyFill="1" applyBorder="1" applyAlignment="1">
      <alignment horizontal="right" vertical="center"/>
    </xf>
    <xf numFmtId="38" fontId="5" fillId="0" borderId="1" xfId="1" applyFont="1" applyFill="1" applyBorder="1" applyAlignment="1">
      <alignment vertical="center"/>
    </xf>
    <xf numFmtId="198" fontId="5" fillId="0" borderId="1" xfId="24" applyNumberFormat="1" applyFont="1" applyFill="1" applyBorder="1" applyAlignment="1">
      <alignment horizontal="right" vertical="center"/>
    </xf>
    <xf numFmtId="198" fontId="5" fillId="0" borderId="1" xfId="1" applyNumberFormat="1" applyFont="1" applyFill="1" applyBorder="1" applyAlignment="1">
      <alignment vertical="center"/>
    </xf>
    <xf numFmtId="186" fontId="5" fillId="0" borderId="1" xfId="24" applyNumberFormat="1" applyFont="1" applyFill="1" applyBorder="1" applyAlignment="1">
      <alignment horizontal="right" vertical="center"/>
    </xf>
    <xf numFmtId="186" fontId="5" fillId="0" borderId="1" xfId="1" applyNumberFormat="1" applyFont="1" applyFill="1" applyBorder="1" applyAlignment="1">
      <alignment vertical="center"/>
    </xf>
    <xf numFmtId="185" fontId="5" fillId="0" borderId="1" xfId="24" applyNumberFormat="1" applyFont="1" applyFill="1" applyBorder="1" applyAlignment="1" applyProtection="1">
      <alignment vertical="center"/>
    </xf>
    <xf numFmtId="38" fontId="5" fillId="0" borderId="1" xfId="25" applyNumberFormat="1" applyFont="1" applyFill="1" applyBorder="1" applyAlignment="1" applyProtection="1">
      <alignment vertical="center"/>
    </xf>
    <xf numFmtId="0" fontId="5" fillId="0" borderId="28" xfId="24" applyFont="1" applyFill="1" applyBorder="1" applyAlignment="1" applyProtection="1">
      <alignment horizontal="left" vertical="center" shrinkToFit="1"/>
    </xf>
    <xf numFmtId="0" fontId="5" fillId="0" borderId="14" xfId="24" applyFont="1" applyFill="1" applyBorder="1" applyAlignment="1" applyProtection="1">
      <alignment horizontal="center" vertical="center" shrinkToFit="1"/>
    </xf>
    <xf numFmtId="0" fontId="5" fillId="0" borderId="14" xfId="24" applyFont="1" applyFill="1" applyBorder="1" applyAlignment="1" applyProtection="1">
      <alignment horizontal="left" vertical="center" shrinkToFit="1"/>
    </xf>
    <xf numFmtId="190" fontId="5" fillId="0" borderId="222" xfId="24" applyNumberFormat="1" applyFont="1" applyFill="1" applyBorder="1" applyAlignment="1">
      <alignment horizontal="right" vertical="center"/>
    </xf>
    <xf numFmtId="38" fontId="5" fillId="0" borderId="14" xfId="1" applyFont="1" applyFill="1" applyBorder="1" applyAlignment="1">
      <alignment vertical="center"/>
    </xf>
    <xf numFmtId="0" fontId="5" fillId="0" borderId="28" xfId="24" applyFont="1" applyFill="1" applyBorder="1" applyAlignment="1" applyProtection="1">
      <alignment horizontal="center" vertical="center" shrinkToFit="1"/>
    </xf>
    <xf numFmtId="0" fontId="5" fillId="0" borderId="223" xfId="24" applyFont="1" applyFill="1" applyBorder="1" applyAlignment="1" applyProtection="1">
      <alignment horizontal="left" vertical="center" shrinkToFit="1"/>
    </xf>
    <xf numFmtId="190" fontId="5" fillId="0" borderId="223" xfId="24" applyNumberFormat="1" applyFont="1" applyFill="1" applyBorder="1" applyAlignment="1">
      <alignment horizontal="right" vertical="center"/>
    </xf>
    <xf numFmtId="38" fontId="5" fillId="0" borderId="223" xfId="1" applyFont="1" applyFill="1" applyBorder="1" applyAlignment="1">
      <alignment vertical="center"/>
    </xf>
    <xf numFmtId="0" fontId="5" fillId="0" borderId="36" xfId="24" applyFont="1" applyFill="1" applyBorder="1" applyAlignment="1" applyProtection="1">
      <alignment horizontal="left" vertical="center" shrinkToFit="1"/>
    </xf>
    <xf numFmtId="0" fontId="5" fillId="0" borderId="36" xfId="24" applyFont="1" applyFill="1" applyBorder="1" applyAlignment="1" applyProtection="1">
      <alignment horizontal="center" vertical="center" shrinkToFit="1"/>
    </xf>
    <xf numFmtId="0" fontId="5" fillId="0" borderId="224" xfId="24" applyFont="1" applyFill="1" applyBorder="1" applyAlignment="1" applyProtection="1">
      <alignment horizontal="left" vertical="center" shrinkToFit="1"/>
    </xf>
    <xf numFmtId="190" fontId="5" fillId="0" borderId="224" xfId="24" applyNumberFormat="1" applyFont="1" applyFill="1" applyBorder="1" applyAlignment="1">
      <alignment horizontal="right" vertical="center"/>
    </xf>
    <xf numFmtId="38" fontId="5" fillId="0" borderId="224" xfId="1" applyFont="1" applyFill="1" applyBorder="1" applyAlignment="1">
      <alignment vertical="center"/>
    </xf>
    <xf numFmtId="37" fontId="5" fillId="0" borderId="1" xfId="24" applyNumberFormat="1" applyFont="1" applyFill="1" applyBorder="1" applyAlignment="1" applyProtection="1">
      <alignment vertical="center"/>
    </xf>
    <xf numFmtId="3" fontId="5" fillId="0" borderId="0" xfId="24" applyNumberFormat="1" applyFont="1" applyFill="1" applyAlignment="1">
      <alignment vertical="center"/>
    </xf>
    <xf numFmtId="190" fontId="5" fillId="0" borderId="36" xfId="24" applyNumberFormat="1" applyFont="1" applyFill="1" applyBorder="1" applyAlignment="1">
      <alignment horizontal="right" vertical="center"/>
    </xf>
    <xf numFmtId="38" fontId="5" fillId="0" borderId="36" xfId="1" applyFont="1" applyFill="1" applyBorder="1" applyAlignment="1">
      <alignment vertical="center"/>
    </xf>
    <xf numFmtId="0" fontId="2" fillId="0" borderId="0" xfId="24" applyFont="1" applyFill="1" applyBorder="1" applyAlignment="1" applyProtection="1">
      <alignment horizontal="left" vertical="center"/>
    </xf>
    <xf numFmtId="0" fontId="2" fillId="0" borderId="0" xfId="24" applyFont="1" applyFill="1" applyBorder="1" applyAlignment="1" applyProtection="1">
      <alignment horizontal="center" vertical="center"/>
    </xf>
    <xf numFmtId="0" fontId="2" fillId="0" borderId="0" xfId="24" applyFont="1" applyFill="1" applyAlignment="1">
      <alignment vertical="center"/>
    </xf>
    <xf numFmtId="0" fontId="8" fillId="0" borderId="0" xfId="24" applyFont="1" applyFill="1" applyAlignment="1">
      <alignment horizontal="right" vertical="center"/>
    </xf>
    <xf numFmtId="0" fontId="52" fillId="0" borderId="0" xfId="26" applyFont="1">
      <alignment vertical="center"/>
    </xf>
    <xf numFmtId="0" fontId="2" fillId="0" borderId="0" xfId="26">
      <alignment vertical="center"/>
    </xf>
    <xf numFmtId="0" fontId="2" fillId="0" borderId="0" xfId="26" applyBorder="1">
      <alignment vertical="center"/>
    </xf>
    <xf numFmtId="0" fontId="2" fillId="0" borderId="0" xfId="26" applyAlignment="1">
      <alignment horizontal="right" vertical="center"/>
    </xf>
    <xf numFmtId="0" fontId="2" fillId="0" borderId="21" xfId="26" applyBorder="1" applyAlignment="1">
      <alignment horizontal="center" vertical="center"/>
    </xf>
    <xf numFmtId="0" fontId="2" fillId="0" borderId="226" xfId="26" applyBorder="1" applyAlignment="1">
      <alignment horizontal="center" vertical="center"/>
    </xf>
    <xf numFmtId="0" fontId="2" fillId="0" borderId="29" xfId="26" applyBorder="1" applyAlignment="1">
      <alignment horizontal="distributed" vertical="center"/>
    </xf>
    <xf numFmtId="38" fontId="6" fillId="0" borderId="219" xfId="5" applyFont="1" applyFill="1" applyBorder="1">
      <alignment vertical="center"/>
    </xf>
    <xf numFmtId="38" fontId="6" fillId="0" borderId="0" xfId="5" applyFont="1" applyBorder="1">
      <alignment vertical="center"/>
    </xf>
    <xf numFmtId="38" fontId="6" fillId="0" borderId="27" xfId="5" applyFont="1" applyBorder="1">
      <alignment vertical="center"/>
    </xf>
    <xf numFmtId="3" fontId="2" fillId="0" borderId="0" xfId="26" applyNumberFormat="1">
      <alignment vertical="center"/>
    </xf>
    <xf numFmtId="0" fontId="2" fillId="0" borderId="29" xfId="26" applyFill="1" applyBorder="1" applyAlignment="1">
      <alignment horizontal="distributed" vertical="center"/>
    </xf>
    <xf numFmtId="38" fontId="6" fillId="0" borderId="0" xfId="5" applyFont="1" applyFill="1" applyBorder="1">
      <alignment vertical="center"/>
    </xf>
    <xf numFmtId="38" fontId="6" fillId="0" borderId="27" xfId="5" applyFont="1" applyFill="1" applyBorder="1">
      <alignment vertical="center"/>
    </xf>
    <xf numFmtId="0" fontId="0" fillId="0" borderId="29" xfId="26" applyFont="1" applyFill="1" applyBorder="1" applyAlignment="1">
      <alignment horizontal="distributed" vertical="center"/>
    </xf>
    <xf numFmtId="0" fontId="0" fillId="0" borderId="80" xfId="26" applyFont="1" applyFill="1" applyBorder="1" applyAlignment="1">
      <alignment horizontal="distributed" vertical="center"/>
    </xf>
    <xf numFmtId="38" fontId="6" fillId="0" borderId="220" xfId="5" applyFont="1" applyFill="1" applyBorder="1">
      <alignment vertical="center"/>
    </xf>
    <xf numFmtId="38" fontId="6" fillId="0" borderId="2" xfId="5" applyFont="1" applyFill="1" applyBorder="1">
      <alignment vertical="center"/>
    </xf>
    <xf numFmtId="38" fontId="6" fillId="0" borderId="23" xfId="5" applyFont="1" applyFill="1" applyBorder="1">
      <alignment vertical="center"/>
    </xf>
    <xf numFmtId="0" fontId="2" fillId="0" borderId="84" xfId="26" applyBorder="1">
      <alignment vertical="center"/>
    </xf>
    <xf numFmtId="0" fontId="2" fillId="0" borderId="2" xfId="26" applyBorder="1">
      <alignment vertical="center"/>
    </xf>
    <xf numFmtId="0" fontId="2" fillId="0" borderId="0" xfId="26" applyBorder="1" applyAlignment="1">
      <alignment vertical="center"/>
    </xf>
    <xf numFmtId="38" fontId="6" fillId="0" borderId="0" xfId="5" applyFont="1" applyBorder="1" applyAlignment="1">
      <alignment horizontal="center" vertical="center"/>
    </xf>
    <xf numFmtId="38" fontId="6" fillId="0" borderId="0" xfId="5" applyFont="1" applyBorder="1" applyAlignment="1"/>
    <xf numFmtId="38" fontId="6" fillId="0" borderId="0" xfId="5" applyFont="1" applyFill="1" applyBorder="1" applyAlignment="1"/>
    <xf numFmtId="38" fontId="6" fillId="0" borderId="0" xfId="5" applyFont="1" applyBorder="1" applyAlignment="1">
      <alignment horizontal="right" vertical="center"/>
    </xf>
    <xf numFmtId="38" fontId="6" fillId="0" borderId="30" xfId="5" applyFont="1" applyFill="1" applyBorder="1">
      <alignment vertical="center"/>
    </xf>
    <xf numFmtId="0" fontId="6" fillId="0" borderId="2" xfId="0" applyFont="1" applyBorder="1" applyAlignment="1"/>
    <xf numFmtId="0" fontId="9" fillId="0" borderId="225" xfId="0" applyFont="1" applyBorder="1" applyAlignment="1">
      <alignment horizontal="distributed" vertical="center"/>
    </xf>
    <xf numFmtId="0" fontId="9" fillId="0" borderId="89" xfId="0" applyFont="1" applyBorder="1" applyAlignment="1">
      <alignment horizontal="distributed" vertical="center"/>
    </xf>
    <xf numFmtId="0" fontId="9" fillId="0" borderId="90" xfId="0" applyFont="1" applyBorder="1" applyAlignment="1">
      <alignment horizontal="distributed" vertical="center"/>
    </xf>
    <xf numFmtId="0" fontId="9" fillId="0" borderId="91" xfId="0" applyFont="1" applyBorder="1" applyAlignment="1">
      <alignment horizontal="distributed" vertical="center"/>
    </xf>
    <xf numFmtId="0" fontId="9" fillId="0" borderId="29" xfId="0" applyFont="1" applyBorder="1" applyAlignment="1">
      <alignment vertical="center"/>
    </xf>
    <xf numFmtId="0" fontId="9" fillId="0" borderId="219" xfId="0" applyFont="1" applyBorder="1" applyAlignment="1">
      <alignment horizontal="distributed" vertical="center"/>
    </xf>
    <xf numFmtId="0" fontId="9" fillId="0" borderId="26" xfId="0" applyFont="1" applyBorder="1" applyAlignment="1">
      <alignment horizontal="distributed" vertical="center"/>
    </xf>
    <xf numFmtId="0" fontId="9" fillId="0" borderId="28" xfId="0" applyFont="1" applyBorder="1" applyAlignment="1">
      <alignment horizontal="distributed" vertical="center"/>
    </xf>
    <xf numFmtId="0" fontId="9" fillId="0" borderId="27" xfId="0" applyFont="1" applyBorder="1" applyAlignment="1">
      <alignment horizontal="distributed" vertical="center"/>
    </xf>
    <xf numFmtId="0" fontId="9" fillId="0" borderId="220" xfId="0" applyFont="1" applyBorder="1" applyAlignment="1">
      <alignment horizontal="distributed" vertical="center"/>
    </xf>
    <xf numFmtId="0" fontId="9" fillId="0" borderId="32" xfId="0" applyFont="1" applyBorder="1" applyAlignment="1">
      <alignment horizontal="distributed" vertical="center"/>
    </xf>
    <xf numFmtId="0" fontId="9" fillId="0" borderId="22" xfId="0" applyFont="1" applyBorder="1" applyAlignment="1">
      <alignment horizontal="distributed" vertical="center"/>
    </xf>
    <xf numFmtId="0" fontId="9" fillId="0" borderId="23" xfId="0" applyFont="1" applyBorder="1" applyAlignment="1">
      <alignment horizontal="distributed" vertical="center"/>
    </xf>
    <xf numFmtId="0" fontId="9" fillId="0" borderId="29" xfId="0" applyFont="1" applyBorder="1" applyAlignment="1">
      <alignment horizontal="distributed"/>
    </xf>
    <xf numFmtId="183" fontId="6" fillId="0" borderId="219" xfId="0" applyNumberFormat="1" applyFont="1" applyBorder="1" applyAlignment="1">
      <alignment horizontal="right" shrinkToFit="1"/>
    </xf>
    <xf numFmtId="183" fontId="6" fillId="0" borderId="0" xfId="1" applyNumberFormat="1" applyFont="1" applyBorder="1" applyAlignment="1">
      <alignment horizontal="right"/>
    </xf>
    <xf numFmtId="183" fontId="6" fillId="0" borderId="0" xfId="0" applyNumberFormat="1" applyFont="1" applyFill="1" applyBorder="1" applyAlignment="1">
      <alignment horizontal="right" shrinkToFit="1"/>
    </xf>
    <xf numFmtId="0" fontId="9" fillId="0" borderId="29" xfId="0" applyFont="1" applyFill="1" applyBorder="1" applyAlignment="1">
      <alignment horizontal="distributed"/>
    </xf>
    <xf numFmtId="183" fontId="6" fillId="0" borderId="0" xfId="1" applyNumberFormat="1" applyFont="1" applyFill="1" applyBorder="1" applyAlignment="1">
      <alignment horizontal="right"/>
    </xf>
    <xf numFmtId="0" fontId="9" fillId="0" borderId="29" xfId="0" applyFont="1" applyBorder="1" applyAlignment="1">
      <alignment horizontal="distributed" shrinkToFit="1"/>
    </xf>
    <xf numFmtId="183" fontId="6" fillId="0" borderId="0" xfId="0" applyNumberFormat="1" applyFont="1" applyBorder="1" applyAlignment="1">
      <alignment horizontal="right" shrinkToFit="1"/>
    </xf>
    <xf numFmtId="183" fontId="6" fillId="0" borderId="219" xfId="0" applyNumberFormat="1" applyFont="1" applyFill="1" applyBorder="1" applyAlignment="1">
      <alignment horizontal="right" shrinkToFit="1"/>
    </xf>
    <xf numFmtId="183" fontId="6" fillId="3" borderId="219" xfId="0" applyNumberFormat="1" applyFont="1" applyFill="1" applyBorder="1" applyAlignment="1">
      <alignment horizontal="right" shrinkToFit="1"/>
    </xf>
    <xf numFmtId="183" fontId="6" fillId="3" borderId="0" xfId="0" applyNumberFormat="1" applyFont="1" applyFill="1" applyBorder="1" applyAlignment="1">
      <alignment horizontal="right" shrinkToFit="1"/>
    </xf>
    <xf numFmtId="0" fontId="9" fillId="0" borderId="29" xfId="0" applyFont="1" applyFill="1" applyBorder="1" applyAlignment="1">
      <alignment horizontal="distributed" shrinkToFit="1"/>
    </xf>
    <xf numFmtId="0" fontId="9" fillId="0" borderId="80" xfId="0" applyFont="1" applyFill="1" applyBorder="1" applyAlignment="1">
      <alignment horizontal="distributed" shrinkToFit="1"/>
    </xf>
    <xf numFmtId="183" fontId="6" fillId="0" borderId="220" xfId="0" applyNumberFormat="1" applyFont="1" applyFill="1" applyBorder="1" applyAlignment="1">
      <alignment horizontal="right" shrinkToFit="1"/>
    </xf>
    <xf numFmtId="183" fontId="6" fillId="0" borderId="2" xfId="0" applyNumberFormat="1" applyFont="1" applyFill="1" applyBorder="1" applyAlignment="1">
      <alignment horizontal="right" shrinkToFit="1"/>
    </xf>
    <xf numFmtId="183" fontId="2" fillId="0" borderId="0" xfId="0" applyNumberFormat="1" applyFont="1"/>
    <xf numFmtId="0" fontId="40" fillId="0" borderId="1" xfId="0" applyFont="1" applyBorder="1" applyAlignment="1"/>
    <xf numFmtId="0" fontId="40" fillId="0" borderId="1" xfId="0" applyFont="1" applyBorder="1"/>
    <xf numFmtId="0" fontId="78" fillId="0" borderId="1" xfId="0" applyFont="1" applyFill="1" applyBorder="1" applyAlignment="1">
      <alignment horizontal="left"/>
    </xf>
    <xf numFmtId="0" fontId="40" fillId="0" borderId="1" xfId="0" applyFont="1" applyFill="1" applyBorder="1" applyAlignment="1"/>
    <xf numFmtId="0" fontId="0" fillId="0" borderId="0" xfId="0" applyAlignment="1">
      <alignment horizontal="center"/>
    </xf>
    <xf numFmtId="0" fontId="0" fillId="0" borderId="0" xfId="0" applyAlignment="1">
      <alignment horizontal="right"/>
    </xf>
    <xf numFmtId="0" fontId="0" fillId="0" borderId="80" xfId="0" applyBorder="1" applyAlignment="1">
      <alignment horizontal="center" vertical="center"/>
    </xf>
    <xf numFmtId="0" fontId="0" fillId="0" borderId="22" xfId="0" applyBorder="1" applyAlignment="1">
      <alignment horizontal="center" vertical="center"/>
    </xf>
    <xf numFmtId="0" fontId="0" fillId="0" borderId="2" xfId="0" applyBorder="1" applyAlignment="1">
      <alignment horizontal="center" vertical="center"/>
    </xf>
    <xf numFmtId="188" fontId="0" fillId="3" borderId="0" xfId="0" applyNumberFormat="1" applyFill="1"/>
    <xf numFmtId="0" fontId="2" fillId="0" borderId="0" xfId="12" applyFont="1">
      <alignment vertical="center"/>
    </xf>
    <xf numFmtId="0" fontId="2" fillId="0" borderId="0" xfId="12" applyFont="1" applyAlignment="1">
      <alignment vertical="center"/>
    </xf>
    <xf numFmtId="0" fontId="2" fillId="0" borderId="0" xfId="12" applyFont="1" applyBorder="1">
      <alignment vertical="center"/>
    </xf>
    <xf numFmtId="0" fontId="2" fillId="0" borderId="0" xfId="12" applyFont="1" applyAlignment="1">
      <alignment horizontal="right" vertical="center"/>
    </xf>
    <xf numFmtId="0" fontId="2" fillId="0" borderId="0" xfId="12" applyFont="1" applyFill="1" applyAlignment="1">
      <alignment vertical="center"/>
    </xf>
    <xf numFmtId="0" fontId="2" fillId="0" borderId="3" xfId="12" applyFont="1" applyBorder="1" applyAlignment="1">
      <alignment horizontal="right" vertical="center"/>
    </xf>
    <xf numFmtId="0" fontId="2" fillId="0" borderId="18" xfId="12" applyFont="1" applyBorder="1" applyAlignment="1">
      <alignment vertical="center"/>
    </xf>
    <xf numFmtId="0" fontId="2" fillId="0" borderId="10" xfId="12" applyFont="1" applyBorder="1" applyAlignment="1">
      <alignment vertical="center" shrinkToFit="1"/>
    </xf>
    <xf numFmtId="38" fontId="2" fillId="0" borderId="168" xfId="5" applyFont="1" applyBorder="1">
      <alignment vertical="center"/>
    </xf>
    <xf numFmtId="0" fontId="2" fillId="0" borderId="10" xfId="12" applyFont="1" applyFill="1" applyBorder="1" applyAlignment="1">
      <alignment vertical="center" shrinkToFit="1"/>
    </xf>
    <xf numFmtId="0" fontId="2" fillId="0" borderId="169" xfId="12" applyFont="1" applyFill="1" applyBorder="1" applyAlignment="1">
      <alignment vertical="center" shrinkToFit="1"/>
    </xf>
    <xf numFmtId="38" fontId="2" fillId="0" borderId="172" xfId="5" applyFont="1" applyBorder="1">
      <alignment vertical="center"/>
    </xf>
    <xf numFmtId="0" fontId="2" fillId="0" borderId="18" xfId="12" applyFont="1" applyFill="1" applyBorder="1" applyAlignment="1">
      <alignment vertical="center"/>
    </xf>
    <xf numFmtId="38" fontId="2" fillId="0" borderId="2" xfId="12" applyNumberFormat="1" applyFont="1" applyBorder="1">
      <alignment vertical="center"/>
    </xf>
    <xf numFmtId="38" fontId="2" fillId="0" borderId="167" xfId="12" applyNumberFormat="1" applyFont="1" applyBorder="1" applyAlignment="1">
      <alignment vertical="center" shrinkToFit="1"/>
    </xf>
    <xf numFmtId="38" fontId="2" fillId="0" borderId="168" xfId="5" applyFont="1" applyFill="1" applyBorder="1">
      <alignment vertical="center"/>
    </xf>
    <xf numFmtId="38" fontId="2" fillId="0" borderId="173" xfId="12" applyNumberFormat="1" applyFont="1" applyBorder="1">
      <alignment vertical="center"/>
    </xf>
    <xf numFmtId="0" fontId="2" fillId="0" borderId="76" xfId="12" applyFont="1" applyFill="1" applyBorder="1" applyAlignment="1">
      <alignment vertical="center"/>
    </xf>
    <xf numFmtId="38" fontId="2" fillId="0" borderId="173" xfId="12" applyNumberFormat="1" applyFont="1" applyBorder="1" applyAlignment="1">
      <alignment vertical="center" shrinkToFit="1"/>
    </xf>
    <xf numFmtId="38" fontId="2" fillId="0" borderId="0" xfId="12" applyNumberFormat="1" applyFont="1" applyBorder="1">
      <alignment vertical="center"/>
    </xf>
    <xf numFmtId="38" fontId="2" fillId="0" borderId="0" xfId="12" applyNumberFormat="1" applyFont="1" applyBorder="1" applyAlignment="1">
      <alignment vertical="center" shrinkToFit="1"/>
    </xf>
    <xf numFmtId="0" fontId="2" fillId="0" borderId="0" xfId="12" applyFont="1" applyFill="1" applyBorder="1" applyAlignment="1">
      <alignment vertical="center"/>
    </xf>
    <xf numFmtId="0" fontId="2" fillId="0" borderId="0" xfId="12" applyFont="1" applyFill="1">
      <alignment vertical="center"/>
    </xf>
    <xf numFmtId="0" fontId="2" fillId="0" borderId="0" xfId="12" applyFont="1" applyFill="1" applyBorder="1">
      <alignment vertical="center"/>
    </xf>
    <xf numFmtId="0" fontId="2" fillId="0" borderId="0" xfId="12" applyFont="1" applyFill="1" applyAlignment="1">
      <alignment horizontal="right" vertical="center"/>
    </xf>
    <xf numFmtId="0" fontId="2" fillId="0" borderId="3" xfId="12" applyFont="1" applyFill="1" applyBorder="1" applyAlignment="1">
      <alignment horizontal="right" vertical="center"/>
    </xf>
    <xf numFmtId="38" fontId="2" fillId="0" borderId="2" xfId="12" applyNumberFormat="1" applyFont="1" applyFill="1" applyBorder="1">
      <alignment vertical="center"/>
    </xf>
    <xf numFmtId="38" fontId="2" fillId="0" borderId="173" xfId="12" applyNumberFormat="1" applyFont="1" applyFill="1" applyBorder="1" applyAlignment="1">
      <alignment vertical="center" shrinkToFit="1"/>
    </xf>
    <xf numFmtId="38" fontId="2" fillId="0" borderId="173" xfId="12" applyNumberFormat="1" applyFont="1" applyFill="1" applyBorder="1">
      <alignment vertical="center"/>
    </xf>
    <xf numFmtId="0" fontId="2" fillId="0" borderId="175" xfId="12" applyFont="1" applyFill="1" applyBorder="1" applyAlignment="1">
      <alignment vertical="center"/>
    </xf>
    <xf numFmtId="38" fontId="2" fillId="0" borderId="176" xfId="5" applyFont="1" applyBorder="1">
      <alignment vertical="center"/>
    </xf>
    <xf numFmtId="38" fontId="2" fillId="0" borderId="173" xfId="5" applyFont="1" applyBorder="1">
      <alignment vertical="center"/>
    </xf>
    <xf numFmtId="38" fontId="2" fillId="0" borderId="0" xfId="12" applyNumberFormat="1" applyFont="1">
      <alignment vertical="center"/>
    </xf>
    <xf numFmtId="0" fontId="2" fillId="0" borderId="25" xfId="12" applyFont="1" applyFill="1" applyBorder="1" applyAlignment="1">
      <alignment vertical="center" shrinkToFit="1"/>
    </xf>
    <xf numFmtId="177" fontId="40" fillId="0" borderId="88" xfId="12" applyNumberFormat="1" applyFont="1" applyBorder="1" applyAlignment="1"/>
    <xf numFmtId="177" fontId="40" fillId="0" borderId="31" xfId="12" applyNumberFormat="1" applyFont="1" applyBorder="1" applyAlignment="1"/>
    <xf numFmtId="177" fontId="40" fillId="0" borderId="31" xfId="12" applyNumberFormat="1" applyFont="1" applyFill="1" applyBorder="1" applyAlignment="1"/>
    <xf numFmtId="177" fontId="40" fillId="0" borderId="164" xfId="12" applyNumberFormat="1" applyFont="1" applyBorder="1" applyAlignment="1"/>
    <xf numFmtId="38" fontId="2" fillId="0" borderId="29" xfId="5" applyFont="1" applyBorder="1">
      <alignment vertical="center"/>
    </xf>
    <xf numFmtId="177" fontId="40" fillId="0" borderId="25" xfId="12" applyNumberFormat="1" applyFont="1" applyBorder="1" applyAlignment="1"/>
    <xf numFmtId="177" fontId="40" fillId="0" borderId="0" xfId="12" applyNumberFormat="1" applyFont="1" applyBorder="1" applyAlignment="1"/>
    <xf numFmtId="177" fontId="40" fillId="0" borderId="0" xfId="12" applyNumberFormat="1" applyFont="1" applyFill="1" applyBorder="1" applyAlignment="1"/>
    <xf numFmtId="177" fontId="40" fillId="0" borderId="70" xfId="12" applyNumberFormat="1" applyFont="1" applyBorder="1" applyAlignment="1"/>
    <xf numFmtId="177" fontId="40" fillId="0" borderId="170" xfId="12" applyNumberFormat="1" applyFont="1" applyBorder="1" applyAlignment="1"/>
    <xf numFmtId="177" fontId="40" fillId="0" borderId="171" xfId="12" applyNumberFormat="1" applyFont="1" applyBorder="1" applyAlignment="1"/>
    <xf numFmtId="177" fontId="40" fillId="0" borderId="171" xfId="12" applyNumberFormat="1" applyFont="1" applyFill="1" applyBorder="1" applyAlignment="1"/>
    <xf numFmtId="177" fontId="40" fillId="0" borderId="174" xfId="12" applyNumberFormat="1" applyFont="1" applyBorder="1" applyAlignment="1"/>
    <xf numFmtId="38" fontId="2" fillId="0" borderId="2" xfId="5" applyFont="1" applyBorder="1">
      <alignment vertical="center"/>
    </xf>
    <xf numFmtId="0" fontId="2" fillId="0" borderId="3" xfId="12" applyFont="1" applyFill="1" applyBorder="1" applyAlignment="1">
      <alignment vertical="center" shrinkToFit="1"/>
    </xf>
    <xf numFmtId="185" fontId="2" fillId="0" borderId="0" xfId="12" applyNumberFormat="1" applyFont="1" applyFill="1" applyBorder="1">
      <alignment vertical="center"/>
    </xf>
    <xf numFmtId="185" fontId="2" fillId="0" borderId="164" xfId="12" applyNumberFormat="1" applyFont="1" applyFill="1" applyBorder="1">
      <alignment vertical="center"/>
    </xf>
    <xf numFmtId="38" fontId="2" fillId="0" borderId="29" xfId="5" applyFont="1" applyFill="1" applyBorder="1">
      <alignment vertical="center"/>
    </xf>
    <xf numFmtId="185" fontId="2" fillId="0" borderId="70" xfId="12" applyNumberFormat="1" applyFont="1" applyFill="1" applyBorder="1">
      <alignment vertical="center"/>
    </xf>
    <xf numFmtId="185" fontId="2" fillId="0" borderId="171" xfId="12" applyNumberFormat="1" applyFont="1" applyFill="1" applyBorder="1">
      <alignment vertical="center"/>
    </xf>
    <xf numFmtId="185" fontId="2" fillId="0" borderId="174" xfId="12" applyNumberFormat="1" applyFont="1" applyFill="1" applyBorder="1">
      <alignment vertical="center"/>
    </xf>
    <xf numFmtId="38" fontId="2" fillId="0" borderId="177" xfId="5" applyFont="1" applyFill="1" applyBorder="1">
      <alignment vertical="center"/>
    </xf>
    <xf numFmtId="38" fontId="2" fillId="0" borderId="30" xfId="12" applyNumberFormat="1" applyFont="1" applyFill="1" applyBorder="1">
      <alignment vertical="center"/>
    </xf>
    <xf numFmtId="38" fontId="2" fillId="0" borderId="167" xfId="12" applyNumberFormat="1" applyFont="1" applyFill="1" applyBorder="1">
      <alignment vertical="center"/>
    </xf>
    <xf numFmtId="0" fontId="2" fillId="0" borderId="30" xfId="12" applyFont="1" applyBorder="1" applyAlignment="1">
      <alignment vertical="center"/>
    </xf>
    <xf numFmtId="0" fontId="2" fillId="0" borderId="2" xfId="12" applyFont="1" applyBorder="1">
      <alignment vertical="center"/>
    </xf>
    <xf numFmtId="185" fontId="2" fillId="0" borderId="2" xfId="12" applyNumberFormat="1" applyFont="1" applyBorder="1">
      <alignment vertical="center"/>
    </xf>
    <xf numFmtId="185" fontId="2" fillId="0" borderId="178" xfId="12" applyNumberFormat="1" applyFont="1" applyBorder="1">
      <alignment vertical="center"/>
    </xf>
    <xf numFmtId="38" fontId="2" fillId="0" borderId="80" xfId="12" applyNumberFormat="1" applyFont="1" applyBorder="1">
      <alignment vertical="center"/>
    </xf>
    <xf numFmtId="0" fontId="0" fillId="0" borderId="18" xfId="0" applyBorder="1" applyAlignment="1">
      <alignment vertical="center"/>
    </xf>
    <xf numFmtId="0" fontId="0" fillId="0" borderId="167" xfId="0" applyBorder="1" applyAlignment="1">
      <alignment horizontal="center" vertical="center"/>
    </xf>
    <xf numFmtId="0" fontId="0" fillId="0" borderId="212" xfId="0" applyBorder="1" applyAlignment="1">
      <alignment horizontal="center" vertical="center"/>
    </xf>
    <xf numFmtId="38" fontId="0" fillId="0" borderId="227" xfId="5" applyFont="1" applyBorder="1">
      <alignment vertical="center"/>
    </xf>
    <xf numFmtId="38" fontId="0" fillId="0" borderId="77" xfId="5" applyFont="1" applyBorder="1">
      <alignment vertical="center"/>
    </xf>
    <xf numFmtId="0" fontId="0" fillId="0" borderId="10" xfId="0" applyBorder="1" applyAlignment="1">
      <alignment vertical="center" shrinkToFit="1"/>
    </xf>
    <xf numFmtId="38" fontId="0" fillId="0" borderId="131" xfId="5" applyFont="1" applyFill="1" applyBorder="1">
      <alignment vertical="center"/>
    </xf>
    <xf numFmtId="38" fontId="0" fillId="0" borderId="127" xfId="5" applyFont="1" applyBorder="1">
      <alignment vertical="center"/>
    </xf>
    <xf numFmtId="0" fontId="0" fillId="0" borderId="219" xfId="0" applyFill="1" applyBorder="1" applyAlignment="1">
      <alignment vertical="center" shrinkToFit="1"/>
    </xf>
    <xf numFmtId="0" fontId="0" fillId="0" borderId="169" xfId="0" applyFill="1" applyBorder="1" applyAlignment="1">
      <alignment vertical="center" shrinkToFit="1"/>
    </xf>
    <xf numFmtId="38" fontId="0" fillId="0" borderId="228" xfId="5" applyFont="1" applyBorder="1">
      <alignment vertical="center"/>
    </xf>
    <xf numFmtId="38" fontId="0" fillId="0" borderId="177" xfId="5" applyFont="1" applyBorder="1">
      <alignment vertical="center"/>
    </xf>
    <xf numFmtId="0" fontId="0" fillId="0" borderId="18" xfId="0" applyFill="1" applyBorder="1" applyAlignment="1">
      <alignment vertical="center"/>
    </xf>
    <xf numFmtId="38" fontId="0" fillId="0" borderId="167" xfId="0" applyNumberFormat="1" applyBorder="1" applyAlignment="1">
      <alignment vertical="center" shrinkToFit="1"/>
    </xf>
    <xf numFmtId="38" fontId="0" fillId="0" borderId="173" xfId="0" applyNumberFormat="1" applyBorder="1" applyAlignment="1">
      <alignment vertical="center" shrinkToFit="1"/>
    </xf>
    <xf numFmtId="38" fontId="0" fillId="0" borderId="229" xfId="0" applyNumberFormat="1" applyFill="1" applyBorder="1" applyAlignment="1">
      <alignment vertical="center" shrinkToFit="1"/>
    </xf>
    <xf numFmtId="38" fontId="0" fillId="0" borderId="230" xfId="5" applyFont="1" applyBorder="1">
      <alignment vertical="center"/>
    </xf>
    <xf numFmtId="38" fontId="0" fillId="0" borderId="80" xfId="0" applyNumberFormat="1" applyBorder="1" applyAlignment="1">
      <alignment vertical="center"/>
    </xf>
    <xf numFmtId="0" fontId="0" fillId="0" borderId="217" xfId="0" applyBorder="1" applyAlignment="1">
      <alignment vertical="center"/>
    </xf>
    <xf numFmtId="0" fontId="0" fillId="0" borderId="231" xfId="0" applyBorder="1" applyAlignment="1">
      <alignment horizontal="center" vertical="center"/>
    </xf>
    <xf numFmtId="0" fontId="0" fillId="0" borderId="232" xfId="0" applyBorder="1" applyAlignment="1">
      <alignment horizontal="center" vertical="center"/>
    </xf>
    <xf numFmtId="38" fontId="0" fillId="0" borderId="233" xfId="5" applyFont="1" applyBorder="1">
      <alignment vertical="center"/>
    </xf>
    <xf numFmtId="0" fontId="0" fillId="0" borderId="10" xfId="0" applyFill="1" applyBorder="1" applyAlignment="1">
      <alignment vertical="center" shrinkToFit="1"/>
    </xf>
    <xf numFmtId="38" fontId="0" fillId="0" borderId="173" xfId="0" applyNumberFormat="1" applyBorder="1" applyAlignment="1">
      <alignment vertical="center"/>
    </xf>
    <xf numFmtId="38" fontId="0" fillId="0" borderId="229" xfId="0" applyNumberFormat="1" applyFill="1" applyBorder="1" applyAlignment="1">
      <alignment vertical="center"/>
    </xf>
    <xf numFmtId="38" fontId="0" fillId="0" borderId="80" xfId="0" applyNumberFormat="1" applyFill="1" applyBorder="1" applyAlignment="1">
      <alignment vertical="center"/>
    </xf>
    <xf numFmtId="0" fontId="0" fillId="0" borderId="234" xfId="0" applyBorder="1" applyAlignment="1">
      <alignment vertical="center"/>
    </xf>
    <xf numFmtId="0" fontId="0" fillId="0" borderId="235" xfId="0" applyBorder="1" applyAlignment="1">
      <alignment vertical="center"/>
    </xf>
    <xf numFmtId="0" fontId="0" fillId="0" borderId="233" xfId="0" applyBorder="1" applyAlignment="1">
      <alignment vertical="center"/>
    </xf>
    <xf numFmtId="0" fontId="0" fillId="0" borderId="231" xfId="0" applyBorder="1" applyAlignment="1">
      <alignment vertical="center"/>
    </xf>
    <xf numFmtId="0" fontId="0" fillId="0" borderId="169" xfId="0" applyBorder="1" applyAlignment="1">
      <alignment vertical="center"/>
    </xf>
    <xf numFmtId="0" fontId="0" fillId="0" borderId="174" xfId="0" applyBorder="1" applyAlignment="1">
      <alignment vertical="center"/>
    </xf>
    <xf numFmtId="0" fontId="0" fillId="0" borderId="228" xfId="0" applyBorder="1" applyAlignment="1">
      <alignment vertical="center"/>
    </xf>
    <xf numFmtId="0" fontId="0" fillId="0" borderId="172" xfId="0" applyBorder="1" applyAlignment="1">
      <alignment vertical="center"/>
    </xf>
    <xf numFmtId="0" fontId="0" fillId="0" borderId="236" xfId="0" applyBorder="1" applyAlignment="1">
      <alignment vertical="center"/>
    </xf>
    <xf numFmtId="0" fontId="0" fillId="0" borderId="237" xfId="0" applyBorder="1" applyAlignment="1">
      <alignment vertical="center"/>
    </xf>
    <xf numFmtId="0" fontId="0" fillId="0" borderId="238" xfId="0" applyBorder="1" applyAlignment="1">
      <alignment vertical="center"/>
    </xf>
    <xf numFmtId="38" fontId="0" fillId="0" borderId="238" xfId="5" applyFont="1" applyBorder="1">
      <alignment vertical="center"/>
    </xf>
    <xf numFmtId="0" fontId="0" fillId="0" borderId="239" xfId="0" applyBorder="1" applyAlignment="1">
      <alignment vertical="center"/>
    </xf>
    <xf numFmtId="0" fontId="0" fillId="0" borderId="175" xfId="0" applyBorder="1" applyAlignment="1">
      <alignment vertical="center"/>
    </xf>
    <xf numFmtId="0" fontId="0" fillId="0" borderId="178" xfId="0" applyBorder="1" applyAlignment="1">
      <alignment vertical="center"/>
    </xf>
    <xf numFmtId="0" fontId="0" fillId="0" borderId="230" xfId="0" applyBorder="1" applyAlignment="1">
      <alignment vertical="center"/>
    </xf>
    <xf numFmtId="0" fontId="0" fillId="0" borderId="173" xfId="0" applyBorder="1" applyAlignment="1">
      <alignment vertical="center"/>
    </xf>
    <xf numFmtId="38" fontId="0" fillId="0" borderId="0" xfId="0" applyNumberFormat="1" applyAlignment="1">
      <alignment vertical="center"/>
    </xf>
    <xf numFmtId="0" fontId="2" fillId="0" borderId="0" xfId="27" applyAlignment="1">
      <alignment vertical="center"/>
    </xf>
    <xf numFmtId="0" fontId="2" fillId="0" borderId="0" xfId="27">
      <alignment vertical="center"/>
    </xf>
    <xf numFmtId="0" fontId="2" fillId="0" borderId="0" xfId="27" applyAlignment="1">
      <alignment horizontal="right" vertical="center"/>
    </xf>
    <xf numFmtId="0" fontId="2" fillId="0" borderId="3" xfId="27" applyBorder="1" applyAlignment="1">
      <alignment horizontal="right" vertical="center" shrinkToFit="1"/>
    </xf>
    <xf numFmtId="0" fontId="2" fillId="0" borderId="18" xfId="27" applyBorder="1" applyAlignment="1">
      <alignment vertical="center" shrinkToFit="1"/>
    </xf>
    <xf numFmtId="0" fontId="10" fillId="0" borderId="0" xfId="27" applyFont="1" applyAlignment="1">
      <alignment vertical="top" wrapText="1"/>
    </xf>
    <xf numFmtId="0" fontId="2" fillId="0" borderId="3" xfId="27" applyFill="1" applyBorder="1" applyAlignment="1">
      <alignment vertical="center" shrinkToFit="1"/>
    </xf>
    <xf numFmtId="0" fontId="2" fillId="0" borderId="10" xfId="27" applyFill="1" applyBorder="1" applyAlignment="1">
      <alignment vertical="center" shrinkToFit="1"/>
    </xf>
    <xf numFmtId="0" fontId="2" fillId="0" borderId="175" xfId="27" applyFill="1" applyBorder="1" applyAlignment="1">
      <alignment vertical="center" shrinkToFit="1"/>
    </xf>
    <xf numFmtId="38" fontId="2" fillId="0" borderId="179" xfId="27" applyNumberFormat="1" applyFill="1" applyBorder="1" applyAlignment="1">
      <alignment horizontal="center" vertical="center" shrinkToFit="1"/>
    </xf>
    <xf numFmtId="38" fontId="2" fillId="0" borderId="176" xfId="27" applyNumberFormat="1" applyFill="1" applyBorder="1" applyAlignment="1">
      <alignment horizontal="center" vertical="center" shrinkToFit="1"/>
    </xf>
    <xf numFmtId="38" fontId="2" fillId="0" borderId="173" xfId="27" applyNumberFormat="1" applyFill="1" applyBorder="1" applyAlignment="1">
      <alignment horizontal="center" vertical="center" shrinkToFit="1"/>
    </xf>
    <xf numFmtId="0" fontId="2" fillId="0" borderId="0" xfId="27" applyFill="1" applyBorder="1" applyAlignment="1">
      <alignment vertical="center"/>
    </xf>
    <xf numFmtId="38" fontId="2" fillId="0" borderId="0" xfId="27" applyNumberFormat="1" applyFill="1" applyBorder="1" applyAlignment="1">
      <alignment horizontal="right" vertical="center"/>
    </xf>
    <xf numFmtId="0" fontId="2" fillId="0" borderId="169" xfId="27" applyFill="1" applyBorder="1" applyAlignment="1">
      <alignment vertical="center" shrinkToFit="1"/>
    </xf>
    <xf numFmtId="0" fontId="2" fillId="0" borderId="18" xfId="27" applyFill="1" applyBorder="1" applyAlignment="1">
      <alignment vertical="center" shrinkToFit="1"/>
    </xf>
    <xf numFmtId="0" fontId="2" fillId="0" borderId="0" xfId="27" applyFill="1">
      <alignment vertical="center"/>
    </xf>
    <xf numFmtId="0" fontId="2" fillId="11" borderId="0" xfId="27" applyFill="1">
      <alignment vertical="center"/>
    </xf>
    <xf numFmtId="0" fontId="2" fillId="0" borderId="0" xfId="27" applyFill="1" applyBorder="1" applyAlignment="1">
      <alignment vertical="top" wrapText="1"/>
    </xf>
    <xf numFmtId="0" fontId="2" fillId="0" borderId="0" xfId="27" applyBorder="1">
      <alignment vertical="center"/>
    </xf>
    <xf numFmtId="0" fontId="2" fillId="0" borderId="0" xfId="27" applyFill="1" applyBorder="1" applyAlignment="1">
      <alignment horizontal="left" vertical="top" wrapText="1"/>
    </xf>
    <xf numFmtId="176" fontId="0" fillId="0" borderId="0" xfId="0" applyNumberFormat="1" applyFont="1" applyAlignment="1">
      <alignment horizontal="right"/>
    </xf>
    <xf numFmtId="178" fontId="6" fillId="0" borderId="0" xfId="0" applyNumberFormat="1" applyFont="1" applyAlignment="1">
      <alignment horizontal="center"/>
    </xf>
    <xf numFmtId="0" fontId="8" fillId="0" borderId="0" xfId="0" applyFont="1" applyAlignment="1">
      <alignment horizontal="left" vertical="center" shrinkToFit="1"/>
    </xf>
    <xf numFmtId="0" fontId="7" fillId="0" borderId="0" xfId="0" applyFont="1" applyAlignment="1">
      <alignment horizontal="right" vertical="center" wrapText="1"/>
    </xf>
    <xf numFmtId="177" fontId="5" fillId="0" borderId="0" xfId="0" applyNumberFormat="1" applyFont="1" applyAlignment="1">
      <alignment horizontal="right"/>
    </xf>
    <xf numFmtId="0" fontId="0" fillId="0" borderId="0" xfId="0" applyAlignment="1">
      <alignment horizontal="center"/>
    </xf>
    <xf numFmtId="176" fontId="5" fillId="0" borderId="0" xfId="0" applyNumberFormat="1" applyFont="1" applyAlignment="1">
      <alignment horizontal="center"/>
    </xf>
    <xf numFmtId="0" fontId="0" fillId="0" borderId="0" xfId="0" applyAlignment="1">
      <alignment horizontal="left"/>
    </xf>
    <xf numFmtId="0" fontId="7" fillId="0" borderId="0" xfId="0" applyFont="1" applyAlignment="1">
      <alignment horizontal="center"/>
    </xf>
    <xf numFmtId="38" fontId="5" fillId="0" borderId="0" xfId="0" applyNumberFormat="1" applyFont="1" applyAlignment="1">
      <alignment horizontal="right"/>
    </xf>
    <xf numFmtId="0" fontId="0" fillId="0" borderId="0" xfId="0" applyAlignment="1">
      <alignment horizontal="left" shrinkToFit="1"/>
    </xf>
    <xf numFmtId="176" fontId="6" fillId="0" borderId="0" xfId="0" applyNumberFormat="1" applyFont="1" applyAlignment="1">
      <alignment horizontal="center"/>
    </xf>
    <xf numFmtId="0" fontId="6" fillId="0" borderId="0" xfId="0" applyFont="1" applyAlignment="1">
      <alignment horizontal="center"/>
    </xf>
    <xf numFmtId="38" fontId="5" fillId="0" borderId="0" xfId="0" applyNumberFormat="1" applyFont="1" applyAlignment="1">
      <alignment horizontal="right" shrinkToFit="1"/>
    </xf>
    <xf numFmtId="0" fontId="0" fillId="0" borderId="0" xfId="0" applyAlignment="1">
      <alignment horizontal="right"/>
    </xf>
    <xf numFmtId="0" fontId="8" fillId="0" borderId="0" xfId="0" applyFont="1" applyAlignment="1">
      <alignment horizontal="left" vertical="center" wrapText="1" shrinkToFit="1"/>
    </xf>
    <xf numFmtId="38" fontId="11" fillId="0" borderId="0" xfId="1" applyFont="1" applyAlignment="1">
      <alignment horizontal="center" shrinkToFit="1"/>
    </xf>
    <xf numFmtId="176" fontId="5" fillId="0" borderId="0" xfId="0" applyNumberFormat="1" applyFont="1" applyAlignment="1">
      <alignment horizontal="center" vertical="center"/>
    </xf>
    <xf numFmtId="176" fontId="6" fillId="0" borderId="0" xfId="0" applyNumberFormat="1" applyFont="1" applyAlignment="1">
      <alignment horizontal="center" shrinkToFit="1"/>
    </xf>
    <xf numFmtId="38" fontId="5" fillId="0" borderId="0" xfId="1" applyFont="1" applyAlignment="1">
      <alignment horizontal="center" shrinkToFit="1"/>
    </xf>
    <xf numFmtId="176" fontId="5" fillId="0" borderId="0" xfId="0" applyNumberFormat="1" applyFont="1" applyAlignment="1">
      <alignment horizontal="right"/>
    </xf>
    <xf numFmtId="176" fontId="9" fillId="0" borderId="0" xfId="0" applyNumberFormat="1" applyFont="1" applyAlignment="1">
      <alignment horizontal="center"/>
    </xf>
    <xf numFmtId="0" fontId="8" fillId="0" borderId="0" xfId="0" applyFont="1" applyAlignment="1">
      <alignment horizontal="left" wrapText="1"/>
    </xf>
    <xf numFmtId="0" fontId="9" fillId="0" borderId="0" xfId="0" applyFont="1" applyAlignment="1">
      <alignment horizontal="left" vertical="center" wrapText="1" shrinkToFit="1"/>
    </xf>
    <xf numFmtId="38" fontId="5" fillId="0" borderId="0" xfId="1" applyFont="1" applyAlignment="1">
      <alignment horizontal="right"/>
    </xf>
    <xf numFmtId="0" fontId="7" fillId="0" borderId="0" xfId="0" applyFont="1" applyAlignment="1">
      <alignment horizontal="left"/>
    </xf>
    <xf numFmtId="0" fontId="8" fillId="0" borderId="0" xfId="0" applyFont="1" applyAlignment="1">
      <alignment horizontal="center" vertical="center" shrinkToFit="1"/>
    </xf>
    <xf numFmtId="0" fontId="8" fillId="0" borderId="0" xfId="0" applyFont="1" applyAlignment="1">
      <alignment horizontal="left" vertical="center"/>
    </xf>
    <xf numFmtId="0" fontId="5" fillId="0" borderId="0" xfId="0" applyFont="1" applyAlignment="1">
      <alignment horizontal="left" vertical="center"/>
    </xf>
    <xf numFmtId="3" fontId="5" fillId="0" borderId="0" xfId="0" applyNumberFormat="1" applyFont="1" applyAlignment="1">
      <alignment horizontal="right"/>
    </xf>
    <xf numFmtId="0" fontId="5" fillId="0" borderId="0" xfId="0" applyFont="1" applyAlignment="1">
      <alignment horizontal="left"/>
    </xf>
    <xf numFmtId="0" fontId="8" fillId="0" borderId="0" xfId="0" applyFont="1" applyAlignment="1">
      <alignment vertical="center"/>
    </xf>
    <xf numFmtId="0" fontId="3" fillId="0" borderId="0" xfId="0" applyFont="1" applyAlignment="1">
      <alignment horizontal="center" vertical="center"/>
    </xf>
    <xf numFmtId="0" fontId="5" fillId="0" borderId="0" xfId="0" applyFont="1" applyAlignment="1"/>
    <xf numFmtId="0" fontId="5" fillId="0" borderId="0" xfId="0" applyFont="1" applyAlignment="1">
      <alignment horizontal="right"/>
    </xf>
    <xf numFmtId="38" fontId="0" fillId="0" borderId="31" xfId="1" applyFont="1" applyBorder="1" applyAlignment="1">
      <alignment horizontal="right" shrinkToFit="1"/>
    </xf>
    <xf numFmtId="0" fontId="0" fillId="0" borderId="31" xfId="0" applyBorder="1" applyAlignment="1">
      <alignment horizontal="right" shrinkToFit="1"/>
    </xf>
    <xf numFmtId="0" fontId="0" fillId="0" borderId="0" xfId="0" applyAlignment="1">
      <alignment horizontal="left" vertical="center" wrapText="1"/>
    </xf>
    <xf numFmtId="0" fontId="12" fillId="0" borderId="0" xfId="0" applyFont="1" applyBorder="1" applyAlignment="1">
      <alignment horizontal="left"/>
    </xf>
    <xf numFmtId="179" fontId="2" fillId="0" borderId="4" xfId="0" applyNumberFormat="1" applyFont="1" applyBorder="1" applyAlignment="1">
      <alignment horizontal="center" vertical="center" justifyLastLine="1"/>
    </xf>
    <xf numFmtId="179" fontId="2" fillId="0" borderId="5" xfId="0" applyNumberFormat="1" applyFont="1" applyBorder="1" applyAlignment="1">
      <alignment horizontal="center" vertical="center" justifyLastLine="1"/>
    </xf>
    <xf numFmtId="0" fontId="2" fillId="0" borderId="6" xfId="0" applyFont="1" applyBorder="1" applyAlignment="1">
      <alignment horizontal="center" vertical="center" justifyLastLine="1"/>
    </xf>
    <xf numFmtId="0" fontId="2" fillId="0" borderId="7" xfId="0" applyFont="1" applyBorder="1" applyAlignment="1">
      <alignment horizontal="center" vertical="center" justifyLastLine="1"/>
    </xf>
    <xf numFmtId="0" fontId="0" fillId="0" borderId="9" xfId="0" applyBorder="1" applyAlignment="1">
      <alignment horizontal="center" vertical="center" wrapText="1"/>
    </xf>
    <xf numFmtId="0" fontId="0" fillId="0" borderId="17" xfId="0" applyBorder="1" applyAlignment="1">
      <alignment horizontal="center" vertical="center" wrapText="1"/>
    </xf>
    <xf numFmtId="0" fontId="0" fillId="0" borderId="24" xfId="0" applyBorder="1" applyAlignment="1">
      <alignment horizontal="center" vertical="center" wrapText="1"/>
    </xf>
    <xf numFmtId="0" fontId="6" fillId="0" borderId="10" xfId="0" applyFont="1" applyBorder="1" applyAlignment="1">
      <alignment horizontal="right" vertical="center"/>
    </xf>
    <xf numFmtId="0" fontId="6" fillId="0" borderId="18" xfId="0" applyFont="1" applyBorder="1" applyAlignment="1">
      <alignment horizontal="right" vertical="center"/>
    </xf>
    <xf numFmtId="179" fontId="2" fillId="0" borderId="11" xfId="0" applyNumberFormat="1" applyFont="1" applyBorder="1" applyAlignment="1">
      <alignment horizontal="center" vertical="center" justifyLastLine="1"/>
    </xf>
    <xf numFmtId="179" fontId="2" fillId="0" borderId="12" xfId="0" applyNumberFormat="1" applyFont="1" applyBorder="1" applyAlignment="1">
      <alignment horizontal="center" vertical="center" justifyLastLine="1"/>
    </xf>
    <xf numFmtId="179" fontId="2" fillId="0" borderId="13" xfId="0" applyNumberFormat="1" applyFont="1" applyBorder="1" applyAlignment="1">
      <alignment horizontal="center" vertical="center" justifyLastLine="1"/>
    </xf>
    <xf numFmtId="179" fontId="2" fillId="0" borderId="14" xfId="0" applyNumberFormat="1" applyFont="1" applyBorder="1" applyAlignment="1">
      <alignment horizontal="center" vertical="center" justifyLastLine="1"/>
    </xf>
    <xf numFmtId="179" fontId="2" fillId="0" borderId="22" xfId="0" applyNumberFormat="1" applyFont="1" applyBorder="1" applyAlignment="1">
      <alignment horizontal="center" vertical="center" justifyLastLine="1"/>
    </xf>
    <xf numFmtId="180" fontId="2" fillId="0" borderId="15" xfId="0" applyNumberFormat="1" applyFont="1" applyBorder="1" applyAlignment="1">
      <alignment horizontal="center" vertical="center" justifyLastLine="1"/>
    </xf>
    <xf numFmtId="180" fontId="2" fillId="0" borderId="2" xfId="0" applyNumberFormat="1" applyFont="1" applyBorder="1" applyAlignment="1">
      <alignment horizontal="center" vertical="center" justifyLastLine="1"/>
    </xf>
    <xf numFmtId="0" fontId="2" fillId="0" borderId="16" xfId="0" applyFont="1" applyBorder="1" applyAlignment="1">
      <alignment horizontal="center" vertical="center" justifyLastLine="1"/>
    </xf>
    <xf numFmtId="0" fontId="2" fillId="0" borderId="23" xfId="0" applyFont="1" applyBorder="1" applyAlignment="1">
      <alignment horizontal="center" vertical="center" justifyLastLine="1"/>
    </xf>
    <xf numFmtId="0" fontId="2" fillId="0" borderId="14" xfId="0" applyFont="1" applyBorder="1" applyAlignment="1">
      <alignment horizontal="center" vertical="center" justifyLastLine="1"/>
    </xf>
    <xf numFmtId="0" fontId="2" fillId="0" borderId="22" xfId="0" applyFont="1" applyBorder="1" applyAlignment="1">
      <alignment horizontal="center" vertical="center" justifyLastLine="1"/>
    </xf>
    <xf numFmtId="0" fontId="2" fillId="0" borderId="16" xfId="0" applyFont="1" applyBorder="1" applyAlignment="1">
      <alignment horizontal="center" vertical="center" wrapText="1" justifyLastLine="1"/>
    </xf>
    <xf numFmtId="0" fontId="2" fillId="0" borderId="23" xfId="0" applyFont="1" applyBorder="1" applyAlignment="1">
      <alignment horizontal="center" vertical="center" wrapText="1" justifyLastLine="1"/>
    </xf>
    <xf numFmtId="0" fontId="0" fillId="0" borderId="14" xfId="0" applyFont="1" applyBorder="1" applyAlignment="1">
      <alignment horizontal="center" vertical="center" wrapText="1" justifyLastLine="1"/>
    </xf>
    <xf numFmtId="0" fontId="0" fillId="0" borderId="22" xfId="0" applyFont="1" applyBorder="1" applyAlignment="1">
      <alignment horizontal="center" vertical="center" wrapText="1" justifyLastLine="1"/>
    </xf>
    <xf numFmtId="0" fontId="17" fillId="0" borderId="28" xfId="0" applyFont="1" applyFill="1" applyBorder="1" applyAlignment="1">
      <alignment horizontal="left" vertical="center" wrapText="1" indent="5"/>
    </xf>
    <xf numFmtId="0" fontId="17" fillId="0" borderId="14" xfId="0" applyFont="1" applyFill="1" applyBorder="1" applyAlignment="1">
      <alignment horizontal="center" wrapText="1"/>
    </xf>
    <xf numFmtId="0" fontId="17" fillId="0" borderId="28" xfId="0" applyFont="1" applyFill="1" applyBorder="1" applyAlignment="1">
      <alignment horizontal="center"/>
    </xf>
    <xf numFmtId="0" fontId="17" fillId="0" borderId="28" xfId="0" applyFont="1" applyFill="1" applyBorder="1" applyAlignment="1">
      <alignment horizontal="center" wrapText="1"/>
    </xf>
    <xf numFmtId="0" fontId="0" fillId="0" borderId="0" xfId="0" applyBorder="1" applyAlignment="1">
      <alignment horizontal="right" shrinkToFit="1"/>
    </xf>
    <xf numFmtId="0" fontId="0" fillId="0" borderId="0" xfId="0" applyBorder="1" applyAlignment="1"/>
    <xf numFmtId="6" fontId="0" fillId="3" borderId="0" xfId="4" applyFont="1" applyFill="1" applyBorder="1" applyAlignment="1">
      <alignment horizontal="left" vertical="center" shrinkToFit="1"/>
    </xf>
    <xf numFmtId="0" fontId="7" fillId="0" borderId="0" xfId="0" applyFont="1" applyAlignment="1">
      <alignment horizontal="left" vertical="top" wrapText="1"/>
    </xf>
    <xf numFmtId="0" fontId="6" fillId="0" borderId="0" xfId="0" applyFont="1" applyAlignment="1"/>
    <xf numFmtId="0" fontId="0" fillId="0" borderId="33" xfId="0" applyBorder="1" applyAlignment="1">
      <alignment horizontal="center" vertical="center"/>
    </xf>
    <xf numFmtId="0" fontId="0" fillId="0" borderId="44"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vertical="center"/>
    </xf>
    <xf numFmtId="0" fontId="0" fillId="0" borderId="43" xfId="0" applyBorder="1" applyAlignment="1">
      <alignment horizontal="center" vertical="center"/>
    </xf>
    <xf numFmtId="0" fontId="0" fillId="0" borderId="0" xfId="0" applyAlignment="1">
      <alignment horizontal="center" vertical="center" shrinkToFit="1"/>
    </xf>
    <xf numFmtId="0" fontId="16" fillId="3" borderId="55" xfId="0" applyFont="1" applyFill="1" applyBorder="1" applyAlignment="1">
      <alignment horizontal="right" wrapText="1"/>
    </xf>
    <xf numFmtId="0" fontId="0" fillId="3" borderId="0" xfId="0" applyFont="1" applyFill="1" applyAlignment="1">
      <alignment horizontal="right"/>
    </xf>
    <xf numFmtId="0" fontId="0" fillId="3" borderId="0" xfId="0" applyFill="1" applyBorder="1" applyAlignment="1">
      <alignment horizontal="left" vertical="center" wrapText="1"/>
    </xf>
    <xf numFmtId="0" fontId="9" fillId="0" borderId="0" xfId="0" applyFont="1" applyAlignment="1">
      <alignment horizontal="center" vertical="center"/>
    </xf>
    <xf numFmtId="0" fontId="9" fillId="0" borderId="16" xfId="0" applyFont="1" applyBorder="1" applyAlignment="1">
      <alignment horizontal="center" vertical="center"/>
    </xf>
    <xf numFmtId="0" fontId="9" fillId="0" borderId="15" xfId="0" applyFont="1" applyBorder="1" applyAlignment="1">
      <alignment horizontal="center" vertical="center"/>
    </xf>
    <xf numFmtId="0" fontId="9" fillId="0" borderId="59" xfId="0" applyFont="1" applyBorder="1" applyAlignment="1">
      <alignment horizontal="center" vertical="center"/>
    </xf>
    <xf numFmtId="0" fontId="9" fillId="0" borderId="35" xfId="0" applyFont="1" applyBorder="1" applyAlignment="1">
      <alignment horizontal="center" vertical="center"/>
    </xf>
    <xf numFmtId="0" fontId="9" fillId="0" borderId="55" xfId="0" applyFont="1" applyBorder="1" applyAlignment="1">
      <alignment horizontal="center" vertical="center"/>
    </xf>
    <xf numFmtId="0" fontId="9" fillId="0" borderId="64" xfId="0" applyFont="1" applyBorder="1" applyAlignment="1">
      <alignment horizontal="center" vertical="center"/>
    </xf>
    <xf numFmtId="0" fontId="0" fillId="0" borderId="0" xfId="0" applyAlignment="1">
      <alignment horizontal="left" vertical="top" wrapText="1"/>
    </xf>
    <xf numFmtId="0" fontId="7" fillId="0" borderId="65"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66" xfId="0" applyFont="1" applyBorder="1" applyAlignment="1">
      <alignment horizontal="center" vertical="center" wrapText="1"/>
    </xf>
    <xf numFmtId="0" fontId="0" fillId="0" borderId="0" xfId="0" applyFill="1" applyBorder="1" applyAlignment="1">
      <alignment horizontal="left" wrapText="1"/>
    </xf>
    <xf numFmtId="0" fontId="0" fillId="0" borderId="0" xfId="0" applyFill="1" applyBorder="1" applyAlignment="1"/>
    <xf numFmtId="0" fontId="0" fillId="0" borderId="0" xfId="0" applyAlignment="1"/>
    <xf numFmtId="0" fontId="15" fillId="0" borderId="0" xfId="0" applyFont="1" applyAlignment="1">
      <alignment horizontal="left" shrinkToFit="1"/>
    </xf>
    <xf numFmtId="0" fontId="15" fillId="0" borderId="0" xfId="0" applyFont="1" applyAlignment="1">
      <alignment shrinkToFit="1"/>
    </xf>
    <xf numFmtId="0" fontId="10" fillId="0" borderId="0" xfId="0" applyFont="1" applyAlignment="1">
      <alignment shrinkToFit="1"/>
    </xf>
    <xf numFmtId="0" fontId="6" fillId="0" borderId="15" xfId="0" applyFont="1" applyBorder="1" applyAlignment="1">
      <alignment horizontal="center" vertical="center"/>
    </xf>
    <xf numFmtId="0" fontId="6" fillId="0" borderId="55" xfId="0" applyFont="1" applyBorder="1" applyAlignment="1">
      <alignment vertical="center"/>
    </xf>
    <xf numFmtId="0" fontId="9" fillId="0" borderId="0" xfId="0" applyFont="1" applyBorder="1" applyAlignment="1">
      <alignment horizontal="right"/>
    </xf>
    <xf numFmtId="0" fontId="7" fillId="0" borderId="0" xfId="0" applyFont="1" applyAlignment="1">
      <alignment horizontal="left" wrapText="1"/>
    </xf>
    <xf numFmtId="0" fontId="0" fillId="0" borderId="0" xfId="0" applyFont="1" applyBorder="1" applyAlignment="1">
      <alignment horizontal="left" vertical="center" wrapText="1"/>
    </xf>
    <xf numFmtId="0" fontId="0" fillId="0" borderId="16" xfId="0" applyFont="1" applyBorder="1" applyAlignment="1">
      <alignment horizontal="center" vertical="center" wrapText="1" shrinkToFit="1"/>
    </xf>
    <xf numFmtId="0" fontId="0" fillId="0" borderId="27" xfId="0" applyFont="1" applyBorder="1" applyAlignment="1">
      <alignment horizontal="center" vertical="center" wrapText="1" shrinkToFit="1"/>
    </xf>
    <xf numFmtId="0" fontId="0" fillId="0" borderId="35" xfId="0" applyFont="1" applyBorder="1" applyAlignment="1">
      <alignment horizontal="center" vertical="center" wrapText="1" shrinkToFit="1"/>
    </xf>
    <xf numFmtId="0" fontId="9"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59" xfId="0" applyFont="1" applyBorder="1" applyAlignment="1">
      <alignment horizontal="center" vertical="center" wrapText="1"/>
    </xf>
    <xf numFmtId="0" fontId="9" fillId="0" borderId="0" xfId="0" applyFont="1" applyBorder="1" applyAlignment="1">
      <alignment horizontal="center" vertical="center"/>
    </xf>
    <xf numFmtId="0" fontId="9" fillId="0" borderId="87" xfId="0" applyFont="1" applyBorder="1" applyAlignment="1">
      <alignment horizontal="center" vertical="center"/>
    </xf>
    <xf numFmtId="0" fontId="9" fillId="0" borderId="79" xfId="0" applyFont="1" applyBorder="1" applyAlignment="1">
      <alignment horizontal="center" vertical="center"/>
    </xf>
    <xf numFmtId="0" fontId="9" fillId="0" borderId="83" xfId="0" applyFont="1" applyBorder="1" applyAlignment="1">
      <alignment horizontal="center" vertical="center"/>
    </xf>
    <xf numFmtId="0" fontId="9" fillId="0" borderId="62" xfId="0" applyFont="1" applyBorder="1" applyAlignment="1">
      <alignment horizontal="center" vertical="center" wrapText="1"/>
    </xf>
    <xf numFmtId="0" fontId="9" fillId="0" borderId="94"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92" xfId="0" applyFont="1" applyBorder="1" applyAlignment="1">
      <alignment horizontal="center" vertical="center"/>
    </xf>
    <xf numFmtId="0" fontId="9" fillId="0" borderId="93" xfId="0" applyFont="1" applyBorder="1" applyAlignment="1">
      <alignment horizontal="center" vertical="center"/>
    </xf>
    <xf numFmtId="0" fontId="9" fillId="0" borderId="92" xfId="0" applyFont="1" applyBorder="1" applyAlignment="1">
      <alignment horizontal="center" vertical="center" wrapText="1"/>
    </xf>
    <xf numFmtId="0" fontId="33" fillId="0" borderId="1" xfId="7" applyFont="1" applyFill="1" applyBorder="1" applyAlignment="1">
      <alignment horizontal="center" vertical="center"/>
    </xf>
    <xf numFmtId="0" fontId="33" fillId="6" borderId="1" xfId="7" applyFont="1" applyFill="1" applyBorder="1" applyAlignment="1">
      <alignment horizontal="center" vertical="center"/>
    </xf>
    <xf numFmtId="0" fontId="33" fillId="6" borderId="60" xfId="7" applyFont="1" applyFill="1" applyBorder="1" applyAlignment="1">
      <alignment horizontal="center" vertical="center"/>
    </xf>
    <xf numFmtId="0" fontId="33" fillId="6" borderId="12" xfId="7" applyFont="1" applyFill="1" applyBorder="1" applyAlignment="1">
      <alignment horizontal="center" vertical="center"/>
    </xf>
    <xf numFmtId="0" fontId="33" fillId="6" borderId="13" xfId="7" applyFont="1" applyFill="1" applyBorder="1" applyAlignment="1">
      <alignment horizontal="center" vertical="center"/>
    </xf>
    <xf numFmtId="0" fontId="33" fillId="0" borderId="36" xfId="7" applyFont="1" applyFill="1" applyBorder="1" applyAlignment="1">
      <alignment horizontal="center" vertical="center"/>
    </xf>
    <xf numFmtId="0" fontId="33" fillId="0" borderId="96" xfId="7" applyFont="1" applyBorder="1" applyAlignment="1">
      <alignment horizontal="center" vertical="center"/>
    </xf>
    <xf numFmtId="0" fontId="33" fillId="0" borderId="97" xfId="7" applyFont="1" applyBorder="1" applyAlignment="1">
      <alignment horizontal="center" vertical="center"/>
    </xf>
    <xf numFmtId="0" fontId="33" fillId="0" borderId="60" xfId="7" applyFont="1" applyBorder="1" applyAlignment="1">
      <alignment horizontal="center" vertical="center" shrinkToFit="1"/>
    </xf>
    <xf numFmtId="0" fontId="33" fillId="0" borderId="13" xfId="7" applyFont="1" applyBorder="1" applyAlignment="1">
      <alignment horizontal="center" vertical="center" shrinkToFit="1"/>
    </xf>
    <xf numFmtId="0" fontId="28" fillId="6" borderId="1" xfId="7" applyFont="1" applyFill="1" applyBorder="1" applyAlignment="1">
      <alignment horizontal="center" vertical="center"/>
    </xf>
    <xf numFmtId="0" fontId="33" fillId="0" borderId="1" xfId="7" applyFont="1" applyFill="1" applyBorder="1" applyAlignment="1">
      <alignment horizontal="center" vertical="center" wrapText="1"/>
    </xf>
    <xf numFmtId="0" fontId="33" fillId="6" borderId="1" xfId="7" applyFont="1" applyFill="1" applyBorder="1" applyAlignment="1">
      <alignment horizontal="distributed" vertical="center" indent="15"/>
    </xf>
    <xf numFmtId="0" fontId="33" fillId="0" borderId="1" xfId="7" applyFont="1" applyBorder="1" applyAlignment="1">
      <alignment horizontal="center" vertical="center" wrapText="1"/>
    </xf>
    <xf numFmtId="0" fontId="33" fillId="0" borderId="1" xfId="7" applyFont="1" applyBorder="1" applyAlignment="1">
      <alignment horizontal="center" vertical="center"/>
    </xf>
    <xf numFmtId="0" fontId="6" fillId="0" borderId="0" xfId="0" applyFont="1" applyAlignment="1">
      <alignment wrapText="1"/>
    </xf>
    <xf numFmtId="0" fontId="6" fillId="0" borderId="0" xfId="0" applyFont="1" applyBorder="1" applyAlignment="1">
      <alignment horizontal="center" vertical="center"/>
    </xf>
    <xf numFmtId="0" fontId="6" fillId="0" borderId="55" xfId="0" applyFont="1" applyBorder="1" applyAlignment="1">
      <alignment horizontal="center" vertical="center"/>
    </xf>
    <xf numFmtId="0" fontId="6" fillId="0" borderId="15" xfId="0" applyFont="1" applyBorder="1" applyAlignment="1">
      <alignment horizontal="right" vertical="center"/>
    </xf>
    <xf numFmtId="0" fontId="6" fillId="0" borderId="0" xfId="0" applyFont="1" applyBorder="1" applyAlignment="1">
      <alignment horizontal="right" vertical="center"/>
    </xf>
    <xf numFmtId="0" fontId="6" fillId="0" borderId="55" xfId="0" applyFont="1" applyBorder="1" applyAlignment="1">
      <alignment horizontal="right" vertical="center"/>
    </xf>
    <xf numFmtId="0" fontId="6" fillId="0" borderId="1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55" xfId="0" applyFont="1" applyBorder="1" applyAlignment="1">
      <alignment horizontal="center" vertical="center" wrapText="1"/>
    </xf>
    <xf numFmtId="0" fontId="9" fillId="0" borderId="0" xfId="0" applyFont="1" applyBorder="1" applyAlignment="1">
      <alignment horizontal="right" vertical="center"/>
    </xf>
    <xf numFmtId="0" fontId="6" fillId="0" borderId="16" xfId="0" applyFont="1" applyBorder="1" applyAlignment="1">
      <alignment horizontal="center" vertical="center"/>
    </xf>
    <xf numFmtId="0" fontId="6" fillId="0" borderId="27" xfId="0" applyFont="1" applyBorder="1" applyAlignment="1">
      <alignment horizontal="center" vertical="center"/>
    </xf>
    <xf numFmtId="0" fontId="6" fillId="0" borderId="35" xfId="0" applyFont="1" applyBorder="1" applyAlignment="1">
      <alignment horizontal="center" vertical="center"/>
    </xf>
    <xf numFmtId="0" fontId="9" fillId="0" borderId="15" xfId="0" applyFont="1" applyBorder="1" applyAlignment="1">
      <alignment horizontal="right" vertical="center"/>
    </xf>
    <xf numFmtId="0" fontId="9" fillId="0" borderId="55" xfId="0" applyFont="1" applyBorder="1" applyAlignment="1">
      <alignment horizontal="right" vertical="center"/>
    </xf>
    <xf numFmtId="0" fontId="0" fillId="0" borderId="0" xfId="0" applyAlignment="1">
      <alignment horizontal="left" vertical="center" wrapText="1" shrinkToFit="1"/>
    </xf>
    <xf numFmtId="0" fontId="15" fillId="0" borderId="55" xfId="0" applyFont="1" applyBorder="1" applyAlignment="1">
      <alignment horizontal="left" vertical="top" shrinkToFit="1"/>
    </xf>
    <xf numFmtId="180" fontId="0" fillId="0" borderId="73" xfId="0" applyNumberFormat="1" applyBorder="1" applyAlignment="1">
      <alignment horizontal="center" vertical="center" shrinkToFit="1"/>
    </xf>
    <xf numFmtId="180" fontId="0" fillId="0" borderId="74" xfId="0" applyNumberFormat="1" applyBorder="1" applyAlignment="1">
      <alignment horizontal="center" vertical="center" shrinkToFit="1"/>
    </xf>
    <xf numFmtId="180" fontId="0" fillId="0" borderId="75" xfId="0" applyNumberFormat="1" applyBorder="1" applyAlignment="1">
      <alignment horizontal="center" vertical="center" shrinkToFit="1"/>
    </xf>
    <xf numFmtId="179" fontId="0" fillId="0" borderId="16" xfId="0" applyNumberFormat="1" applyBorder="1" applyAlignment="1">
      <alignment horizontal="center" vertical="center" shrinkToFit="1"/>
    </xf>
    <xf numFmtId="179" fontId="0" fillId="0" borderId="15" xfId="0" applyNumberFormat="1" applyBorder="1" applyAlignment="1">
      <alignment horizontal="center" vertical="center" shrinkToFit="1"/>
    </xf>
    <xf numFmtId="179" fontId="0" fillId="0" borderId="59" xfId="0" applyNumberFormat="1" applyBorder="1" applyAlignment="1">
      <alignment horizontal="center" vertical="center" shrinkToFit="1"/>
    </xf>
    <xf numFmtId="179" fontId="0" fillId="0" borderId="73" xfId="0" applyNumberFormat="1" applyBorder="1" applyAlignment="1">
      <alignment horizontal="center" vertical="center" shrinkToFit="1"/>
    </xf>
    <xf numFmtId="179" fontId="0" fillId="0" borderId="74" xfId="0" applyNumberFormat="1" applyBorder="1" applyAlignment="1">
      <alignment horizontal="center" vertical="center" shrinkToFit="1"/>
    </xf>
    <xf numFmtId="179" fontId="0" fillId="0" borderId="75" xfId="0" applyNumberFormat="1" applyBorder="1" applyAlignment="1">
      <alignment horizontal="center" vertical="center" shrinkToFit="1"/>
    </xf>
    <xf numFmtId="179" fontId="0" fillId="0" borderId="0" xfId="0" applyNumberFormat="1" applyBorder="1" applyAlignment="1">
      <alignment horizontal="right" vertical="center" shrinkToFit="1"/>
    </xf>
    <xf numFmtId="0" fontId="0" fillId="3" borderId="121" xfId="9" applyFont="1" applyFill="1" applyBorder="1" applyAlignment="1">
      <alignment horizontal="center" vertical="center"/>
    </xf>
    <xf numFmtId="0" fontId="0" fillId="3" borderId="122" xfId="9" applyFont="1" applyFill="1" applyBorder="1" applyAlignment="1">
      <alignment horizontal="center" vertical="center"/>
    </xf>
    <xf numFmtId="0" fontId="2" fillId="3" borderId="42" xfId="9" applyFill="1" applyBorder="1" applyAlignment="1">
      <alignment horizontal="center" vertical="center"/>
    </xf>
    <xf numFmtId="0" fontId="2" fillId="3" borderId="46" xfId="9" applyFill="1" applyBorder="1" applyAlignment="1">
      <alignment horizontal="center" vertical="center"/>
    </xf>
    <xf numFmtId="0" fontId="2" fillId="3" borderId="0" xfId="9" applyFill="1" applyAlignment="1">
      <alignment horizontal="left" vertical="center" shrinkToFit="1"/>
    </xf>
    <xf numFmtId="38" fontId="49" fillId="0" borderId="14" xfId="11" applyFont="1" applyBorder="1" applyAlignment="1">
      <alignment horizontal="center" vertical="center"/>
    </xf>
    <xf numFmtId="38" fontId="49" fillId="0" borderId="28" xfId="11" applyFont="1" applyBorder="1" applyAlignment="1">
      <alignment horizontal="center" vertical="center"/>
    </xf>
    <xf numFmtId="38" fontId="49" fillId="0" borderId="36" xfId="11" applyFont="1" applyBorder="1" applyAlignment="1">
      <alignment horizontal="center" vertical="center"/>
    </xf>
    <xf numFmtId="38" fontId="49" fillId="0" borderId="126" xfId="11" applyFont="1" applyBorder="1" applyAlignment="1">
      <alignment horizontal="right" vertical="center"/>
    </xf>
    <xf numFmtId="38" fontId="49" fillId="0" borderId="127" xfId="11" applyFont="1" applyBorder="1" applyAlignment="1">
      <alignment horizontal="right" vertical="center"/>
    </xf>
    <xf numFmtId="38" fontId="49" fillId="0" borderId="128" xfId="11" applyFont="1" applyBorder="1" applyAlignment="1">
      <alignment horizontal="right" vertical="center"/>
    </xf>
    <xf numFmtId="38" fontId="0" fillId="0" borderId="59" xfId="11" applyFont="1" applyBorder="1" applyAlignment="1">
      <alignment vertical="center"/>
    </xf>
    <xf numFmtId="38" fontId="0" fillId="0" borderId="26" xfId="11" applyFont="1" applyBorder="1" applyAlignment="1">
      <alignment vertical="center"/>
    </xf>
    <xf numFmtId="38" fontId="0" fillId="0" borderId="64" xfId="11" applyFont="1" applyBorder="1" applyAlignment="1">
      <alignment vertical="center"/>
    </xf>
    <xf numFmtId="38" fontId="49" fillId="0" borderId="131" xfId="11" applyFont="1" applyBorder="1" applyAlignment="1">
      <alignment horizontal="right" vertical="center"/>
    </xf>
    <xf numFmtId="38" fontId="0" fillId="0" borderId="130" xfId="11" applyFont="1" applyBorder="1" applyAlignment="1">
      <alignment horizontal="right" vertical="center"/>
    </xf>
    <xf numFmtId="38" fontId="49" fillId="0" borderId="129" xfId="11" applyFont="1" applyBorder="1" applyAlignment="1">
      <alignment horizontal="right" vertical="center"/>
    </xf>
    <xf numFmtId="38" fontId="49" fillId="0" borderId="132" xfId="11" applyFont="1" applyBorder="1" applyAlignment="1">
      <alignment horizontal="right" vertical="center"/>
    </xf>
    <xf numFmtId="0" fontId="50" fillId="0" borderId="28" xfId="10" applyFont="1" applyBorder="1" applyAlignment="1">
      <alignment horizontal="center" vertical="center"/>
    </xf>
    <xf numFmtId="38" fontId="50" fillId="0" borderId="131" xfId="11" applyFont="1" applyBorder="1" applyAlignment="1">
      <alignment horizontal="right" vertical="center"/>
    </xf>
    <xf numFmtId="38" fontId="50" fillId="0" borderId="14" xfId="11" applyFont="1" applyBorder="1" applyAlignment="1">
      <alignment horizontal="center" vertical="center"/>
    </xf>
    <xf numFmtId="38" fontId="50" fillId="0" borderId="28" xfId="11" applyFont="1" applyBorder="1" applyAlignment="1">
      <alignment horizontal="center" vertical="center"/>
    </xf>
    <xf numFmtId="38" fontId="50" fillId="0" borderId="36" xfId="11" applyFont="1" applyBorder="1" applyAlignment="1">
      <alignment horizontal="center" vertical="center"/>
    </xf>
    <xf numFmtId="38" fontId="50" fillId="0" borderId="129" xfId="11" applyFont="1" applyBorder="1" applyAlignment="1">
      <alignment horizontal="right" vertical="center"/>
    </xf>
    <xf numFmtId="38" fontId="50" fillId="0" borderId="132" xfId="11" applyFont="1" applyBorder="1" applyAlignment="1">
      <alignment horizontal="right" vertical="center"/>
    </xf>
    <xf numFmtId="0" fontId="1" fillId="0" borderId="1" xfId="10" applyBorder="1" applyAlignment="1">
      <alignment horizontal="center" vertical="center"/>
    </xf>
    <xf numFmtId="0" fontId="1" fillId="0" borderId="14" xfId="10" applyBorder="1" applyAlignment="1">
      <alignment horizontal="center" vertical="center"/>
    </xf>
    <xf numFmtId="38" fontId="0" fillId="0" borderId="129" xfId="11" applyFont="1" applyBorder="1" applyAlignment="1">
      <alignment horizontal="right" vertical="center"/>
    </xf>
    <xf numFmtId="38" fontId="0" fillId="0" borderId="131" xfId="11" applyFont="1" applyBorder="1" applyAlignment="1">
      <alignment horizontal="right" vertical="center"/>
    </xf>
    <xf numFmtId="0" fontId="47" fillId="0" borderId="14" xfId="10" applyFont="1" applyBorder="1" applyAlignment="1">
      <alignment horizontal="center" vertical="center"/>
    </xf>
    <xf numFmtId="0" fontId="47" fillId="0" borderId="28" xfId="10" applyFont="1" applyBorder="1" applyAlignment="1">
      <alignment horizontal="center" vertical="center"/>
    </xf>
    <xf numFmtId="0" fontId="47" fillId="0" borderId="36" xfId="10" applyFont="1" applyBorder="1" applyAlignment="1">
      <alignment horizontal="center" vertical="center"/>
    </xf>
    <xf numFmtId="0" fontId="1" fillId="0" borderId="28" xfId="10" applyBorder="1" applyAlignment="1">
      <alignment horizontal="center" vertical="center"/>
    </xf>
    <xf numFmtId="0" fontId="1" fillId="0" borderId="36" xfId="10" applyBorder="1" applyAlignment="1">
      <alignment horizontal="center" vertical="center"/>
    </xf>
    <xf numFmtId="38" fontId="0" fillId="0" borderId="132" xfId="11" applyFont="1" applyBorder="1" applyAlignment="1">
      <alignment horizontal="right" vertical="center"/>
    </xf>
    <xf numFmtId="38" fontId="0" fillId="0" borderId="126" xfId="11" applyFont="1" applyBorder="1" applyAlignment="1">
      <alignment horizontal="right" vertical="center"/>
    </xf>
    <xf numFmtId="38" fontId="0" fillId="0" borderId="127" xfId="11" applyFont="1" applyBorder="1" applyAlignment="1">
      <alignment horizontal="right" vertical="center"/>
    </xf>
    <xf numFmtId="38" fontId="0" fillId="0" borderId="128" xfId="11" applyFont="1" applyBorder="1" applyAlignment="1">
      <alignment horizontal="right" vertical="center"/>
    </xf>
    <xf numFmtId="38" fontId="0" fillId="0" borderId="13" xfId="11" applyFont="1" applyBorder="1" applyAlignment="1">
      <alignment horizontal="right" vertical="center"/>
    </xf>
    <xf numFmtId="192" fontId="1" fillId="0" borderId="1" xfId="10" applyNumberFormat="1" applyBorder="1" applyAlignment="1">
      <alignment horizontal="center" vertical="center"/>
    </xf>
    <xf numFmtId="192" fontId="1" fillId="0" borderId="16" xfId="10" applyNumberFormat="1" applyFill="1" applyBorder="1" applyAlignment="1">
      <alignment horizontal="center" vertical="center"/>
    </xf>
    <xf numFmtId="192" fontId="1" fillId="0" borderId="27" xfId="10" applyNumberFormat="1" applyFill="1" applyBorder="1" applyAlignment="1">
      <alignment horizontal="center" vertical="center"/>
    </xf>
    <xf numFmtId="192" fontId="1" fillId="0" borderId="35" xfId="10" applyNumberFormat="1" applyFill="1" applyBorder="1" applyAlignment="1">
      <alignment horizontal="center" vertical="center"/>
    </xf>
    <xf numFmtId="0" fontId="43" fillId="0" borderId="1" xfId="10" applyFont="1" applyBorder="1" applyAlignment="1">
      <alignment horizontal="center" vertical="center"/>
    </xf>
    <xf numFmtId="0" fontId="44" fillId="0" borderId="1" xfId="10" applyFont="1" applyBorder="1" applyAlignment="1">
      <alignment horizontal="center" vertical="center"/>
    </xf>
    <xf numFmtId="0" fontId="44" fillId="0" borderId="13" xfId="10" applyFont="1" applyBorder="1" applyAlignment="1">
      <alignment horizontal="center" vertical="center"/>
    </xf>
    <xf numFmtId="0" fontId="44" fillId="0" borderId="60" xfId="10" applyFont="1" applyBorder="1" applyAlignment="1">
      <alignment horizontal="center" vertical="center"/>
    </xf>
    <xf numFmtId="38" fontId="0" fillId="0" borderId="12" xfId="11" applyFont="1" applyBorder="1" applyAlignment="1">
      <alignment horizontal="center" vertical="center"/>
    </xf>
    <xf numFmtId="38" fontId="0" fillId="0" borderId="125" xfId="11" applyFont="1" applyFill="1" applyBorder="1" applyAlignment="1">
      <alignment horizontal="center" vertical="center" wrapText="1"/>
    </xf>
    <xf numFmtId="38" fontId="0" fillId="0" borderId="125" xfId="11" applyFont="1" applyFill="1" applyBorder="1" applyAlignment="1">
      <alignment horizontal="center" vertical="center"/>
    </xf>
    <xf numFmtId="0" fontId="1" fillId="0" borderId="13" xfId="10" applyBorder="1" applyAlignment="1">
      <alignment horizontal="center" vertical="center" wrapText="1"/>
    </xf>
    <xf numFmtId="0" fontId="1" fillId="0" borderId="13" xfId="10" applyBorder="1" applyAlignment="1">
      <alignment horizontal="center" vertical="center"/>
    </xf>
    <xf numFmtId="0" fontId="10" fillId="0" borderId="55" xfId="0" applyFont="1" applyBorder="1" applyAlignment="1">
      <alignment horizontal="left"/>
    </xf>
    <xf numFmtId="0" fontId="10" fillId="0" borderId="151" xfId="0" applyFont="1" applyBorder="1" applyAlignment="1">
      <alignment horizontal="center" vertical="center"/>
    </xf>
    <xf numFmtId="0" fontId="10" fillId="0" borderId="104" xfId="0" applyFont="1" applyBorder="1" applyAlignment="1">
      <alignment horizontal="center" vertical="center"/>
    </xf>
    <xf numFmtId="0" fontId="9" fillId="0" borderId="0" xfId="0" applyFont="1" applyBorder="1" applyAlignment="1">
      <alignment horizontal="right" vertical="top"/>
    </xf>
    <xf numFmtId="0" fontId="9" fillId="0" borderId="0" xfId="0" applyFont="1" applyBorder="1" applyAlignment="1">
      <alignment vertical="top"/>
    </xf>
    <xf numFmtId="0" fontId="6" fillId="0" borderId="92" xfId="0" applyFont="1" applyFill="1" applyBorder="1" applyAlignment="1">
      <alignment horizontal="left" vertical="center" wrapText="1"/>
    </xf>
    <xf numFmtId="0" fontId="6" fillId="0" borderId="93" xfId="0" applyFont="1" applyFill="1" applyBorder="1" applyAlignment="1">
      <alignment horizontal="left" vertical="center" wrapText="1"/>
    </xf>
    <xf numFmtId="0" fontId="6" fillId="0" borderId="153" xfId="0" applyFont="1" applyFill="1" applyBorder="1" applyAlignment="1">
      <alignment horizontal="left" vertical="center" wrapText="1"/>
    </xf>
    <xf numFmtId="0" fontId="6" fillId="0" borderId="50" xfId="0" applyFont="1" applyFill="1" applyBorder="1" applyAlignment="1">
      <alignment horizontal="left" vertical="center" wrapText="1"/>
    </xf>
    <xf numFmtId="0" fontId="6" fillId="0" borderId="154" xfId="0" applyFont="1" applyFill="1" applyBorder="1" applyAlignment="1">
      <alignment horizontal="left" vertical="center" wrapText="1"/>
    </xf>
    <xf numFmtId="0" fontId="6" fillId="0" borderId="40" xfId="0" applyFont="1" applyFill="1" applyBorder="1" applyAlignment="1">
      <alignment horizontal="left" vertical="center" wrapText="1"/>
    </xf>
    <xf numFmtId="0" fontId="19" fillId="0" borderId="92" xfId="0" applyFont="1" applyFill="1" applyBorder="1" applyAlignment="1">
      <alignment horizontal="left" vertical="center" wrapText="1"/>
    </xf>
    <xf numFmtId="0" fontId="19" fillId="0" borderId="93" xfId="0" applyFont="1" applyFill="1" applyBorder="1" applyAlignment="1">
      <alignment horizontal="left" vertical="center" wrapText="1"/>
    </xf>
    <xf numFmtId="0" fontId="19" fillId="0" borderId="153" xfId="0" applyFont="1" applyFill="1" applyBorder="1" applyAlignment="1">
      <alignment horizontal="left" vertical="center" wrapText="1"/>
    </xf>
    <xf numFmtId="0" fontId="19" fillId="0" borderId="50" xfId="0" applyFont="1" applyFill="1" applyBorder="1" applyAlignment="1">
      <alignment horizontal="left" vertical="center" wrapText="1"/>
    </xf>
    <xf numFmtId="0" fontId="19" fillId="0" borderId="154" xfId="0" applyFont="1" applyFill="1" applyBorder="1" applyAlignment="1">
      <alignment horizontal="left" vertical="center" wrapText="1"/>
    </xf>
    <xf numFmtId="0" fontId="19" fillId="0" borderId="40" xfId="0" applyFont="1" applyFill="1" applyBorder="1" applyAlignment="1">
      <alignment horizontal="left" vertical="center" wrapText="1"/>
    </xf>
    <xf numFmtId="0" fontId="10" fillId="0" borderId="61" xfId="0" applyFont="1" applyBorder="1" applyAlignment="1">
      <alignment horizontal="center" vertical="center" textRotation="255"/>
    </xf>
    <xf numFmtId="0" fontId="10" fillId="0" borderId="78" xfId="0" applyFont="1" applyBorder="1" applyAlignment="1">
      <alignment horizontal="center" vertical="center" textRotation="255"/>
    </xf>
    <xf numFmtId="0" fontId="10" fillId="0" borderId="82" xfId="0" applyFont="1" applyBorder="1" applyAlignment="1">
      <alignment horizontal="center" vertical="center" textRotation="255"/>
    </xf>
    <xf numFmtId="0" fontId="10" fillId="0" borderId="73" xfId="0" applyFont="1" applyBorder="1" applyAlignment="1">
      <alignment horizontal="left" vertical="center" wrapText="1"/>
    </xf>
    <xf numFmtId="0" fontId="10" fillId="0" borderId="75" xfId="0" applyFont="1" applyBorder="1" applyAlignment="1">
      <alignment horizontal="left" vertical="center" wrapText="1"/>
    </xf>
    <xf numFmtId="0" fontId="10" fillId="0" borderId="35" xfId="0" applyFont="1" applyBorder="1" applyAlignment="1">
      <alignment horizontal="left" vertical="center"/>
    </xf>
    <xf numFmtId="0" fontId="10" fillId="0" borderId="64" xfId="0" applyFont="1" applyBorder="1" applyAlignment="1">
      <alignment horizontal="left" vertical="center"/>
    </xf>
    <xf numFmtId="0" fontId="10" fillId="0" borderId="48" xfId="0" applyFont="1" applyBorder="1" applyAlignment="1">
      <alignment horizontal="left"/>
    </xf>
    <xf numFmtId="0" fontId="10" fillId="0" borderId="49" xfId="0" applyFont="1" applyBorder="1" applyAlignment="1">
      <alignment horizontal="left"/>
    </xf>
    <xf numFmtId="0" fontId="10" fillId="0" borderId="99" xfId="0" applyFont="1" applyBorder="1" applyAlignment="1">
      <alignment horizontal="left"/>
    </xf>
    <xf numFmtId="0" fontId="10" fillId="0" borderId="150" xfId="0" applyFont="1" applyBorder="1" applyAlignment="1">
      <alignment horizontal="left"/>
    </xf>
    <xf numFmtId="0" fontId="2" fillId="0" borderId="60" xfId="0" applyFont="1" applyBorder="1" applyAlignment="1">
      <alignment horizontal="center"/>
    </xf>
    <xf numFmtId="0" fontId="2" fillId="0" borderId="13" xfId="0" applyFont="1" applyBorder="1" applyAlignment="1">
      <alignment horizontal="center"/>
    </xf>
    <xf numFmtId="0" fontId="15" fillId="3" borderId="0" xfId="0" applyFont="1" applyFill="1" applyAlignment="1">
      <alignment horizontal="center" shrinkToFit="1"/>
    </xf>
    <xf numFmtId="0" fontId="7" fillId="3" borderId="0" xfId="0" applyFont="1" applyFill="1" applyAlignment="1">
      <alignment horizontal="left" wrapText="1"/>
    </xf>
    <xf numFmtId="0" fontId="29" fillId="3" borderId="0" xfId="0" applyFont="1" applyFill="1" applyAlignment="1">
      <alignment horizontal="center"/>
    </xf>
    <xf numFmtId="0" fontId="0" fillId="0" borderId="0" xfId="0" applyBorder="1" applyAlignment="1">
      <alignment horizontal="right"/>
    </xf>
    <xf numFmtId="0" fontId="0" fillId="0" borderId="0" xfId="0" applyBorder="1" applyAlignment="1">
      <alignment horizontal="right" vertical="top"/>
    </xf>
    <xf numFmtId="0" fontId="6" fillId="0" borderId="59" xfId="0" applyFont="1" applyBorder="1" applyAlignment="1">
      <alignment horizontal="center" vertical="center"/>
    </xf>
    <xf numFmtId="0" fontId="6" fillId="0" borderId="64" xfId="0" applyFont="1" applyBorder="1" applyAlignment="1">
      <alignment vertical="center"/>
    </xf>
    <xf numFmtId="0" fontId="0" fillId="3" borderId="16" xfId="0" applyFont="1" applyFill="1" applyBorder="1" applyAlignment="1">
      <alignment horizontal="center" vertical="center" wrapText="1"/>
    </xf>
    <xf numFmtId="0" fontId="0" fillId="3" borderId="35"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36" xfId="0" applyFont="1" applyFill="1" applyBorder="1" applyAlignment="1">
      <alignment horizontal="center" vertical="center"/>
    </xf>
    <xf numFmtId="0" fontId="16" fillId="3" borderId="0" xfId="0" applyFont="1" applyFill="1" applyBorder="1" applyAlignment="1">
      <alignment horizontal="right"/>
    </xf>
    <xf numFmtId="38" fontId="0" fillId="3" borderId="27" xfId="1" applyFont="1" applyFill="1" applyBorder="1" applyAlignment="1">
      <alignment horizontal="center"/>
    </xf>
    <xf numFmtId="38" fontId="0" fillId="3" borderId="0" xfId="1" applyFont="1" applyFill="1" applyBorder="1" applyAlignment="1">
      <alignment horizontal="center"/>
    </xf>
    <xf numFmtId="38" fontId="0" fillId="3" borderId="0" xfId="1" applyNumberFormat="1" applyFont="1" applyFill="1" applyBorder="1" applyAlignment="1">
      <alignment horizontal="center"/>
    </xf>
    <xf numFmtId="188" fontId="0" fillId="3" borderId="27" xfId="1" applyNumberFormat="1" applyFont="1" applyFill="1" applyBorder="1" applyAlignment="1">
      <alignment horizontal="center"/>
    </xf>
    <xf numFmtId="188" fontId="0" fillId="3" borderId="0" xfId="1" applyNumberFormat="1" applyFont="1" applyFill="1" applyBorder="1" applyAlignment="1">
      <alignment horizontal="center"/>
    </xf>
    <xf numFmtId="38" fontId="0" fillId="3" borderId="35" xfId="1" applyFont="1" applyFill="1" applyBorder="1" applyAlignment="1">
      <alignment horizontal="center"/>
    </xf>
    <xf numFmtId="38" fontId="0" fillId="3" borderId="55" xfId="1" applyFont="1" applyFill="1" applyBorder="1" applyAlignment="1">
      <alignment horizontal="center"/>
    </xf>
    <xf numFmtId="38" fontId="0" fillId="3" borderId="35" xfId="1" applyNumberFormat="1" applyFont="1" applyFill="1" applyBorder="1" applyAlignment="1">
      <alignment horizontal="center"/>
    </xf>
    <xf numFmtId="38" fontId="0" fillId="3" borderId="55" xfId="1" applyNumberFormat="1" applyFont="1" applyFill="1" applyBorder="1" applyAlignment="1">
      <alignment horizontal="center"/>
    </xf>
    <xf numFmtId="188" fontId="0" fillId="3" borderId="35" xfId="1" applyNumberFormat="1" applyFont="1" applyFill="1" applyBorder="1" applyAlignment="1">
      <alignment horizontal="center"/>
    </xf>
    <xf numFmtId="188" fontId="0" fillId="3" borderId="55" xfId="1" applyNumberFormat="1" applyFont="1" applyFill="1" applyBorder="1" applyAlignment="1">
      <alignment horizontal="center"/>
    </xf>
    <xf numFmtId="38" fontId="2" fillId="3" borderId="0" xfId="1" applyNumberFormat="1" applyFont="1" applyFill="1" applyBorder="1" applyAlignment="1">
      <alignment horizontal="center"/>
    </xf>
    <xf numFmtId="188" fontId="2" fillId="3" borderId="27" xfId="1" applyNumberFormat="1" applyFont="1" applyFill="1" applyBorder="1" applyAlignment="1">
      <alignment horizontal="center"/>
    </xf>
    <xf numFmtId="188" fontId="2" fillId="3" borderId="0" xfId="1" applyNumberFormat="1" applyFont="1" applyFill="1" applyBorder="1" applyAlignment="1">
      <alignment horizontal="center"/>
    </xf>
    <xf numFmtId="38" fontId="2" fillId="3" borderId="27" xfId="1" applyNumberFormat="1" applyFont="1" applyFill="1" applyBorder="1" applyAlignment="1">
      <alignment horizontal="center"/>
    </xf>
    <xf numFmtId="38" fontId="0" fillId="3" borderId="16" xfId="1" applyNumberFormat="1" applyFont="1" applyFill="1" applyBorder="1" applyAlignment="1">
      <alignment horizontal="center"/>
    </xf>
    <xf numFmtId="38" fontId="0" fillId="3" borderId="15" xfId="1" applyNumberFormat="1" applyFont="1" applyFill="1" applyBorder="1" applyAlignment="1">
      <alignment horizontal="center"/>
    </xf>
    <xf numFmtId="0" fontId="15" fillId="3" borderId="0" xfId="0" applyFont="1" applyFill="1" applyAlignment="1">
      <alignment horizontal="left" shrinkToFit="1"/>
    </xf>
    <xf numFmtId="0" fontId="0" fillId="3" borderId="60" xfId="0" applyFill="1" applyBorder="1" applyAlignment="1">
      <alignment horizontal="center" vertical="center"/>
    </xf>
    <xf numFmtId="0" fontId="0" fillId="3" borderId="12" xfId="0" applyFill="1" applyBorder="1" applyAlignment="1">
      <alignment horizontal="center" vertical="center"/>
    </xf>
    <xf numFmtId="0" fontId="0" fillId="3" borderId="13" xfId="0" applyFill="1" applyBorder="1" applyAlignment="1">
      <alignment horizontal="center" vertical="center"/>
    </xf>
    <xf numFmtId="0" fontId="0" fillId="3" borderId="16" xfId="0" applyFill="1" applyBorder="1" applyAlignment="1">
      <alignment horizontal="center" vertical="center"/>
    </xf>
    <xf numFmtId="0" fontId="0" fillId="3" borderId="15" xfId="0" applyFill="1" applyBorder="1" applyAlignment="1">
      <alignment horizontal="center" vertical="center"/>
    </xf>
    <xf numFmtId="0" fontId="0" fillId="3" borderId="35" xfId="0" applyFill="1" applyBorder="1" applyAlignment="1">
      <alignment horizontal="center" vertical="center"/>
    </xf>
    <xf numFmtId="0" fontId="0" fillId="3" borderId="55" xfId="0" applyFill="1" applyBorder="1" applyAlignment="1">
      <alignment horizontal="center" vertical="center"/>
    </xf>
    <xf numFmtId="0" fontId="0" fillId="3" borderId="64" xfId="0" applyFill="1" applyBorder="1" applyAlignment="1">
      <alignment horizontal="center" vertical="center"/>
    </xf>
    <xf numFmtId="0" fontId="9" fillId="0" borderId="60" xfId="0" applyFont="1" applyBorder="1" applyAlignment="1">
      <alignment horizontal="center" vertical="center"/>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59" xfId="0" applyFont="1" applyBorder="1" applyAlignment="1">
      <alignment horizontal="center" vertical="center" justifyLastLine="1"/>
    </xf>
    <xf numFmtId="0" fontId="9" fillId="0" borderId="64" xfId="0" applyFont="1" applyBorder="1" applyAlignment="1">
      <alignment horizontal="center" vertical="center" justifyLastLine="1"/>
    </xf>
    <xf numFmtId="0" fontId="0" fillId="3" borderId="55" xfId="0" applyFill="1" applyBorder="1" applyAlignment="1">
      <alignment horizontal="right" shrinkToFit="1"/>
    </xf>
    <xf numFmtId="0" fontId="0" fillId="3" borderId="1" xfId="0" applyNumberFormat="1" applyFont="1" applyFill="1" applyBorder="1" applyAlignment="1">
      <alignment horizontal="center" vertical="center"/>
    </xf>
    <xf numFmtId="0" fontId="0" fillId="3" borderId="1" xfId="0" applyFont="1" applyFill="1" applyBorder="1" applyAlignment="1">
      <alignment horizontal="center" vertical="center"/>
    </xf>
    <xf numFmtId="0" fontId="0" fillId="3" borderId="16" xfId="0" applyFont="1" applyFill="1" applyBorder="1" applyAlignment="1">
      <alignment horizontal="center" vertical="top" textRotation="255"/>
    </xf>
    <xf numFmtId="0" fontId="0" fillId="3" borderId="35" xfId="0" applyFont="1" applyFill="1" applyBorder="1" applyAlignment="1">
      <alignment horizontal="center" vertical="top" textRotation="255"/>
    </xf>
    <xf numFmtId="49" fontId="0" fillId="3" borderId="14" xfId="0" applyNumberFormat="1" applyFont="1" applyFill="1" applyBorder="1" applyAlignment="1">
      <alignment horizontal="center" vertical="top" textRotation="255"/>
    </xf>
    <xf numFmtId="0" fontId="0" fillId="3" borderId="36" xfId="0" applyFont="1" applyFill="1" applyBorder="1" applyAlignment="1">
      <alignment horizontal="center" vertical="top"/>
    </xf>
    <xf numFmtId="0" fontId="0" fillId="3" borderId="59" xfId="0" applyFont="1" applyFill="1" applyBorder="1" applyAlignment="1">
      <alignment horizontal="center" vertical="center"/>
    </xf>
    <xf numFmtId="0" fontId="0" fillId="3" borderId="64" xfId="0" applyFont="1" applyFill="1" applyBorder="1" applyAlignment="1">
      <alignment horizontal="center" vertical="center"/>
    </xf>
    <xf numFmtId="0" fontId="0" fillId="3" borderId="135" xfId="0" applyFont="1" applyFill="1" applyBorder="1" applyAlignment="1">
      <alignment horizontal="center" vertical="center"/>
    </xf>
    <xf numFmtId="0" fontId="0" fillId="3" borderId="134" xfId="0" applyFont="1" applyFill="1" applyBorder="1" applyAlignment="1">
      <alignment horizontal="center" vertical="center"/>
    </xf>
    <xf numFmtId="49" fontId="0" fillId="3" borderId="59" xfId="0" applyNumberFormat="1" applyFont="1" applyFill="1" applyBorder="1" applyAlignment="1">
      <alignment horizontal="center" vertical="top" textRotation="255"/>
    </xf>
    <xf numFmtId="0" fontId="0" fillId="3" borderId="64" xfId="0" applyFont="1" applyFill="1" applyBorder="1" applyAlignment="1">
      <alignment horizontal="center" vertical="top"/>
    </xf>
    <xf numFmtId="0" fontId="2" fillId="0" borderId="31" xfId="12" applyFont="1" applyFill="1" applyBorder="1" applyAlignment="1">
      <alignment horizontal="center" vertical="center"/>
    </xf>
    <xf numFmtId="0" fontId="2" fillId="0" borderId="2" xfId="12" applyFont="1" applyFill="1" applyBorder="1" applyAlignment="1">
      <alignment horizontal="center" vertical="center"/>
    </xf>
    <xf numFmtId="0" fontId="2" fillId="0" borderId="164" xfId="12" applyFont="1" applyFill="1" applyBorder="1" applyAlignment="1">
      <alignment horizontal="center" vertical="center"/>
    </xf>
    <xf numFmtId="0" fontId="2" fillId="0" borderId="166" xfId="12" applyFont="1" applyFill="1" applyBorder="1" applyAlignment="1">
      <alignment horizontal="center" vertical="center"/>
    </xf>
    <xf numFmtId="0" fontId="2" fillId="0" borderId="165" xfId="12" applyFont="1" applyFill="1" applyBorder="1" applyAlignment="1">
      <alignment horizontal="center" vertical="center"/>
    </xf>
    <xf numFmtId="0" fontId="2" fillId="0" borderId="167" xfId="12" applyFont="1" applyFill="1" applyBorder="1" applyAlignment="1">
      <alignment horizontal="center" vertical="center"/>
    </xf>
    <xf numFmtId="0" fontId="2" fillId="0" borderId="88" xfId="12" applyFont="1" applyFill="1" applyBorder="1" applyAlignment="1">
      <alignment horizontal="center" vertical="center"/>
    </xf>
    <xf numFmtId="0" fontId="2" fillId="0" borderId="30" xfId="12" applyFont="1" applyFill="1" applyBorder="1" applyAlignment="1">
      <alignment horizontal="center" vertical="center"/>
    </xf>
    <xf numFmtId="0" fontId="2" fillId="0" borderId="0" xfId="12" applyFont="1" applyFill="1" applyBorder="1" applyAlignment="1">
      <alignment horizontal="center" vertical="center"/>
    </xf>
    <xf numFmtId="0" fontId="2" fillId="0" borderId="70" xfId="12" applyFont="1" applyFill="1" applyBorder="1" applyAlignment="1">
      <alignment horizontal="center" vertical="center"/>
    </xf>
    <xf numFmtId="0" fontId="2" fillId="0" borderId="25" xfId="12" applyFont="1" applyFill="1" applyBorder="1" applyAlignment="1">
      <alignment horizontal="center" vertical="center"/>
    </xf>
    <xf numFmtId="0" fontId="2" fillId="0" borderId="31" xfId="12" applyFont="1" applyBorder="1" applyAlignment="1">
      <alignment horizontal="center" vertical="center"/>
    </xf>
    <xf numFmtId="0" fontId="2" fillId="0" borderId="2" xfId="12" applyFont="1" applyBorder="1" applyAlignment="1">
      <alignment horizontal="center" vertical="center"/>
    </xf>
    <xf numFmtId="0" fontId="2" fillId="0" borderId="164" xfId="12" applyFont="1" applyBorder="1" applyAlignment="1">
      <alignment horizontal="center" vertical="center"/>
    </xf>
    <xf numFmtId="0" fontId="2" fillId="0" borderId="166" xfId="12" applyFont="1" applyBorder="1" applyAlignment="1">
      <alignment horizontal="center" vertical="center"/>
    </xf>
    <xf numFmtId="0" fontId="2" fillId="0" borderId="165" xfId="12" applyFont="1" applyBorder="1" applyAlignment="1">
      <alignment horizontal="center" vertical="center"/>
    </xf>
    <xf numFmtId="0" fontId="2" fillId="0" borderId="167" xfId="12" applyFont="1" applyBorder="1" applyAlignment="1">
      <alignment horizontal="center" vertical="center"/>
    </xf>
    <xf numFmtId="0" fontId="2" fillId="0" borderId="88" xfId="12" applyFont="1" applyBorder="1" applyAlignment="1">
      <alignment horizontal="center" vertical="center"/>
    </xf>
    <xf numFmtId="0" fontId="2" fillId="0" borderId="30" xfId="12" applyFont="1" applyBorder="1" applyAlignment="1">
      <alignment horizontal="center" vertical="center"/>
    </xf>
    <xf numFmtId="0" fontId="2" fillId="0" borderId="164" xfId="27" applyBorder="1" applyAlignment="1">
      <alignment horizontal="center" vertical="center" shrinkToFit="1"/>
    </xf>
    <xf numFmtId="0" fontId="2" fillId="0" borderId="166" xfId="27" applyBorder="1" applyAlignment="1">
      <alignment horizontal="center" vertical="center" shrinkToFit="1"/>
    </xf>
    <xf numFmtId="0" fontId="2" fillId="0" borderId="165" xfId="27" applyBorder="1" applyAlignment="1">
      <alignment horizontal="center" vertical="center" shrinkToFit="1"/>
    </xf>
    <xf numFmtId="0" fontId="2" fillId="0" borderId="167" xfId="27" applyBorder="1" applyAlignment="1">
      <alignment horizontal="center" vertical="center" shrinkToFit="1"/>
    </xf>
    <xf numFmtId="0" fontId="0" fillId="0" borderId="31" xfId="27" applyFont="1" applyFill="1" applyBorder="1" applyAlignment="1">
      <alignment horizontal="left" vertical="center"/>
    </xf>
    <xf numFmtId="0" fontId="0" fillId="0" borderId="0" xfId="27" applyFont="1" applyFill="1" applyBorder="1" applyAlignment="1">
      <alignment horizontal="left" vertical="center"/>
    </xf>
    <xf numFmtId="0" fontId="2" fillId="0" borderId="0" xfId="27" applyFill="1" applyBorder="1" applyAlignment="1">
      <alignment horizontal="left" vertical="top" wrapText="1"/>
    </xf>
    <xf numFmtId="0" fontId="2" fillId="0" borderId="88" xfId="27" applyBorder="1" applyAlignment="1">
      <alignment horizontal="center" vertical="center" shrinkToFit="1"/>
    </xf>
    <xf numFmtId="0" fontId="2" fillId="0" borderId="30" xfId="27" applyBorder="1" applyAlignment="1">
      <alignment horizontal="center" vertical="center" shrinkToFit="1"/>
    </xf>
    <xf numFmtId="0" fontId="2" fillId="3" borderId="15" xfId="13" applyFill="1" applyBorder="1" applyAlignment="1">
      <alignment horizontal="right" vertical="center" shrinkToFit="1"/>
    </xf>
    <xf numFmtId="0" fontId="7" fillId="3" borderId="87" xfId="13" applyFont="1" applyFill="1" applyBorder="1" applyAlignment="1">
      <alignment horizontal="center" vertical="distributed" textRotation="255" shrinkToFit="1"/>
    </xf>
    <xf numFmtId="0" fontId="7" fillId="3" borderId="83" xfId="13" applyFont="1" applyFill="1" applyBorder="1" applyAlignment="1">
      <alignment horizontal="center" vertical="distributed" textRotation="255" shrinkToFit="1"/>
    </xf>
    <xf numFmtId="0" fontId="7" fillId="3" borderId="15" xfId="13" applyFont="1" applyFill="1" applyBorder="1" applyAlignment="1">
      <alignment horizontal="center" vertical="distributed" textRotation="255" shrinkToFit="1"/>
    </xf>
    <xf numFmtId="0" fontId="7" fillId="3" borderId="55" xfId="13" applyFont="1" applyFill="1" applyBorder="1" applyAlignment="1">
      <alignment horizontal="center" vertical="distributed" textRotation="255" shrinkToFit="1"/>
    </xf>
    <xf numFmtId="0" fontId="7" fillId="3" borderId="62" xfId="13" applyFont="1" applyFill="1" applyBorder="1" applyAlignment="1">
      <alignment horizontal="center" vertical="distributed" textRotation="255" shrinkToFit="1"/>
    </xf>
    <xf numFmtId="0" fontId="7" fillId="3" borderId="54" xfId="13" applyFont="1" applyFill="1" applyBorder="1" applyAlignment="1">
      <alignment horizontal="center" vertical="distributed" textRotation="255" shrinkToFit="1"/>
    </xf>
    <xf numFmtId="38" fontId="0" fillId="3" borderId="63" xfId="5" applyFont="1" applyFill="1" applyBorder="1" applyAlignment="1">
      <alignment horizontal="center" vertical="distributed" textRotation="255" shrinkToFit="1"/>
    </xf>
    <xf numFmtId="38" fontId="0" fillId="3" borderId="53" xfId="5" applyFont="1" applyFill="1" applyBorder="1" applyAlignment="1">
      <alignment horizontal="center" vertical="distributed" textRotation="255" shrinkToFit="1"/>
    </xf>
    <xf numFmtId="0" fontId="8" fillId="3" borderId="0" xfId="13" applyFont="1" applyFill="1" applyAlignment="1">
      <alignment horizontal="center" vertical="center" shrinkToFit="1"/>
    </xf>
    <xf numFmtId="0" fontId="0" fillId="3" borderId="55" xfId="13" applyFont="1" applyFill="1" applyBorder="1" applyAlignment="1">
      <alignment horizontal="right" vertical="center" shrinkToFit="1"/>
    </xf>
    <xf numFmtId="183" fontId="60" fillId="3" borderId="35" xfId="0" applyNumberFormat="1" applyFont="1" applyFill="1" applyBorder="1" applyAlignment="1">
      <alignment horizontal="right"/>
    </xf>
    <xf numFmtId="183" fontId="60" fillId="3" borderId="72" xfId="0" applyNumberFormat="1" applyFont="1" applyFill="1" applyBorder="1" applyAlignment="1">
      <alignment horizontal="right"/>
    </xf>
    <xf numFmtId="183" fontId="60" fillId="3" borderId="132" xfId="0" applyNumberFormat="1" applyFont="1" applyFill="1" applyBorder="1" applyAlignment="1">
      <alignment horizontal="right"/>
    </xf>
    <xf numFmtId="183" fontId="60" fillId="3" borderId="55" xfId="0" applyNumberFormat="1" applyFont="1" applyFill="1" applyBorder="1" applyAlignment="1">
      <alignment horizontal="right"/>
    </xf>
    <xf numFmtId="0" fontId="6" fillId="3" borderId="0" xfId="0" applyFont="1" applyFill="1" applyAlignment="1">
      <alignment horizontal="left"/>
    </xf>
    <xf numFmtId="183" fontId="60" fillId="3" borderId="27" xfId="0" applyNumberFormat="1" applyFont="1" applyFill="1" applyBorder="1" applyAlignment="1">
      <alignment horizontal="right"/>
    </xf>
    <xf numFmtId="183" fontId="60" fillId="3" borderId="70" xfId="0" applyNumberFormat="1" applyFont="1" applyFill="1" applyBorder="1" applyAlignment="1">
      <alignment horizontal="right"/>
    </xf>
    <xf numFmtId="183" fontId="60" fillId="3" borderId="0" xfId="0" applyNumberFormat="1" applyFont="1" applyFill="1" applyBorder="1" applyAlignment="1">
      <alignment horizontal="right"/>
    </xf>
    <xf numFmtId="183" fontId="60" fillId="3" borderId="131" xfId="0" applyNumberFormat="1" applyFont="1" applyFill="1" applyBorder="1" applyAlignment="1">
      <alignment horizontal="right"/>
    </xf>
    <xf numFmtId="183" fontId="9" fillId="3" borderId="27" xfId="0" applyNumberFormat="1" applyFont="1" applyFill="1" applyBorder="1" applyAlignment="1">
      <alignment horizontal="right"/>
    </xf>
    <xf numFmtId="183" fontId="9" fillId="3" borderId="70" xfId="0" applyNumberFormat="1" applyFont="1" applyFill="1" applyBorder="1" applyAlignment="1">
      <alignment horizontal="right"/>
    </xf>
    <xf numFmtId="183" fontId="9" fillId="3" borderId="0" xfId="0" applyNumberFormat="1" applyFont="1" applyFill="1" applyBorder="1" applyAlignment="1">
      <alignment horizontal="right"/>
    </xf>
    <xf numFmtId="183" fontId="9" fillId="3" borderId="0" xfId="0" applyNumberFormat="1" applyFont="1" applyFill="1" applyBorder="1" applyAlignment="1"/>
    <xf numFmtId="183" fontId="9" fillId="3" borderId="27" xfId="0" applyNumberFormat="1" applyFont="1" applyFill="1" applyBorder="1" applyAlignment="1"/>
    <xf numFmtId="183" fontId="9" fillId="3" borderId="70" xfId="0" applyNumberFormat="1" applyFont="1" applyFill="1" applyBorder="1" applyAlignment="1"/>
    <xf numFmtId="177" fontId="9" fillId="3" borderId="16" xfId="0" applyNumberFormat="1" applyFont="1" applyFill="1" applyBorder="1" applyAlignment="1">
      <alignment horizontal="center" vertical="center"/>
    </xf>
    <xf numFmtId="177" fontId="9" fillId="3" borderId="133" xfId="0" applyNumberFormat="1" applyFont="1" applyFill="1" applyBorder="1" applyAlignment="1">
      <alignment horizontal="center" vertical="center"/>
    </xf>
    <xf numFmtId="177" fontId="9" fillId="3" borderId="35" xfId="0" applyNumberFormat="1" applyFont="1" applyFill="1" applyBorder="1" applyAlignment="1">
      <alignment horizontal="center" vertical="center"/>
    </xf>
    <xf numFmtId="177" fontId="9" fillId="3" borderId="72" xfId="0" applyNumberFormat="1" applyFont="1" applyFill="1" applyBorder="1" applyAlignment="1">
      <alignment horizontal="center" vertical="center"/>
    </xf>
    <xf numFmtId="177" fontId="9" fillId="3" borderId="15" xfId="0" applyNumberFormat="1" applyFont="1" applyFill="1" applyBorder="1" applyAlignment="1">
      <alignment horizontal="center" vertical="center"/>
    </xf>
    <xf numFmtId="177" fontId="9" fillId="3" borderId="55" xfId="0" applyNumberFormat="1" applyFont="1" applyFill="1" applyBorder="1" applyAlignment="1">
      <alignment horizontal="center" vertical="center"/>
    </xf>
    <xf numFmtId="177" fontId="9" fillId="3" borderId="60" xfId="0" applyNumberFormat="1" applyFont="1" applyFill="1" applyBorder="1" applyAlignment="1">
      <alignment horizontal="center" vertical="center"/>
    </xf>
    <xf numFmtId="177" fontId="9" fillId="3" borderId="13" xfId="0" applyNumberFormat="1" applyFont="1" applyFill="1" applyBorder="1" applyAlignment="1">
      <alignment horizontal="center" vertical="center"/>
    </xf>
    <xf numFmtId="177" fontId="9" fillId="3" borderId="59" xfId="0" applyNumberFormat="1" applyFont="1" applyFill="1" applyBorder="1" applyAlignment="1">
      <alignment horizontal="center" vertical="center"/>
    </xf>
    <xf numFmtId="177" fontId="9" fillId="3" borderId="60" xfId="0" applyNumberFormat="1" applyFont="1" applyFill="1" applyBorder="1" applyAlignment="1">
      <alignment horizontal="center" vertical="center" shrinkToFit="1"/>
    </xf>
    <xf numFmtId="177" fontId="9" fillId="3" borderId="13" xfId="0" applyNumberFormat="1" applyFont="1" applyFill="1" applyBorder="1" applyAlignment="1">
      <alignment horizontal="center" vertical="center" shrinkToFit="1"/>
    </xf>
    <xf numFmtId="0" fontId="0" fillId="3" borderId="61" xfId="0" applyFill="1" applyBorder="1" applyAlignment="1">
      <alignment horizontal="center" vertical="center"/>
    </xf>
    <xf numFmtId="0" fontId="0" fillId="3" borderId="82" xfId="0" applyFill="1" applyBorder="1" applyAlignment="1">
      <alignment horizontal="center" vertical="center"/>
    </xf>
    <xf numFmtId="0" fontId="0" fillId="3" borderId="133" xfId="0" applyFill="1" applyBorder="1" applyAlignment="1">
      <alignment horizontal="center" vertical="center"/>
    </xf>
    <xf numFmtId="0" fontId="0" fillId="3" borderId="72" xfId="0" applyFill="1" applyBorder="1" applyAlignment="1">
      <alignment horizontal="center" vertical="center"/>
    </xf>
    <xf numFmtId="0" fontId="10" fillId="3" borderId="16" xfId="0" applyFont="1" applyFill="1" applyBorder="1" applyAlignment="1">
      <alignment horizontal="center" vertical="center" shrinkToFit="1"/>
    </xf>
    <xf numFmtId="0" fontId="10" fillId="3" borderId="27" xfId="0" applyFont="1" applyFill="1" applyBorder="1" applyAlignment="1">
      <alignment horizontal="center" vertical="center" shrinkToFit="1"/>
    </xf>
    <xf numFmtId="0" fontId="10" fillId="3" borderId="14" xfId="0" applyFont="1" applyFill="1" applyBorder="1" applyAlignment="1">
      <alignment horizontal="center" vertical="center" shrinkToFit="1"/>
    </xf>
    <xf numFmtId="0" fontId="10" fillId="3" borderId="28" xfId="0" applyFont="1" applyFill="1" applyBorder="1" applyAlignment="1">
      <alignment horizontal="center" vertical="center" shrinkToFit="1"/>
    </xf>
    <xf numFmtId="0" fontId="6" fillId="3" borderId="0" xfId="0" applyFont="1" applyFill="1" applyBorder="1" applyAlignment="1">
      <alignment horizontal="left"/>
    </xf>
    <xf numFmtId="0" fontId="0" fillId="3" borderId="0" xfId="0" applyFill="1" applyAlignment="1">
      <alignment shrinkToFit="1"/>
    </xf>
    <xf numFmtId="0" fontId="62" fillId="3" borderId="0" xfId="0" applyFont="1" applyFill="1" applyBorder="1" applyAlignment="1">
      <alignment horizontal="center" vertical="center"/>
    </xf>
    <xf numFmtId="0" fontId="62" fillId="3" borderId="55" xfId="0" applyFont="1" applyFill="1" applyBorder="1" applyAlignment="1">
      <alignment horizontal="center" vertical="center"/>
    </xf>
    <xf numFmtId="0" fontId="10" fillId="3" borderId="55" xfId="0" applyFont="1" applyFill="1" applyBorder="1" applyAlignment="1">
      <alignment horizontal="left" shrinkToFit="1"/>
    </xf>
    <xf numFmtId="0" fontId="61" fillId="3" borderId="0" xfId="0" applyFont="1" applyFill="1" applyAlignment="1">
      <alignment horizontal="center" vertical="center" wrapText="1"/>
    </xf>
    <xf numFmtId="0" fontId="10" fillId="3" borderId="55" xfId="0" applyFont="1" applyFill="1" applyBorder="1" applyAlignment="1">
      <alignment horizontal="right" shrinkToFit="1"/>
    </xf>
    <xf numFmtId="0" fontId="0" fillId="0" borderId="16" xfId="0" applyBorder="1" applyAlignment="1">
      <alignment horizontal="center" vertical="center"/>
    </xf>
    <xf numFmtId="0" fontId="0" fillId="0" borderId="35" xfId="0" applyBorder="1" applyAlignment="1">
      <alignment horizontal="center" vertical="center"/>
    </xf>
    <xf numFmtId="0" fontId="0" fillId="0" borderId="14" xfId="0" applyBorder="1" applyAlignment="1">
      <alignment horizontal="center" vertical="center"/>
    </xf>
    <xf numFmtId="0" fontId="0" fillId="0" borderId="36" xfId="0" applyBorder="1" applyAlignment="1">
      <alignment horizontal="center" vertical="center"/>
    </xf>
    <xf numFmtId="0" fontId="16" fillId="0" borderId="0" xfId="0" applyFont="1" applyFill="1" applyBorder="1" applyAlignment="1">
      <alignment horizontal="left" wrapText="1"/>
    </xf>
    <xf numFmtId="0" fontId="0" fillId="0" borderId="0" xfId="0" applyAlignment="1">
      <alignment horizontal="center" vertical="center"/>
    </xf>
    <xf numFmtId="0" fontId="0" fillId="0" borderId="0" xfId="0" applyAlignment="1">
      <alignment horizontal="left" vertical="center"/>
    </xf>
    <xf numFmtId="0" fontId="0" fillId="0" borderId="188" xfId="0" applyBorder="1" applyAlignment="1">
      <alignment horizontal="center" vertical="center"/>
    </xf>
    <xf numFmtId="0" fontId="0" fillId="0" borderId="189" xfId="0" applyBorder="1" applyAlignment="1">
      <alignment horizontal="center" vertical="center"/>
    </xf>
    <xf numFmtId="0" fontId="0" fillId="0" borderId="91" xfId="0" applyBorder="1" applyAlignment="1">
      <alignment horizontal="center" vertical="center" wrapText="1"/>
    </xf>
    <xf numFmtId="0" fontId="0" fillId="0" borderId="27" xfId="0" applyBorder="1" applyAlignment="1">
      <alignment horizontal="center" vertical="center"/>
    </xf>
    <xf numFmtId="0" fontId="0" fillId="0" borderId="9" xfId="0" applyBorder="1" applyAlignment="1">
      <alignment horizontal="center" vertical="center"/>
    </xf>
    <xf numFmtId="0" fontId="0" fillId="0" borderId="17" xfId="0" applyBorder="1" applyAlignment="1">
      <alignment horizontal="center" vertical="center"/>
    </xf>
    <xf numFmtId="0" fontId="9" fillId="3" borderId="60" xfId="0" applyFont="1" applyFill="1" applyBorder="1" applyAlignment="1">
      <alignment horizontal="center" vertical="center"/>
    </xf>
    <xf numFmtId="0" fontId="9" fillId="3" borderId="12" xfId="0" applyFont="1" applyFill="1" applyBorder="1" applyAlignment="1">
      <alignment horizontal="center" vertical="center"/>
    </xf>
    <xf numFmtId="0" fontId="9" fillId="3" borderId="161" xfId="0" applyFont="1" applyFill="1" applyBorder="1" applyAlignment="1">
      <alignment horizontal="center" vertical="center"/>
    </xf>
    <xf numFmtId="0" fontId="9" fillId="3" borderId="13" xfId="0" applyFont="1" applyFill="1" applyBorder="1" applyAlignment="1">
      <alignment horizontal="center" vertical="center"/>
    </xf>
    <xf numFmtId="177" fontId="9" fillId="0" borderId="14" xfId="0" applyNumberFormat="1" applyFont="1" applyBorder="1" applyAlignment="1">
      <alignment horizontal="distributed" vertical="center"/>
    </xf>
    <xf numFmtId="177" fontId="9" fillId="0" borderId="36" xfId="0" applyNumberFormat="1" applyFont="1" applyBorder="1" applyAlignment="1">
      <alignment horizontal="distributed" vertical="center"/>
    </xf>
    <xf numFmtId="0" fontId="9" fillId="0" borderId="60" xfId="0" applyFont="1" applyBorder="1" applyAlignment="1">
      <alignment horizontal="distributed" vertical="center" justifyLastLine="1"/>
    </xf>
    <xf numFmtId="0" fontId="9" fillId="0" borderId="12" xfId="0" applyFont="1" applyBorder="1" applyAlignment="1">
      <alignment horizontal="distributed" vertical="center" justifyLastLine="1"/>
    </xf>
    <xf numFmtId="0" fontId="9" fillId="0" borderId="13" xfId="0" applyFont="1" applyBorder="1" applyAlignment="1">
      <alignment horizontal="distributed" vertical="center" justifyLastLine="1"/>
    </xf>
    <xf numFmtId="0" fontId="0" fillId="0" borderId="59" xfId="0" applyBorder="1" applyAlignment="1">
      <alignment horizontal="center" vertical="center"/>
    </xf>
    <xf numFmtId="0" fontId="0" fillId="0" borderId="26" xfId="0" applyBorder="1" applyAlignment="1">
      <alignment horizontal="center" vertical="center"/>
    </xf>
    <xf numFmtId="0" fontId="0" fillId="0" borderId="64" xfId="0" applyBorder="1" applyAlignment="1">
      <alignment horizontal="center" vertical="center"/>
    </xf>
    <xf numFmtId="0" fontId="0" fillId="0" borderId="15" xfId="0" applyBorder="1" applyAlignment="1">
      <alignment horizontal="center" vertical="center"/>
    </xf>
    <xf numFmtId="0" fontId="0" fillId="0" borderId="55" xfId="0" applyBorder="1" applyAlignment="1">
      <alignment horizontal="center" vertical="center"/>
    </xf>
    <xf numFmtId="0" fontId="9" fillId="0" borderId="16" xfId="0" applyFont="1" applyBorder="1" applyAlignment="1">
      <alignment horizontal="distributed" vertical="center" wrapText="1"/>
    </xf>
    <xf numFmtId="0" fontId="9" fillId="0" borderId="35" xfId="0" applyFont="1" applyBorder="1" applyAlignment="1">
      <alignment horizontal="distributed" vertical="center" wrapText="1"/>
    </xf>
    <xf numFmtId="177" fontId="9" fillId="0" borderId="16" xfId="0" applyNumberFormat="1" applyFont="1" applyBorder="1" applyAlignment="1">
      <alignment horizontal="distributed" vertical="center"/>
    </xf>
    <xf numFmtId="177" fontId="9" fillId="0" borderId="35" xfId="0" applyNumberFormat="1" applyFont="1" applyBorder="1" applyAlignment="1">
      <alignment horizontal="distributed" vertical="center"/>
    </xf>
    <xf numFmtId="0" fontId="0" fillId="0" borderId="59" xfId="0" applyBorder="1" applyAlignment="1">
      <alignment horizontal="center" vertical="center" wrapText="1"/>
    </xf>
    <xf numFmtId="0" fontId="0" fillId="0" borderId="26" xfId="0" applyBorder="1" applyAlignment="1">
      <alignment horizontal="center" vertical="center" wrapText="1"/>
    </xf>
    <xf numFmtId="0" fontId="0" fillId="0" borderId="64" xfId="0" applyBorder="1" applyAlignment="1">
      <alignment horizontal="center" vertical="center" wrapText="1"/>
    </xf>
    <xf numFmtId="0" fontId="2" fillId="3" borderId="14" xfId="0" applyFont="1" applyFill="1" applyBorder="1" applyAlignment="1">
      <alignment horizontal="distributed" vertical="center" justifyLastLine="1"/>
    </xf>
    <xf numFmtId="0" fontId="2" fillId="3" borderId="36" xfId="0" applyFont="1" applyFill="1" applyBorder="1" applyAlignment="1">
      <alignment horizontal="distributed" vertical="center" justifyLastLine="1"/>
    </xf>
    <xf numFmtId="0" fontId="2" fillId="3" borderId="16" xfId="0" applyFont="1" applyFill="1" applyBorder="1" applyAlignment="1">
      <alignment horizontal="distributed" vertical="center" justifyLastLine="1"/>
    </xf>
    <xf numFmtId="0" fontId="2" fillId="3" borderId="35" xfId="0" applyFont="1" applyFill="1" applyBorder="1" applyAlignment="1">
      <alignment horizontal="distributed" vertical="center" justifyLastLine="1"/>
    </xf>
    <xf numFmtId="0" fontId="9" fillId="0" borderId="2" xfId="0" applyFont="1" applyBorder="1" applyAlignment="1">
      <alignment horizontal="right"/>
    </xf>
    <xf numFmtId="0" fontId="6" fillId="0" borderId="6" xfId="0" applyFont="1" applyBorder="1" applyAlignment="1">
      <alignment horizontal="center" vertical="center"/>
    </xf>
    <xf numFmtId="0" fontId="6" fillId="0" borderId="5" xfId="0" applyFont="1" applyBorder="1" applyAlignment="1">
      <alignment vertical="center"/>
    </xf>
    <xf numFmtId="0" fontId="6" fillId="0" borderId="7" xfId="0" applyFont="1" applyBorder="1" applyAlignment="1">
      <alignment vertical="center"/>
    </xf>
    <xf numFmtId="0" fontId="6" fillId="0" borderId="91" xfId="0" applyFont="1" applyBorder="1" applyAlignment="1">
      <alignment horizontal="center" vertical="center"/>
    </xf>
    <xf numFmtId="0" fontId="6" fillId="0" borderId="23" xfId="0" applyFont="1" applyBorder="1" applyAlignment="1">
      <alignment horizontal="center" vertical="center"/>
    </xf>
    <xf numFmtId="0" fontId="6" fillId="0" borderId="14" xfId="0" applyFont="1" applyBorder="1" applyAlignment="1">
      <alignment horizontal="center" vertical="center"/>
    </xf>
    <xf numFmtId="0" fontId="6" fillId="0" borderId="22" xfId="0" applyFont="1" applyBorder="1" applyAlignment="1">
      <alignment horizontal="center" vertical="center"/>
    </xf>
    <xf numFmtId="0" fontId="6" fillId="0" borderId="22" xfId="0" applyFont="1" applyBorder="1" applyAlignment="1">
      <alignment vertical="center"/>
    </xf>
    <xf numFmtId="0" fontId="6" fillId="0" borderId="201" xfId="0" applyFont="1" applyBorder="1" applyAlignment="1">
      <alignment horizontal="center" vertical="center"/>
    </xf>
    <xf numFmtId="0" fontId="6" fillId="0" borderId="204" xfId="0" applyFont="1" applyBorder="1" applyAlignment="1">
      <alignment horizontal="center" vertical="center"/>
    </xf>
    <xf numFmtId="0" fontId="6" fillId="0" borderId="6" xfId="0" applyFont="1" applyBorder="1" applyAlignment="1">
      <alignment horizontal="center" vertical="center" wrapText="1"/>
    </xf>
    <xf numFmtId="0" fontId="6" fillId="0" borderId="5" xfId="0" applyFont="1" applyBorder="1" applyAlignment="1">
      <alignment vertical="center" wrapText="1"/>
    </xf>
    <xf numFmtId="0" fontId="6" fillId="0" borderId="7" xfId="0" applyFont="1" applyBorder="1" applyAlignment="1">
      <alignment vertical="center" wrapText="1"/>
    </xf>
    <xf numFmtId="0" fontId="6" fillId="0" borderId="5" xfId="0" applyFont="1" applyBorder="1" applyAlignment="1">
      <alignment horizontal="center" vertical="center"/>
    </xf>
    <xf numFmtId="0" fontId="6" fillId="0" borderId="7" xfId="0" applyFont="1" applyBorder="1" applyAlignment="1">
      <alignment horizontal="center" vertical="center"/>
    </xf>
    <xf numFmtId="0" fontId="6" fillId="0" borderId="31" xfId="0" applyFont="1" applyBorder="1" applyAlignment="1">
      <alignment horizontal="center" vertical="center"/>
    </xf>
    <xf numFmtId="0" fontId="6" fillId="0" borderId="2" xfId="0" applyFont="1" applyBorder="1" applyAlignment="1">
      <alignment horizontal="center" vertical="center"/>
    </xf>
    <xf numFmtId="0" fontId="6" fillId="0" borderId="23" xfId="0" applyFont="1" applyBorder="1" applyAlignment="1">
      <alignment vertical="center"/>
    </xf>
    <xf numFmtId="0" fontId="6" fillId="0" borderId="204" xfId="0" applyFont="1" applyBorder="1" applyAlignment="1">
      <alignment vertical="center"/>
    </xf>
    <xf numFmtId="0" fontId="14" fillId="0" borderId="0" xfId="0" applyFont="1" applyAlignment="1">
      <alignment horizontal="left" shrinkToFit="1"/>
    </xf>
    <xf numFmtId="0" fontId="0" fillId="0" borderId="76"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90" xfId="0" applyBorder="1" applyAlignment="1">
      <alignment horizontal="center" vertical="center"/>
    </xf>
    <xf numFmtId="0" fontId="0" fillId="0" borderId="22" xfId="0" applyBorder="1" applyAlignment="1">
      <alignment horizontal="center" vertical="center"/>
    </xf>
    <xf numFmtId="0" fontId="0" fillId="0" borderId="31" xfId="0" applyBorder="1" applyAlignment="1">
      <alignment horizontal="center" vertical="center"/>
    </xf>
    <xf numFmtId="0" fontId="0" fillId="0" borderId="2" xfId="0" applyBorder="1" applyAlignment="1">
      <alignment horizontal="center" vertical="center"/>
    </xf>
    <xf numFmtId="0" fontId="2" fillId="0" borderId="16" xfId="17" applyFont="1" applyBorder="1" applyAlignment="1">
      <alignment horizontal="center" vertical="center" wrapText="1"/>
    </xf>
    <xf numFmtId="0" fontId="2" fillId="0" borderId="23" xfId="17" applyFont="1" applyBorder="1" applyAlignment="1">
      <alignment horizontal="center" vertical="center"/>
    </xf>
    <xf numFmtId="0" fontId="14" fillId="0" borderId="0" xfId="17" applyFont="1" applyAlignment="1">
      <alignment horizontal="center" shrinkToFit="1"/>
    </xf>
    <xf numFmtId="0" fontId="2" fillId="0" borderId="31" xfId="17" applyFont="1" applyBorder="1" applyAlignment="1">
      <alignment horizontal="center" vertical="center"/>
    </xf>
    <xf numFmtId="0" fontId="2" fillId="0" borderId="0" xfId="17" applyFont="1" applyBorder="1" applyAlignment="1">
      <alignment horizontal="center" vertical="center"/>
    </xf>
    <xf numFmtId="0" fontId="2" fillId="0" borderId="2" xfId="17" applyFont="1" applyBorder="1" applyAlignment="1">
      <alignment horizontal="center" vertical="center"/>
    </xf>
    <xf numFmtId="0" fontId="2" fillId="0" borderId="6" xfId="17" applyFont="1" applyBorder="1" applyAlignment="1">
      <alignment horizontal="center" vertical="center" wrapText="1"/>
    </xf>
    <xf numFmtId="0" fontId="2" fillId="0" borderId="7" xfId="17" applyFont="1" applyBorder="1" applyAlignment="1">
      <alignment horizontal="center" vertical="center" wrapText="1"/>
    </xf>
    <xf numFmtId="0" fontId="2" fillId="0" borderId="5" xfId="17" applyFont="1" applyBorder="1" applyAlignment="1">
      <alignment horizontal="center" vertical="center" wrapText="1"/>
    </xf>
    <xf numFmtId="0" fontId="2" fillId="0" borderId="8" xfId="17" applyFont="1" applyBorder="1" applyAlignment="1">
      <alignment horizontal="center" vertical="center"/>
    </xf>
    <xf numFmtId="0" fontId="2" fillId="0" borderId="6" xfId="17" applyFont="1" applyBorder="1" applyAlignment="1">
      <alignment horizontal="center" vertical="center"/>
    </xf>
    <xf numFmtId="0" fontId="2" fillId="0" borderId="14" xfId="17" applyFont="1" applyBorder="1" applyAlignment="1">
      <alignment horizontal="center" vertical="center"/>
    </xf>
    <xf numFmtId="0" fontId="2" fillId="0" borderId="22" xfId="17" applyFont="1" applyBorder="1" applyAlignment="1">
      <alignment horizontal="center" vertical="center"/>
    </xf>
    <xf numFmtId="0" fontId="2" fillId="0" borderId="59" xfId="17" applyFont="1" applyBorder="1" applyAlignment="1">
      <alignment horizontal="center" vertical="center"/>
    </xf>
    <xf numFmtId="0" fontId="2" fillId="0" borderId="32" xfId="17" applyFont="1" applyBorder="1" applyAlignment="1">
      <alignment horizontal="center" vertical="center"/>
    </xf>
    <xf numFmtId="0" fontId="2" fillId="0" borderId="1" xfId="17" applyFont="1" applyBorder="1" applyAlignment="1">
      <alignment horizontal="center" vertical="center"/>
    </xf>
    <xf numFmtId="0" fontId="2" fillId="0" borderId="20" xfId="17" applyFont="1" applyBorder="1" applyAlignment="1">
      <alignment horizontal="center" vertical="center"/>
    </xf>
    <xf numFmtId="0" fontId="2" fillId="0" borderId="15" xfId="17" applyFont="1" applyBorder="1" applyAlignment="1">
      <alignment horizontal="center" vertical="center"/>
    </xf>
    <xf numFmtId="0" fontId="0" fillId="0" borderId="2" xfId="0" applyBorder="1" applyAlignment="1">
      <alignment horizontal="right"/>
    </xf>
    <xf numFmtId="177" fontId="0" fillId="0" borderId="31" xfId="0" applyNumberFormat="1" applyFill="1" applyBorder="1" applyAlignment="1">
      <alignment horizontal="right" shrinkToFit="1"/>
    </xf>
    <xf numFmtId="38" fontId="16" fillId="0" borderId="0" xfId="1" applyFont="1" applyBorder="1" applyAlignment="1">
      <alignment horizontal="left" shrinkToFit="1"/>
    </xf>
    <xf numFmtId="0" fontId="16" fillId="0" borderId="0" xfId="0" applyFont="1" applyAlignment="1">
      <alignment horizontal="left" shrinkToFit="1"/>
    </xf>
    <xf numFmtId="0" fontId="2" fillId="0" borderId="0" xfId="0" applyFont="1" applyAlignment="1">
      <alignment horizontal="left" shrinkToFit="1"/>
    </xf>
    <xf numFmtId="38" fontId="2" fillId="0" borderId="0" xfId="1" applyFont="1" applyBorder="1" applyAlignment="1">
      <alignment horizontal="right"/>
    </xf>
    <xf numFmtId="0" fontId="40" fillId="3" borderId="0" xfId="19" applyFont="1" applyFill="1" applyBorder="1" applyAlignment="1">
      <alignment vertical="center" shrinkToFit="1"/>
    </xf>
    <xf numFmtId="0" fontId="40" fillId="3" borderId="0" xfId="19" applyFont="1" applyFill="1" applyAlignment="1">
      <alignment horizontal="left" vertical="center" shrinkToFit="1"/>
    </xf>
    <xf numFmtId="0" fontId="40" fillId="3" borderId="208" xfId="19" applyFont="1" applyFill="1" applyBorder="1" applyAlignment="1">
      <alignment horizontal="center" vertical="center" shrinkToFit="1"/>
    </xf>
    <xf numFmtId="0" fontId="40" fillId="3" borderId="6" xfId="19" applyFont="1" applyFill="1" applyBorder="1" applyAlignment="1">
      <alignment horizontal="center" vertical="center" shrinkToFit="1"/>
    </xf>
    <xf numFmtId="0" fontId="40" fillId="3" borderId="8" xfId="19" applyFont="1" applyFill="1" applyBorder="1" applyAlignment="1">
      <alignment horizontal="center" vertical="center" shrinkToFit="1"/>
    </xf>
    <xf numFmtId="0" fontId="40" fillId="3" borderId="209" xfId="19" applyFont="1" applyFill="1" applyBorder="1" applyAlignment="1">
      <alignment horizontal="center" vertical="center" shrinkToFit="1"/>
    </xf>
    <xf numFmtId="0" fontId="40" fillId="3" borderId="31" xfId="19" applyFont="1" applyFill="1" applyBorder="1" applyAlignment="1">
      <alignment horizontal="center" vertical="center"/>
    </xf>
    <xf numFmtId="0" fontId="40" fillId="3" borderId="0" xfId="19" applyFont="1" applyFill="1" applyBorder="1" applyAlignment="1">
      <alignment horizontal="left" vertical="center" shrinkToFit="1"/>
    </xf>
    <xf numFmtId="0" fontId="2" fillId="0" borderId="7" xfId="20" applyBorder="1" applyAlignment="1">
      <alignment horizontal="center" vertical="center" shrinkToFit="1"/>
    </xf>
    <xf numFmtId="0" fontId="2" fillId="0" borderId="6" xfId="20" applyBorder="1" applyAlignment="1">
      <alignment horizontal="center" vertical="center" shrinkToFit="1"/>
    </xf>
    <xf numFmtId="0" fontId="2" fillId="0" borderId="8" xfId="20" applyBorder="1" applyAlignment="1">
      <alignment horizontal="center" vertical="center" shrinkToFit="1"/>
    </xf>
    <xf numFmtId="0" fontId="2" fillId="0" borderId="209" xfId="20" applyBorder="1" applyAlignment="1">
      <alignment horizontal="center" vertical="center" shrinkToFit="1"/>
    </xf>
    <xf numFmtId="0" fontId="2" fillId="0" borderId="31" xfId="20" applyBorder="1" applyAlignment="1">
      <alignment horizontal="center" vertical="center"/>
    </xf>
    <xf numFmtId="0" fontId="2" fillId="0" borderId="0" xfId="20" applyAlignment="1">
      <alignment horizontal="left" vertical="center" shrinkToFit="1"/>
    </xf>
    <xf numFmtId="177" fontId="2" fillId="0" borderId="7" xfId="21" applyNumberFormat="1" applyBorder="1" applyAlignment="1">
      <alignment horizontal="center" vertical="center" shrinkToFit="1"/>
    </xf>
    <xf numFmtId="177" fontId="2" fillId="0" borderId="8" xfId="21" applyNumberFormat="1" applyBorder="1" applyAlignment="1">
      <alignment horizontal="center" vertical="center" shrinkToFit="1"/>
    </xf>
    <xf numFmtId="177" fontId="2" fillId="0" borderId="209" xfId="21" applyNumberFormat="1" applyBorder="1" applyAlignment="1">
      <alignment horizontal="center" vertical="center" shrinkToFit="1"/>
    </xf>
    <xf numFmtId="177" fontId="2" fillId="0" borderId="7" xfId="21" applyNumberFormat="1" applyBorder="1" applyAlignment="1">
      <alignment horizontal="center" vertical="center"/>
    </xf>
    <xf numFmtId="177" fontId="2" fillId="0" borderId="213" xfId="21" applyNumberFormat="1" applyBorder="1" applyAlignment="1">
      <alignment horizontal="center" vertical="center"/>
    </xf>
    <xf numFmtId="177" fontId="2" fillId="0" borderId="31" xfId="21" applyNumberFormat="1" applyBorder="1" applyAlignment="1">
      <alignment horizontal="right" vertical="center"/>
    </xf>
    <xf numFmtId="177" fontId="2" fillId="0" borderId="0" xfId="21" applyNumberFormat="1" applyBorder="1" applyAlignment="1">
      <alignment vertical="center" shrinkToFit="1"/>
    </xf>
    <xf numFmtId="0" fontId="67" fillId="7" borderId="60" xfId="22" applyFont="1" applyFill="1" applyBorder="1" applyAlignment="1">
      <alignment horizontal="center" vertical="center"/>
    </xf>
    <xf numFmtId="0" fontId="67" fillId="7" borderId="12" xfId="22" applyFont="1" applyFill="1" applyBorder="1" applyAlignment="1">
      <alignment horizontal="center" vertical="center"/>
    </xf>
    <xf numFmtId="0" fontId="67" fillId="7" borderId="214" xfId="22" applyFont="1" applyFill="1" applyBorder="1" applyAlignment="1">
      <alignment horizontal="center" vertical="center"/>
    </xf>
    <xf numFmtId="0" fontId="67" fillId="7" borderId="216" xfId="22" applyFont="1" applyFill="1" applyBorder="1" applyAlignment="1">
      <alignment horizontal="center" vertical="center"/>
    </xf>
    <xf numFmtId="0" fontId="67" fillId="7" borderId="1" xfId="22" applyFont="1" applyFill="1" applyBorder="1" applyAlignment="1">
      <alignment horizontal="center" vertical="center"/>
    </xf>
    <xf numFmtId="0" fontId="58" fillId="3" borderId="60" xfId="22" applyFont="1" applyFill="1" applyBorder="1" applyAlignment="1">
      <alignment horizontal="center" vertical="center"/>
    </xf>
    <xf numFmtId="0" fontId="58" fillId="3" borderId="13" xfId="22" applyFont="1" applyFill="1" applyBorder="1" applyAlignment="1">
      <alignment horizontal="center" vertical="center"/>
    </xf>
    <xf numFmtId="0" fontId="58" fillId="3" borderId="161" xfId="22" applyFont="1" applyFill="1" applyBorder="1" applyAlignment="1">
      <alignment horizontal="center" vertical="center"/>
    </xf>
    <xf numFmtId="0" fontId="58" fillId="3" borderId="1" xfId="22" applyFont="1" applyFill="1" applyBorder="1" applyAlignment="1">
      <alignment horizontal="center" vertical="center"/>
    </xf>
    <xf numFmtId="0" fontId="0" fillId="3" borderId="15" xfId="22" applyFont="1" applyFill="1" applyBorder="1" applyAlignment="1">
      <alignment horizontal="left" vertical="center"/>
    </xf>
    <xf numFmtId="0" fontId="67" fillId="7" borderId="55" xfId="22" applyFont="1" applyFill="1" applyBorder="1" applyAlignment="1">
      <alignment horizontal="center" vertical="center"/>
    </xf>
    <xf numFmtId="0" fontId="67" fillId="7" borderId="215" xfId="22" applyFont="1" applyFill="1" applyBorder="1" applyAlignment="1">
      <alignment horizontal="center" vertical="center"/>
    </xf>
    <xf numFmtId="0" fontId="58" fillId="3" borderId="12" xfId="22" applyFont="1" applyFill="1" applyBorder="1" applyAlignment="1">
      <alignment horizontal="center" vertical="center"/>
    </xf>
    <xf numFmtId="0" fontId="49" fillId="3" borderId="31" xfId="22" applyFont="1" applyFill="1" applyBorder="1" applyAlignment="1">
      <alignment horizontal="left" vertical="center" wrapText="1"/>
    </xf>
    <xf numFmtId="0" fontId="0" fillId="3" borderId="0" xfId="22" applyFont="1" applyFill="1" applyAlignment="1">
      <alignment horizontal="left" vertical="center"/>
    </xf>
    <xf numFmtId="0" fontId="56" fillId="3" borderId="55" xfId="22" applyFont="1" applyFill="1" applyBorder="1" applyAlignment="1">
      <alignment horizontal="left" vertical="center"/>
    </xf>
    <xf numFmtId="0" fontId="68" fillId="0" borderId="2" xfId="0" applyFont="1" applyBorder="1" applyAlignment="1">
      <alignment horizontal="right"/>
    </xf>
    <xf numFmtId="0" fontId="9" fillId="0" borderId="31" xfId="0" applyFont="1" applyBorder="1" applyAlignment="1">
      <alignment horizontal="right" shrinkToFit="1"/>
    </xf>
    <xf numFmtId="0" fontId="2" fillId="0" borderId="0" xfId="23" applyFont="1" applyFill="1" applyBorder="1" applyAlignment="1">
      <alignment vertical="center"/>
    </xf>
    <xf numFmtId="0" fontId="2" fillId="0" borderId="13" xfId="23" applyFont="1" applyFill="1" applyBorder="1" applyAlignment="1">
      <alignment horizontal="center" vertical="center"/>
    </xf>
    <xf numFmtId="0" fontId="2" fillId="0" borderId="1"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0" xfId="23" applyFont="1" applyFill="1" applyBorder="1" applyAlignment="1"/>
    <xf numFmtId="58" fontId="2" fillId="0" borderId="0" xfId="23" applyNumberFormat="1" applyFont="1" applyFill="1" applyAlignment="1">
      <alignment horizontal="left" vertical="center"/>
    </xf>
    <xf numFmtId="0" fontId="2" fillId="0" borderId="0" xfId="23" applyNumberFormat="1" applyFont="1" applyFill="1" applyAlignment="1">
      <alignment horizontal="left" vertical="center"/>
    </xf>
    <xf numFmtId="0" fontId="2" fillId="0" borderId="55" xfId="23" applyFont="1" applyFill="1" applyBorder="1" applyAlignment="1">
      <alignment vertical="center"/>
    </xf>
    <xf numFmtId="0" fontId="2" fillId="0" borderId="12" xfId="23" applyFont="1" applyFill="1" applyBorder="1" applyAlignment="1">
      <alignment horizontal="center" vertical="center"/>
    </xf>
    <xf numFmtId="0" fontId="2" fillId="0" borderId="15" xfId="23" applyFont="1" applyFill="1" applyBorder="1" applyAlignment="1"/>
    <xf numFmtId="0" fontId="6" fillId="0" borderId="0" xfId="23" applyFont="1" applyFill="1" applyAlignment="1">
      <alignment horizontal="left" vertical="center"/>
    </xf>
    <xf numFmtId="200" fontId="2" fillId="0" borderId="0" xfId="23" applyNumberFormat="1" applyFont="1" applyFill="1" applyAlignment="1">
      <alignment horizontal="left" vertical="center"/>
    </xf>
    <xf numFmtId="200" fontId="2" fillId="0" borderId="0" xfId="23" applyNumberFormat="1" applyFont="1" applyFill="1" applyBorder="1" applyAlignment="1">
      <alignment vertical="center"/>
    </xf>
    <xf numFmtId="0" fontId="0" fillId="0" borderId="31" xfId="0" applyFill="1" applyBorder="1" applyAlignment="1">
      <alignment horizontal="right"/>
    </xf>
    <xf numFmtId="0" fontId="0" fillId="0" borderId="88" xfId="0" applyBorder="1" applyAlignment="1">
      <alignment horizontal="center" vertical="center"/>
    </xf>
    <xf numFmtId="0" fontId="0" fillId="0" borderId="30" xfId="0" applyBorder="1" applyAlignment="1">
      <alignment vertical="center"/>
    </xf>
    <xf numFmtId="0" fontId="0" fillId="0" borderId="80" xfId="0" applyBorder="1" applyAlignment="1">
      <alignment vertical="center"/>
    </xf>
    <xf numFmtId="38" fontId="0" fillId="0" borderId="4" xfId="1" applyFont="1" applyBorder="1" applyAlignment="1">
      <alignment horizontal="center" vertical="center"/>
    </xf>
    <xf numFmtId="38" fontId="0" fillId="0" borderId="5" xfId="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0" fillId="0" borderId="0" xfId="24" applyFont="1" applyFill="1" applyAlignment="1">
      <alignment horizontal="right" vertical="top" wrapText="1"/>
    </xf>
    <xf numFmtId="0" fontId="10" fillId="0" borderId="0" xfId="24" applyFont="1" applyFill="1" applyAlignment="1">
      <alignment horizontal="left" vertical="top" wrapText="1"/>
    </xf>
    <xf numFmtId="0" fontId="5" fillId="0" borderId="60" xfId="24" applyFont="1" applyFill="1" applyBorder="1" applyAlignment="1" applyProtection="1">
      <alignment horizontal="left" vertical="center" shrinkToFit="1"/>
    </xf>
    <xf numFmtId="0" fontId="70" fillId="0" borderId="12" xfId="24" applyBorder="1" applyAlignment="1">
      <alignment horizontal="left" vertical="center" shrinkToFit="1"/>
    </xf>
    <xf numFmtId="0" fontId="70" fillId="0" borderId="13" xfId="24" applyBorder="1" applyAlignment="1">
      <alignment horizontal="left" vertical="center" shrinkToFit="1"/>
    </xf>
    <xf numFmtId="0" fontId="70" fillId="0" borderId="12" xfId="24" applyBorder="1"/>
    <xf numFmtId="0" fontId="70" fillId="0" borderId="13" xfId="24" applyBorder="1"/>
    <xf numFmtId="0" fontId="5" fillId="0" borderId="16" xfId="24" applyFont="1" applyFill="1" applyBorder="1" applyAlignment="1" applyProtection="1">
      <alignment horizontal="left" vertical="center" shrinkToFit="1"/>
    </xf>
    <xf numFmtId="0" fontId="70" fillId="0" borderId="15" xfId="24" applyBorder="1"/>
    <xf numFmtId="0" fontId="70" fillId="0" borderId="59" xfId="24" applyBorder="1"/>
    <xf numFmtId="0" fontId="5" fillId="0" borderId="12" xfId="24" applyFont="1" applyFill="1" applyBorder="1" applyAlignment="1" applyProtection="1">
      <alignment horizontal="left" vertical="center" shrinkToFit="1"/>
    </xf>
    <xf numFmtId="0" fontId="5" fillId="0" borderId="13" xfId="24" applyFont="1" applyFill="1" applyBorder="1" applyAlignment="1" applyProtection="1">
      <alignment horizontal="left" vertical="center" shrinkToFit="1"/>
    </xf>
    <xf numFmtId="0" fontId="5" fillId="0" borderId="60" xfId="24" applyFont="1" applyFill="1" applyBorder="1" applyAlignment="1" applyProtection="1">
      <alignment horizontal="left" vertical="center" wrapText="1" shrinkToFit="1"/>
    </xf>
    <xf numFmtId="0" fontId="77" fillId="0" borderId="15" xfId="24" applyFont="1" applyBorder="1" applyAlignment="1">
      <alignment horizontal="right" vertical="center"/>
    </xf>
    <xf numFmtId="0" fontId="5" fillId="0" borderId="14" xfId="24" applyFont="1" applyFill="1" applyBorder="1" applyAlignment="1" applyProtection="1">
      <alignment horizontal="center" vertical="center" shrinkToFit="1"/>
    </xf>
    <xf numFmtId="0" fontId="5" fillId="0" borderId="36" xfId="24" applyFont="1" applyFill="1" applyBorder="1" applyAlignment="1" applyProtection="1">
      <alignment horizontal="center" vertical="center" shrinkToFit="1"/>
    </xf>
    <xf numFmtId="0" fontId="5" fillId="0" borderId="35" xfId="24" applyFont="1" applyFill="1" applyBorder="1" applyAlignment="1" applyProtection="1">
      <alignment horizontal="left" vertical="center"/>
    </xf>
    <xf numFmtId="0" fontId="5" fillId="0" borderId="55" xfId="24" applyFont="1" applyFill="1" applyBorder="1" applyAlignment="1" applyProtection="1">
      <alignment horizontal="left" vertical="center"/>
    </xf>
    <xf numFmtId="0" fontId="5" fillId="0" borderId="64" xfId="24" applyFont="1" applyFill="1" applyBorder="1" applyAlignment="1" applyProtection="1">
      <alignment horizontal="left" vertical="center"/>
    </xf>
    <xf numFmtId="0" fontId="71" fillId="0" borderId="0" xfId="24" applyFont="1" applyFill="1" applyAlignment="1">
      <alignment horizontal="left" vertical="top" wrapText="1"/>
    </xf>
    <xf numFmtId="0" fontId="71" fillId="0" borderId="55" xfId="24" applyFont="1" applyFill="1" applyBorder="1" applyAlignment="1">
      <alignment horizontal="left" vertical="top" wrapText="1"/>
    </xf>
    <xf numFmtId="0" fontId="5" fillId="0" borderId="16" xfId="24" applyFont="1" applyFill="1" applyBorder="1" applyAlignment="1" applyProtection="1">
      <alignment horizontal="right" vertical="center"/>
    </xf>
    <xf numFmtId="0" fontId="5" fillId="0" borderId="15" xfId="24" applyFont="1" applyFill="1" applyBorder="1" applyAlignment="1" applyProtection="1">
      <alignment horizontal="right" vertical="center"/>
    </xf>
    <xf numFmtId="0" fontId="5" fillId="0" borderId="59" xfId="24" applyFont="1" applyFill="1" applyBorder="1" applyAlignment="1" applyProtection="1">
      <alignment horizontal="right" vertical="center"/>
    </xf>
    <xf numFmtId="0" fontId="74" fillId="0" borderId="36" xfId="24" applyFont="1" applyBorder="1" applyAlignment="1">
      <alignment horizontal="center" vertical="center" shrinkToFit="1"/>
    </xf>
    <xf numFmtId="0" fontId="2" fillId="0" borderId="91" xfId="26" applyBorder="1" applyAlignment="1">
      <alignment horizontal="center" vertical="center"/>
    </xf>
    <xf numFmtId="0" fontId="2" fillId="0" borderId="23" xfId="26" applyBorder="1" applyAlignment="1">
      <alignment horizontal="center" vertical="center"/>
    </xf>
    <xf numFmtId="0" fontId="2" fillId="0" borderId="31" xfId="26" applyBorder="1" applyAlignment="1">
      <alignment horizontal="right"/>
    </xf>
    <xf numFmtId="0" fontId="2" fillId="0" borderId="31" xfId="26" applyBorder="1" applyAlignment="1">
      <alignment vertical="center"/>
    </xf>
    <xf numFmtId="0" fontId="2" fillId="0" borderId="76" xfId="26" applyBorder="1" applyAlignment="1">
      <alignment horizontal="center" vertical="center"/>
    </xf>
    <xf numFmtId="0" fontId="2" fillId="0" borderId="80" xfId="26" applyBorder="1" applyAlignment="1">
      <alignment horizontal="center" vertical="center"/>
    </xf>
    <xf numFmtId="0" fontId="2" fillId="0" borderId="225" xfId="26" applyBorder="1" applyAlignment="1">
      <alignment horizontal="center" vertical="center"/>
    </xf>
    <xf numFmtId="0" fontId="2" fillId="0" borderId="220" xfId="26" applyBorder="1" applyAlignment="1">
      <alignment horizontal="center" vertical="center"/>
    </xf>
    <xf numFmtId="0" fontId="2" fillId="0" borderId="5" xfId="26" applyBorder="1" applyAlignment="1">
      <alignment horizontal="center" vertical="center"/>
    </xf>
    <xf numFmtId="0" fontId="2" fillId="0" borderId="90" xfId="26" applyBorder="1" applyAlignment="1">
      <alignment horizontal="center" vertical="center"/>
    </xf>
    <xf numFmtId="0" fontId="2" fillId="0" borderId="22" xfId="26" applyBorder="1" applyAlignment="1">
      <alignment horizontal="center" vertical="center"/>
    </xf>
    <xf numFmtId="0" fontId="2" fillId="0" borderId="89" xfId="26" applyBorder="1" applyAlignment="1">
      <alignment horizontal="center" vertical="center" shrinkToFit="1"/>
    </xf>
    <xf numFmtId="0" fontId="2" fillId="0" borderId="32" xfId="26" applyBorder="1" applyAlignment="1">
      <alignment horizontal="center" vertical="center"/>
    </xf>
  </cellXfs>
  <cellStyles count="28">
    <cellStyle name="Excel Built-in Comma [0]" xfId="14" xr:uid="{6B27B73D-5979-42F7-9DF2-5D09A73F6B88}"/>
    <cellStyle name="パーセント 2" xfId="8" xr:uid="{06B7496C-5696-4A12-9160-20010DF0D7F9}"/>
    <cellStyle name="ハイパーリンク" xfId="2" builtinId="8"/>
    <cellStyle name="ハイパーリンク 2" xfId="16" xr:uid="{406D26D2-E2B1-4259-A1CC-402F3BDBC6FA}"/>
    <cellStyle name="ハイパーリンク 3" xfId="25" xr:uid="{F2983084-0832-45BA-956D-B391EC73A7D1}"/>
    <cellStyle name="桁区切り" xfId="1" builtinId="6"/>
    <cellStyle name="桁区切り 2" xfId="3" xr:uid="{ED5DBBF0-BA1D-423D-9201-F67561C334B9}"/>
    <cellStyle name="桁区切り 3" xfId="5" xr:uid="{54CE39A0-81D7-4BED-8404-A056463D2560}"/>
    <cellStyle name="桁区切り 4" xfId="11" xr:uid="{427406CA-D543-4A1F-8D6F-04D11A99E769}"/>
    <cellStyle name="桁区切り 5" xfId="18" xr:uid="{89BE0E7B-8952-4884-99F4-045B98C59509}"/>
    <cellStyle name="通貨 2" xfId="4" xr:uid="{6969228D-CDE1-402E-B4B7-1D37C5BC2BCE}"/>
    <cellStyle name="標準" xfId="0" builtinId="0"/>
    <cellStyle name="標準 10" xfId="20" xr:uid="{9C0176B7-86B5-48FD-AA04-856E0E2F4346}"/>
    <cellStyle name="標準 11" xfId="21" xr:uid="{9713B799-35D4-4E54-9B38-1E9D6CDF135E}"/>
    <cellStyle name="標準 12" xfId="22" xr:uid="{46150403-1054-4665-BB5C-75EECAEC02F3}"/>
    <cellStyle name="標準 13" xfId="23" xr:uid="{3EBB428B-0EDB-474C-8370-4C78DB5C8D34}"/>
    <cellStyle name="標準 14" xfId="24" xr:uid="{B77C72AD-7E0E-4C91-9D3A-371AD1F866CC}"/>
    <cellStyle name="標準 15" xfId="26" xr:uid="{363B7316-8D94-47B8-920C-446947CD6CC0}"/>
    <cellStyle name="標準 16" xfId="27" xr:uid="{E8CF5B88-ABF3-4BDF-B16C-402E0BD743A5}"/>
    <cellStyle name="標準 2" xfId="7" xr:uid="{8E274D15-490F-4991-94A3-E5B8E31BC4BB}"/>
    <cellStyle name="標準 3" xfId="9" xr:uid="{15C7F54A-8F28-4E97-9C94-9012EC75F1EA}"/>
    <cellStyle name="標準 4" xfId="10" xr:uid="{24965F62-7396-44AF-A6DE-AF9D65F93F1A}"/>
    <cellStyle name="標準 5" xfId="12" xr:uid="{A4310CD9-235E-4A07-B942-03E1BA591BBD}"/>
    <cellStyle name="標準 6" xfId="13" xr:uid="{63CFF060-950E-46F7-BBB3-228EE3E5EF5B}"/>
    <cellStyle name="標準 7" xfId="15" xr:uid="{ED41EE3F-8CBA-4CC2-89AD-1766408E473E}"/>
    <cellStyle name="標準 8" xfId="17" xr:uid="{1DEE459E-1E58-4925-963D-81B7AE79296D}"/>
    <cellStyle name="標準 9" xfId="19" xr:uid="{4BE76C52-7E23-4958-B2E7-475ADB2708C9}"/>
    <cellStyle name="標準_JB16" xfId="6" xr:uid="{17F99D78-D919-4F43-9457-618774887E2E}"/>
  </cellStyles>
  <dxfs count="1">
    <dxf>
      <fill>
        <patternFill>
          <bgColor rgb="FF00B0F0"/>
        </patternFill>
      </fill>
    </dxf>
  </dxfs>
  <tableStyles count="0" defaultTableStyle="TableStyleMedium2" defaultPivotStyle="PivotStyleLight16"/>
  <colors>
    <mruColors>
      <color rgb="FF4BACC6"/>
      <color rgb="FF9BBB59"/>
      <color rgb="FF9BBB4F"/>
      <color rgb="FFC0504D"/>
      <color rgb="FF8064A2"/>
      <color rgb="FFF79646"/>
      <color rgb="FFCC0000"/>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4.xml"/><Relationship Id="rId1" Type="http://schemas.microsoft.com/office/2011/relationships/chartStyle" Target="style24.xml"/></Relationships>
</file>

<file path=xl/charts/_rels/chart3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産業分類３部門就業者の割合（％）</a:t>
            </a:r>
          </a:p>
        </c:rich>
      </c:tx>
      <c:layout>
        <c:manualLayout>
          <c:xMode val="edge"/>
          <c:yMode val="edge"/>
          <c:x val="0.36167385803782814"/>
          <c:y val="1.5187102847143112E-2"/>
        </c:manualLayout>
      </c:layout>
      <c:overlay val="0"/>
      <c:spPr>
        <a:noFill/>
        <a:ln w="25400">
          <a:noFill/>
        </a:ln>
      </c:spPr>
    </c:title>
    <c:autoTitleDeleted val="0"/>
    <c:plotArea>
      <c:layout>
        <c:manualLayout>
          <c:layoutTarget val="inner"/>
          <c:xMode val="edge"/>
          <c:yMode val="edge"/>
          <c:x val="0.13360341494208489"/>
          <c:y val="0.11776871385176614"/>
          <c:w val="0.81241672520338493"/>
          <c:h val="0.8525340516911144"/>
        </c:manualLayout>
      </c:layout>
      <c:barChart>
        <c:barDir val="bar"/>
        <c:grouping val="percentStacked"/>
        <c:varyColors val="0"/>
        <c:ser>
          <c:idx val="2"/>
          <c:order val="0"/>
          <c:tx>
            <c:v>第１次産業</c:v>
          </c:tx>
          <c:spPr>
            <a:pattFill prst="pct5">
              <a:fgClr>
                <a:srgbClr val="000000"/>
              </a:fgClr>
              <a:bgClr>
                <a:srgbClr val="FFFFFF"/>
              </a:bgClr>
            </a:pattFill>
            <a:ln w="12700">
              <a:solidFill>
                <a:srgbClr val="000000"/>
              </a:solidFill>
              <a:prstDash val="solid"/>
            </a:ln>
          </c:spPr>
          <c:invertIfNegative val="0"/>
          <c:dLbls>
            <c:dLbl>
              <c:idx val="0"/>
              <c:layout>
                <c:manualLayout>
                  <c:x val="-7.6051224388730253E-3"/>
                  <c:y val="-2.9002609301371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D8-4A2F-9481-F28405D55848}"/>
                </c:ext>
              </c:extLst>
            </c:dLbl>
            <c:dLbl>
              <c:idx val="1"/>
              <c:layout>
                <c:manualLayout>
                  <c:x val="-9.5065097162895223E-3"/>
                  <c:y val="-4.739540998967843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8-4A2F-9481-F28405D55848}"/>
                </c:ext>
              </c:extLst>
            </c:dLbl>
            <c:dLbl>
              <c:idx val="2"/>
              <c:layout>
                <c:manualLayout>
                  <c:x val="-7.5101170756211233E-3"/>
                  <c:y val="1.85777326113348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D8-4A2F-9481-F28405D55848}"/>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産業_表12!$A$4:$A$12</c:f>
              <c:strCache>
                <c:ptCount val="9"/>
                <c:pt idx="0">
                  <c:v>昭和５５年</c:v>
                </c:pt>
                <c:pt idx="1">
                  <c:v>昭和６０年</c:v>
                </c:pt>
                <c:pt idx="2">
                  <c:v>平成  ２年</c:v>
                </c:pt>
                <c:pt idx="3">
                  <c:v>平成  ７年</c:v>
                </c:pt>
                <c:pt idx="4">
                  <c:v>平成１２年</c:v>
                </c:pt>
                <c:pt idx="5">
                  <c:v>平成１７年</c:v>
                </c:pt>
                <c:pt idx="6">
                  <c:v>平成２２年</c:v>
                </c:pt>
                <c:pt idx="7">
                  <c:v>平成２７年</c:v>
                </c:pt>
                <c:pt idx="8">
                  <c:v>令和　２年</c:v>
                </c:pt>
              </c:strCache>
            </c:strRef>
          </c:cat>
          <c:val>
            <c:numRef>
              <c:f>産業_表12!$D$4:$D$12</c:f>
              <c:numCache>
                <c:formatCode>#,##0.0;[Red]\-#,##0.0</c:formatCode>
                <c:ptCount val="9"/>
                <c:pt idx="0">
                  <c:v>26.184000000000001</c:v>
                </c:pt>
                <c:pt idx="1">
                  <c:v>17.3</c:v>
                </c:pt>
                <c:pt idx="2">
                  <c:v>11.433999999999999</c:v>
                </c:pt>
                <c:pt idx="3">
                  <c:v>8.0570000000000004</c:v>
                </c:pt>
                <c:pt idx="4">
                  <c:v>5.9509999999999996</c:v>
                </c:pt>
                <c:pt idx="5">
                  <c:v>4.7290000000000001</c:v>
                </c:pt>
                <c:pt idx="6">
                  <c:v>3.4969999999999999</c:v>
                </c:pt>
                <c:pt idx="7">
                  <c:v>3.1749999999999998</c:v>
                </c:pt>
                <c:pt idx="8">
                  <c:v>2.528</c:v>
                </c:pt>
              </c:numCache>
            </c:numRef>
          </c:val>
          <c:extLst>
            <c:ext xmlns:c16="http://schemas.microsoft.com/office/drawing/2014/chart" uri="{C3380CC4-5D6E-409C-BE32-E72D297353CC}">
              <c16:uniqueId val="{00000003-37D8-4A2F-9481-F28405D55848}"/>
            </c:ext>
          </c:extLst>
        </c:ser>
        <c:ser>
          <c:idx val="4"/>
          <c:order val="1"/>
          <c:tx>
            <c:v>第２次産業</c:v>
          </c:tx>
          <c:spPr>
            <a:pattFill prst="ltDnDiag">
              <a:fgClr>
                <a:srgbClr val="000000"/>
              </a:fgClr>
              <a:bgClr>
                <a:srgbClr val="FFFFFF"/>
              </a:bgClr>
            </a:pattFill>
            <a:ln w="12700">
              <a:solidFill>
                <a:srgbClr val="000000"/>
              </a:solidFill>
              <a:prstDash val="solid"/>
            </a:ln>
          </c:spPr>
          <c:invertIfNegative val="0"/>
          <c:dLbls>
            <c:dLbl>
              <c:idx val="2"/>
              <c:layout>
                <c:manualLayout>
                  <c:x val="0"/>
                  <c:y val="-2.3315719255976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D8-4A2F-9481-F28405D55848}"/>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産業_表12!$A$4:$A$12</c:f>
              <c:strCache>
                <c:ptCount val="9"/>
                <c:pt idx="0">
                  <c:v>昭和５５年</c:v>
                </c:pt>
                <c:pt idx="1">
                  <c:v>昭和６０年</c:v>
                </c:pt>
                <c:pt idx="2">
                  <c:v>平成  ２年</c:v>
                </c:pt>
                <c:pt idx="3">
                  <c:v>平成  ７年</c:v>
                </c:pt>
                <c:pt idx="4">
                  <c:v>平成１２年</c:v>
                </c:pt>
                <c:pt idx="5">
                  <c:v>平成１７年</c:v>
                </c:pt>
                <c:pt idx="6">
                  <c:v>平成２２年</c:v>
                </c:pt>
                <c:pt idx="7">
                  <c:v>平成２７年</c:v>
                </c:pt>
                <c:pt idx="8">
                  <c:v>令和　２年</c:v>
                </c:pt>
              </c:strCache>
            </c:strRef>
          </c:cat>
          <c:val>
            <c:numRef>
              <c:f>産業_表12!$F$4:$F$12</c:f>
              <c:numCache>
                <c:formatCode>#,##0.0;[Red]\-#,##0.0</c:formatCode>
                <c:ptCount val="9"/>
                <c:pt idx="0">
                  <c:v>21.706</c:v>
                </c:pt>
                <c:pt idx="1">
                  <c:v>23.224</c:v>
                </c:pt>
                <c:pt idx="2">
                  <c:v>24.837</c:v>
                </c:pt>
                <c:pt idx="3">
                  <c:v>23.364000000000001</c:v>
                </c:pt>
                <c:pt idx="4">
                  <c:v>22.279</c:v>
                </c:pt>
                <c:pt idx="5">
                  <c:v>19.634</c:v>
                </c:pt>
                <c:pt idx="6">
                  <c:v>19.274000000000001</c:v>
                </c:pt>
                <c:pt idx="7">
                  <c:v>20.760999999999999</c:v>
                </c:pt>
                <c:pt idx="8">
                  <c:v>19.274999999999999</c:v>
                </c:pt>
              </c:numCache>
            </c:numRef>
          </c:val>
          <c:extLst>
            <c:ext xmlns:c16="http://schemas.microsoft.com/office/drawing/2014/chart" uri="{C3380CC4-5D6E-409C-BE32-E72D297353CC}">
              <c16:uniqueId val="{00000005-37D8-4A2F-9481-F28405D55848}"/>
            </c:ext>
          </c:extLst>
        </c:ser>
        <c:ser>
          <c:idx val="6"/>
          <c:order val="2"/>
          <c:tx>
            <c:v>第３次産業</c:v>
          </c:tx>
          <c:spPr>
            <a:pattFill prst="pct75">
              <a:fgClr>
                <a:srgbClr val="000000"/>
              </a:fgClr>
              <a:bgClr>
                <a:srgbClr val="FFFFFF"/>
              </a:bgClr>
            </a:pattFill>
            <a:ln w="12700">
              <a:solidFill>
                <a:srgbClr val="000000"/>
              </a:solidFill>
              <a:prstDash val="solid"/>
            </a:ln>
          </c:spPr>
          <c:invertIfNegative val="0"/>
          <c:dLbls>
            <c:dLbl>
              <c:idx val="0"/>
              <c:layout>
                <c:manualLayout>
                  <c:x val="-3.6036135806297356E-3"/>
                  <c:y val="-3.977343173341138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D8-4A2F-9481-F28405D55848}"/>
                </c:ext>
              </c:extLst>
            </c:dLbl>
            <c:dLbl>
              <c:idx val="1"/>
              <c:layout>
                <c:manualLayout>
                  <c:x val="1.6475968566102318E-2"/>
                  <c:y val="-2.2669488297069433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D8-4A2F-9481-F28405D55848}"/>
                </c:ext>
              </c:extLst>
            </c:dLbl>
            <c:dLbl>
              <c:idx val="2"/>
              <c:layout>
                <c:manualLayout>
                  <c:x val="1.7953039653827055E-2"/>
                  <c:y val="-2.829352712561490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D8-4A2F-9481-F28405D55848}"/>
                </c:ext>
              </c:extLst>
            </c:dLbl>
            <c:dLbl>
              <c:idx val="3"/>
              <c:layout>
                <c:manualLayout>
                  <c:x val="0"/>
                  <c:y val="-2.672137042658557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D8-4A2F-9481-F28405D55848}"/>
                </c:ext>
              </c:extLst>
            </c:dLbl>
            <c:dLbl>
              <c:idx val="4"/>
              <c:layout>
                <c:manualLayout>
                  <c:x val="-5.4053584699119772E-3"/>
                  <c:y val="-5.219416523207677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D8-4A2F-9481-F28405D55848}"/>
                </c:ext>
              </c:extLst>
            </c:dLbl>
            <c:dLbl>
              <c:idx val="5"/>
              <c:layout>
                <c:manualLayout>
                  <c:x val="5.4053584699118385E-3"/>
                  <c:y val="-9.2712112002148864E-5"/>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D8-4A2F-9481-F28405D55848}"/>
                </c:ext>
              </c:extLst>
            </c:dLbl>
            <c:dLbl>
              <c:idx val="6"/>
              <c:layout>
                <c:manualLayout>
                  <c:x val="-1.0854082428885711E-2"/>
                  <c:y val="-2.740246188093462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7D8-4A2F-9481-F28405D55848}"/>
                </c:ext>
              </c:extLst>
            </c:dLbl>
            <c:dLbl>
              <c:idx val="7"/>
              <c:layout>
                <c:manualLayout>
                  <c:x val="-1.2994657818336651E-4"/>
                  <c:y val="-2.4986373155419094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7D8-4A2F-9481-F28405D55848}"/>
                </c:ext>
              </c:extLst>
            </c:dLbl>
            <c:spPr>
              <a:solidFill>
                <a:schemeClr val="bg1"/>
              </a:solidFill>
              <a:ln>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産業_表12!$A$4:$A$12</c:f>
              <c:strCache>
                <c:ptCount val="9"/>
                <c:pt idx="0">
                  <c:v>昭和５５年</c:v>
                </c:pt>
                <c:pt idx="1">
                  <c:v>昭和６０年</c:v>
                </c:pt>
                <c:pt idx="2">
                  <c:v>平成  ２年</c:v>
                </c:pt>
                <c:pt idx="3">
                  <c:v>平成  ７年</c:v>
                </c:pt>
                <c:pt idx="4">
                  <c:v>平成１２年</c:v>
                </c:pt>
                <c:pt idx="5">
                  <c:v>平成１７年</c:v>
                </c:pt>
                <c:pt idx="6">
                  <c:v>平成２２年</c:v>
                </c:pt>
                <c:pt idx="7">
                  <c:v>平成２７年</c:v>
                </c:pt>
                <c:pt idx="8">
                  <c:v>令和　２年</c:v>
                </c:pt>
              </c:strCache>
            </c:strRef>
          </c:cat>
          <c:val>
            <c:numRef>
              <c:f>産業_表12!$H$4:$H$12</c:f>
              <c:numCache>
                <c:formatCode>#,##0.0;[Red]\-#,##0.0</c:formatCode>
                <c:ptCount val="9"/>
                <c:pt idx="0">
                  <c:v>52.107999999999997</c:v>
                </c:pt>
                <c:pt idx="1">
                  <c:v>59.475000000000001</c:v>
                </c:pt>
                <c:pt idx="2">
                  <c:v>63.726999999999997</c:v>
                </c:pt>
                <c:pt idx="3">
                  <c:v>68.576999999999998</c:v>
                </c:pt>
                <c:pt idx="4">
                  <c:v>71.768000000000001</c:v>
                </c:pt>
                <c:pt idx="5">
                  <c:v>75.635000000000005</c:v>
                </c:pt>
                <c:pt idx="6">
                  <c:v>77.227999999999994</c:v>
                </c:pt>
                <c:pt idx="7">
                  <c:v>76.063000000000002</c:v>
                </c:pt>
                <c:pt idx="8">
                  <c:v>78.195999999999998</c:v>
                </c:pt>
              </c:numCache>
            </c:numRef>
          </c:val>
          <c:extLst>
            <c:ext xmlns:c16="http://schemas.microsoft.com/office/drawing/2014/chart" uri="{C3380CC4-5D6E-409C-BE32-E72D297353CC}">
              <c16:uniqueId val="{0000000E-37D8-4A2F-9481-F28405D55848}"/>
            </c:ext>
          </c:extLst>
        </c:ser>
        <c:dLbls>
          <c:showLegendKey val="0"/>
          <c:showVal val="0"/>
          <c:showCatName val="0"/>
          <c:showSerName val="0"/>
          <c:showPercent val="0"/>
          <c:showBubbleSize val="0"/>
        </c:dLbls>
        <c:gapWidth val="40"/>
        <c:overlap val="100"/>
        <c:axId val="94069728"/>
        <c:axId val="94073648"/>
        <c:extLst/>
      </c:barChart>
      <c:catAx>
        <c:axId val="9406972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94073648"/>
        <c:crosses val="autoZero"/>
        <c:auto val="1"/>
        <c:lblAlgn val="ctr"/>
        <c:lblOffset val="100"/>
        <c:tickLblSkip val="1"/>
        <c:tickMarkSkip val="1"/>
        <c:noMultiLvlLbl val="0"/>
      </c:catAx>
      <c:valAx>
        <c:axId val="94073648"/>
        <c:scaling>
          <c:orientation val="minMax"/>
        </c:scaling>
        <c:delete val="1"/>
        <c:axPos val="t"/>
        <c:numFmt formatCode="0%" sourceLinked="1"/>
        <c:majorTickMark val="none"/>
        <c:minorTickMark val="none"/>
        <c:tickLblPos val="nextTo"/>
        <c:crossAx val="94069728"/>
        <c:crosses val="autoZero"/>
        <c:crossBetween val="between"/>
        <c:majorUnit val="0.2"/>
      </c:valAx>
      <c:spPr>
        <a:noFill/>
        <a:ln w="25400">
          <a:noFill/>
        </a:ln>
      </c:spPr>
    </c:plotArea>
    <c:legend>
      <c:legendPos val="b"/>
      <c:layout>
        <c:manualLayout>
          <c:xMode val="edge"/>
          <c:yMode val="edge"/>
          <c:x val="0.1778080840461817"/>
          <c:y val="7.438704930095659E-2"/>
          <c:w val="0.6847264087318462"/>
          <c:h val="4.9587094296139833E-2"/>
        </c:manualLayout>
      </c:layout>
      <c:overlay val="0"/>
      <c:spPr>
        <a:solidFill>
          <a:srgbClr val="FFFFFF"/>
        </a:solidFill>
        <a:ln w="3175">
          <a:noFill/>
          <a:prstDash val="solid"/>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ＭＳ Ｐゴシック"/>
                <a:ea typeface="ＭＳ Ｐゴシック"/>
                <a:cs typeface="ＭＳ Ｐゴシック"/>
              </a:defRPr>
            </a:pPr>
            <a:r>
              <a:rPr lang="ja-JP" altLang="en-US" sz="1400"/>
              <a:t>農家数の推移（主副業別）</a:t>
            </a:r>
          </a:p>
        </c:rich>
      </c:tx>
      <c:layout>
        <c:manualLayout>
          <c:xMode val="edge"/>
          <c:yMode val="edge"/>
          <c:x val="0.4080888122200273"/>
          <c:y val="4.6981510903154847E-2"/>
        </c:manualLayout>
      </c:layout>
      <c:overlay val="0"/>
      <c:spPr>
        <a:noFill/>
        <a:ln w="25400">
          <a:noFill/>
        </a:ln>
        <a:effectLst/>
      </c:spPr>
      <c:txPr>
        <a:bodyPr rot="0" spcFirstLastPara="1" vertOverflow="ellipsis" vert="horz" wrap="square" anchor="ctr" anchorCtr="1"/>
        <a:lstStyle/>
        <a:p>
          <a:pPr>
            <a:defRPr sz="1400" b="1"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5.7759464654731772E-2"/>
          <c:y val="0.12610106337198432"/>
          <c:w val="0.90261269312662096"/>
          <c:h val="0.74020217539326427"/>
        </c:manualLayout>
      </c:layout>
      <c:barChart>
        <c:barDir val="col"/>
        <c:grouping val="clustered"/>
        <c:varyColors val="0"/>
        <c:ser>
          <c:idx val="4"/>
          <c:order val="0"/>
          <c:tx>
            <c:strRef>
              <c:f>表19!$A$10</c:f>
              <c:strCache>
                <c:ptCount val="1"/>
                <c:pt idx="0">
                  <c:v>平成１２年</c:v>
                </c:pt>
              </c:strCache>
            </c:strRef>
          </c:tx>
          <c:spPr>
            <a:solidFill>
              <a:schemeClr val="dk1">
                <a:tint val="30000"/>
              </a:schemeClr>
            </a:solidFill>
            <a:ln>
              <a:noFill/>
            </a:ln>
            <a:effectLst/>
          </c:spPr>
          <c:invertIfNegative val="0"/>
          <c:cat>
            <c:strRef>
              <c:f>(表19!$B$5,表19!$G$5:$J$5)</c:f>
              <c:strCache>
                <c:ptCount val="5"/>
                <c:pt idx="0">
                  <c:v>総     数</c:v>
                </c:pt>
                <c:pt idx="1">
                  <c:v>主業農家</c:v>
                </c:pt>
                <c:pt idx="2">
                  <c:v>準主業農家</c:v>
                </c:pt>
                <c:pt idx="3">
                  <c:v>副業的農家</c:v>
                </c:pt>
                <c:pt idx="4">
                  <c:v>自給的農家</c:v>
                </c:pt>
              </c:strCache>
            </c:strRef>
          </c:cat>
          <c:val>
            <c:numRef>
              <c:f>(表19!$B$10,表19!$G$10:$J$10)</c:f>
              <c:numCache>
                <c:formatCode>#,##0_);[Red]\(#,##0\)</c:formatCode>
                <c:ptCount val="5"/>
                <c:pt idx="0">
                  <c:v>7912</c:v>
                </c:pt>
                <c:pt idx="1">
                  <c:v>686</c:v>
                </c:pt>
                <c:pt idx="2">
                  <c:v>1521</c:v>
                </c:pt>
                <c:pt idx="3">
                  <c:v>4381</c:v>
                </c:pt>
                <c:pt idx="4">
                  <c:v>1324</c:v>
                </c:pt>
              </c:numCache>
            </c:numRef>
          </c:val>
          <c:extLst xmlns:c15="http://schemas.microsoft.com/office/drawing/2012/chart">
            <c:ext xmlns:c16="http://schemas.microsoft.com/office/drawing/2014/chart" uri="{C3380CC4-5D6E-409C-BE32-E72D297353CC}">
              <c16:uniqueId val="{00000000-ABFC-416C-B2DF-3BCE4C2D7A95}"/>
            </c:ext>
          </c:extLst>
        </c:ser>
        <c:ser>
          <c:idx val="5"/>
          <c:order val="1"/>
          <c:tx>
            <c:strRef>
              <c:f>表19!$A$11</c:f>
              <c:strCache>
                <c:ptCount val="1"/>
                <c:pt idx="0">
                  <c:v>平成１７年</c:v>
                </c:pt>
              </c:strCache>
            </c:strRef>
          </c:tx>
          <c:spPr>
            <a:solidFill>
              <a:schemeClr val="dk1">
                <a:tint val="60000"/>
              </a:schemeClr>
            </a:solidFill>
            <a:ln>
              <a:noFill/>
            </a:ln>
            <a:effectLst/>
          </c:spPr>
          <c:invertIfNegative val="0"/>
          <c:cat>
            <c:strRef>
              <c:f>(表19!$B$5,表19!$G$5:$J$5)</c:f>
              <c:strCache>
                <c:ptCount val="5"/>
                <c:pt idx="0">
                  <c:v>総     数</c:v>
                </c:pt>
                <c:pt idx="1">
                  <c:v>主業農家</c:v>
                </c:pt>
                <c:pt idx="2">
                  <c:v>準主業農家</c:v>
                </c:pt>
                <c:pt idx="3">
                  <c:v>副業的農家</c:v>
                </c:pt>
                <c:pt idx="4">
                  <c:v>自給的農家</c:v>
                </c:pt>
              </c:strCache>
            </c:strRef>
          </c:cat>
          <c:val>
            <c:numRef>
              <c:f>(表19!$B$11,表19!$G$11:$J$11)</c:f>
              <c:numCache>
                <c:formatCode>#,##0_);[Red]\(#,##0\)</c:formatCode>
                <c:ptCount val="5"/>
                <c:pt idx="0">
                  <c:v>6779</c:v>
                </c:pt>
                <c:pt idx="1">
                  <c:v>574</c:v>
                </c:pt>
                <c:pt idx="2">
                  <c:v>947</c:v>
                </c:pt>
                <c:pt idx="3">
                  <c:v>3600</c:v>
                </c:pt>
                <c:pt idx="4">
                  <c:v>1658</c:v>
                </c:pt>
              </c:numCache>
            </c:numRef>
          </c:val>
          <c:extLst>
            <c:ext xmlns:c16="http://schemas.microsoft.com/office/drawing/2014/chart" uri="{C3380CC4-5D6E-409C-BE32-E72D297353CC}">
              <c16:uniqueId val="{00000001-ABFC-416C-B2DF-3BCE4C2D7A95}"/>
            </c:ext>
          </c:extLst>
        </c:ser>
        <c:ser>
          <c:idx val="6"/>
          <c:order val="2"/>
          <c:tx>
            <c:strRef>
              <c:f>表19!$A$12</c:f>
              <c:strCache>
                <c:ptCount val="1"/>
                <c:pt idx="0">
                  <c:v>平成２２年</c:v>
                </c:pt>
              </c:strCache>
            </c:strRef>
          </c:tx>
          <c:spPr>
            <a:solidFill>
              <a:schemeClr val="dk1">
                <a:tint val="80000"/>
              </a:schemeClr>
            </a:solidFill>
            <a:ln>
              <a:noFill/>
            </a:ln>
            <a:effectLst/>
          </c:spPr>
          <c:invertIfNegative val="0"/>
          <c:cat>
            <c:strRef>
              <c:f>(表19!$B$5,表19!$G$5:$J$5)</c:f>
              <c:strCache>
                <c:ptCount val="5"/>
                <c:pt idx="0">
                  <c:v>総     数</c:v>
                </c:pt>
                <c:pt idx="1">
                  <c:v>主業農家</c:v>
                </c:pt>
                <c:pt idx="2">
                  <c:v>準主業農家</c:v>
                </c:pt>
                <c:pt idx="3">
                  <c:v>副業的農家</c:v>
                </c:pt>
                <c:pt idx="4">
                  <c:v>自給的農家</c:v>
                </c:pt>
              </c:strCache>
            </c:strRef>
          </c:cat>
          <c:val>
            <c:numRef>
              <c:f>(表19!$B$12,表19!$G$12:$J$12)</c:f>
              <c:numCache>
                <c:formatCode>#,##0_);[Red]\(#,##0\)</c:formatCode>
                <c:ptCount val="5"/>
                <c:pt idx="0">
                  <c:v>5765</c:v>
                </c:pt>
                <c:pt idx="1">
                  <c:v>429</c:v>
                </c:pt>
                <c:pt idx="2">
                  <c:v>789</c:v>
                </c:pt>
                <c:pt idx="3">
                  <c:v>2660</c:v>
                </c:pt>
                <c:pt idx="4">
                  <c:v>1887</c:v>
                </c:pt>
              </c:numCache>
            </c:numRef>
          </c:val>
          <c:extLst>
            <c:ext xmlns:c16="http://schemas.microsoft.com/office/drawing/2014/chart" uri="{C3380CC4-5D6E-409C-BE32-E72D297353CC}">
              <c16:uniqueId val="{00000002-ABFC-416C-B2DF-3BCE4C2D7A95}"/>
            </c:ext>
          </c:extLst>
        </c:ser>
        <c:ser>
          <c:idx val="7"/>
          <c:order val="3"/>
          <c:tx>
            <c:strRef>
              <c:f>表19!$A$13</c:f>
              <c:strCache>
                <c:ptCount val="1"/>
                <c:pt idx="0">
                  <c:v>平成２７年</c:v>
                </c:pt>
              </c:strCache>
            </c:strRef>
          </c:tx>
          <c:spPr>
            <a:solidFill>
              <a:schemeClr val="dk1">
                <a:tint val="88500"/>
              </a:schemeClr>
            </a:solidFill>
            <a:ln>
              <a:noFill/>
            </a:ln>
            <a:effectLst/>
          </c:spPr>
          <c:invertIfNegative val="0"/>
          <c:cat>
            <c:strRef>
              <c:f>(表19!$B$5,表19!$G$5:$J$5)</c:f>
              <c:strCache>
                <c:ptCount val="5"/>
                <c:pt idx="0">
                  <c:v>総     数</c:v>
                </c:pt>
                <c:pt idx="1">
                  <c:v>主業農家</c:v>
                </c:pt>
                <c:pt idx="2">
                  <c:v>準主業農家</c:v>
                </c:pt>
                <c:pt idx="3">
                  <c:v>副業的農家</c:v>
                </c:pt>
                <c:pt idx="4">
                  <c:v>自給的農家</c:v>
                </c:pt>
              </c:strCache>
            </c:strRef>
          </c:cat>
          <c:val>
            <c:numRef>
              <c:f>(表19!$B$13,表19!$G$13:$J$13)</c:f>
              <c:numCache>
                <c:formatCode>#,##0_);[Red]\(#,##0\)</c:formatCode>
                <c:ptCount val="5"/>
                <c:pt idx="0">
                  <c:v>4779</c:v>
                </c:pt>
                <c:pt idx="1">
                  <c:v>360</c:v>
                </c:pt>
                <c:pt idx="2">
                  <c:v>474</c:v>
                </c:pt>
                <c:pt idx="3">
                  <c:v>2152</c:v>
                </c:pt>
                <c:pt idx="4">
                  <c:v>1793</c:v>
                </c:pt>
              </c:numCache>
            </c:numRef>
          </c:val>
          <c:extLst>
            <c:ext xmlns:c16="http://schemas.microsoft.com/office/drawing/2014/chart" uri="{C3380CC4-5D6E-409C-BE32-E72D297353CC}">
              <c16:uniqueId val="{00000003-ABFC-416C-B2DF-3BCE4C2D7A95}"/>
            </c:ext>
          </c:extLst>
        </c:ser>
        <c:ser>
          <c:idx val="8"/>
          <c:order val="4"/>
          <c:tx>
            <c:strRef>
              <c:f>表19!$A$14</c:f>
              <c:strCache>
                <c:ptCount val="1"/>
                <c:pt idx="0">
                  <c:v>令和　２年</c:v>
                </c:pt>
              </c:strCache>
            </c:strRef>
          </c:tx>
          <c:spPr>
            <a:solidFill>
              <a:schemeClr val="dk1">
                <a:tint val="55000"/>
              </a:schemeClr>
            </a:solidFill>
            <a:ln>
              <a:noFill/>
            </a:ln>
            <a:effectLst/>
          </c:spPr>
          <c:invertIfNegative val="0"/>
          <c:cat>
            <c:strRef>
              <c:f>(表19!$B$5,表19!$G$5:$J$5)</c:f>
              <c:strCache>
                <c:ptCount val="5"/>
                <c:pt idx="0">
                  <c:v>総     数</c:v>
                </c:pt>
                <c:pt idx="1">
                  <c:v>主業農家</c:v>
                </c:pt>
                <c:pt idx="2">
                  <c:v>準主業農家</c:v>
                </c:pt>
                <c:pt idx="3">
                  <c:v>副業的農家</c:v>
                </c:pt>
                <c:pt idx="4">
                  <c:v>自給的農家</c:v>
                </c:pt>
              </c:strCache>
            </c:strRef>
          </c:cat>
          <c:val>
            <c:numRef>
              <c:f>(表19!$B$14,表19!$G$14:$J$14)</c:f>
              <c:numCache>
                <c:formatCode>#,##0_);[Red]\(#,##0\)</c:formatCode>
                <c:ptCount val="5"/>
                <c:pt idx="0">
                  <c:v>3848</c:v>
                </c:pt>
                <c:pt idx="1">
                  <c:v>237</c:v>
                </c:pt>
                <c:pt idx="2">
                  <c:v>228</c:v>
                </c:pt>
                <c:pt idx="3">
                  <c:v>1672</c:v>
                </c:pt>
                <c:pt idx="4">
                  <c:v>1711</c:v>
                </c:pt>
              </c:numCache>
            </c:numRef>
          </c:val>
          <c:extLst>
            <c:ext xmlns:c16="http://schemas.microsoft.com/office/drawing/2014/chart" uri="{C3380CC4-5D6E-409C-BE32-E72D297353CC}">
              <c16:uniqueId val="{00000004-ABFC-416C-B2DF-3BCE4C2D7A95}"/>
            </c:ext>
          </c:extLst>
        </c:ser>
        <c:dLbls>
          <c:showLegendKey val="0"/>
          <c:showVal val="0"/>
          <c:showCatName val="0"/>
          <c:showSerName val="0"/>
          <c:showPercent val="0"/>
          <c:showBubbleSize val="0"/>
        </c:dLbls>
        <c:gapWidth val="100"/>
        <c:axId val="327368904"/>
        <c:axId val="327369328"/>
        <c:extLst/>
      </c:barChart>
      <c:catAx>
        <c:axId val="327368904"/>
        <c:scaling>
          <c:orientation val="minMax"/>
        </c:scaling>
        <c:delete val="0"/>
        <c:axPos val="b"/>
        <c:title>
          <c:tx>
            <c:rich>
              <a:bodyPr rot="0" spcFirstLastPara="1" vertOverflow="ellipsis" vert="horz" wrap="square" anchor="ctr" anchorCtr="1"/>
              <a:lstStyle/>
              <a:p>
                <a:pPr>
                  <a:defRPr sz="975" b="0" i="0" u="none" strike="noStrike" kern="1200"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1.8793771998385434E-2"/>
              <c:y val="7.9898127140887051E-2"/>
            </c:manualLayout>
          </c:layout>
          <c:overlay val="0"/>
          <c:spPr>
            <a:noFill/>
            <a:ln w="25400">
              <a:noFill/>
            </a:ln>
            <a:effectLst/>
          </c:spPr>
          <c:txPr>
            <a:bodyPr rot="0" spcFirstLastPara="1" vertOverflow="ellipsis" vert="horz" wrap="square" anchor="ctr" anchorCtr="1"/>
            <a:lstStyle/>
            <a:p>
              <a:pPr>
                <a:defRPr sz="975"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none"/>
        <c:minorTickMark val="none"/>
        <c:tickLblPos val="nextTo"/>
        <c:spPr>
          <a:noFill/>
          <a:ln w="3175" cap="flat" cmpd="sng" algn="ctr">
            <a:solidFill>
              <a:schemeClr val="bg1">
                <a:lumMod val="6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327369328"/>
        <c:crosses val="autoZero"/>
        <c:auto val="1"/>
        <c:lblAlgn val="ctr"/>
        <c:lblOffset val="100"/>
        <c:tickLblSkip val="1"/>
        <c:tickMarkSkip val="1"/>
        <c:noMultiLvlLbl val="0"/>
      </c:catAx>
      <c:valAx>
        <c:axId val="327369328"/>
        <c:scaling>
          <c:orientation val="minMax"/>
          <c:max val="8000"/>
          <c:min val="0"/>
        </c:scaling>
        <c:delete val="0"/>
        <c:axPos val="l"/>
        <c:majorGridlines>
          <c:spPr>
            <a:ln w="3175" cap="flat" cmpd="sng" algn="ctr">
              <a:solidFill>
                <a:schemeClr val="bg1">
                  <a:lumMod val="75000"/>
                </a:schemeClr>
              </a:solidFill>
              <a:prstDash val="solid"/>
              <a:round/>
            </a:ln>
            <a:effectLst/>
          </c:spPr>
        </c:majorGridlines>
        <c:numFmt formatCode="#,##0_);[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ＭＳ Ｐゴシック"/>
                <a:ea typeface="ＭＳ Ｐゴシック"/>
                <a:cs typeface="ＭＳ Ｐゴシック"/>
              </a:defRPr>
            </a:pPr>
            <a:endParaRPr lang="ja-JP"/>
          </a:p>
        </c:txPr>
        <c:crossAx val="327368904"/>
        <c:crosses val="autoZero"/>
        <c:crossBetween val="between"/>
        <c:majorUnit val="2000"/>
      </c:valAx>
      <c:spPr>
        <a:noFill/>
        <a:ln w="25400">
          <a:noFill/>
        </a:ln>
        <a:effectLst/>
      </c:spPr>
    </c:plotArea>
    <c:legend>
      <c:legendPos val="r"/>
      <c:layout>
        <c:manualLayout>
          <c:xMode val="edge"/>
          <c:yMode val="edge"/>
          <c:x val="0.27712689624044345"/>
          <c:y val="0.14174112936548117"/>
          <c:w val="0.50530505241615109"/>
          <c:h val="4.8315845220012685E-2"/>
        </c:manualLayout>
      </c:layout>
      <c:overlay val="0"/>
      <c:spPr>
        <a:solidFill>
          <a:srgbClr val="FFFFFF"/>
        </a:solidFill>
        <a:ln w="3175">
          <a:noFill/>
          <a:prstDash val="solid"/>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800" b="1" i="0" u="none" strike="noStrike" kern="1200" spc="0" baseline="0">
                <a:solidFill>
                  <a:schemeClr val="tx1">
                    <a:lumMod val="85000"/>
                    <a:lumOff val="15000"/>
                  </a:schemeClr>
                </a:solidFill>
                <a:latin typeface="+mn-lt"/>
                <a:ea typeface="+mn-ea"/>
                <a:cs typeface="+mn-cs"/>
              </a:defRPr>
            </a:pPr>
            <a:r>
              <a:rPr lang="ja-JP" sz="1700" b="1" baseline="0">
                <a:solidFill>
                  <a:schemeClr val="tx1">
                    <a:lumMod val="85000"/>
                    <a:lumOff val="15000"/>
                  </a:schemeClr>
                </a:solidFill>
              </a:rPr>
              <a:t>経営耕地面積規模別農家数の状況</a:t>
            </a:r>
          </a:p>
        </c:rich>
      </c:tx>
      <c:layout>
        <c:manualLayout>
          <c:xMode val="edge"/>
          <c:yMode val="edge"/>
          <c:x val="0.33054070228250498"/>
          <c:y val="2.0094427110160924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85000"/>
                  <a:lumOff val="15000"/>
                </a:schemeClr>
              </a:solidFill>
              <a:latin typeface="+mn-lt"/>
              <a:ea typeface="+mn-ea"/>
              <a:cs typeface="+mn-cs"/>
            </a:defRPr>
          </a:pPr>
          <a:endParaRPr lang="ja-JP"/>
        </a:p>
      </c:txPr>
    </c:title>
    <c:autoTitleDeleted val="0"/>
    <c:plotArea>
      <c:layout>
        <c:manualLayout>
          <c:layoutTarget val="inner"/>
          <c:xMode val="edge"/>
          <c:yMode val="edge"/>
          <c:x val="9.2891966607412529E-2"/>
          <c:y val="0.11206268583106342"/>
          <c:w val="0.87191125434741368"/>
          <c:h val="0.81186842561616868"/>
        </c:manualLayout>
      </c:layout>
      <c:barChart>
        <c:barDir val="bar"/>
        <c:grouping val="percentStacked"/>
        <c:varyColors val="0"/>
        <c:ser>
          <c:idx val="0"/>
          <c:order val="0"/>
          <c:tx>
            <c:strRef>
              <c:f>表22!$C$4</c:f>
              <c:strCache>
                <c:ptCount val="1"/>
                <c:pt idx="0">
                  <c:v>経営耕地面積なし</c:v>
                </c:pt>
              </c:strCache>
            </c:strRef>
          </c:tx>
          <c:spPr>
            <a:solidFill>
              <a:schemeClr val="dk1">
                <a:tint val="88500"/>
              </a:schemeClr>
            </a:solidFill>
            <a:ln>
              <a:noFill/>
            </a:ln>
            <a:effectLst/>
          </c:spPr>
          <c:invertIfNegative val="0"/>
          <c:dLbls>
            <c:dLbl>
              <c:idx val="0"/>
              <c:layout>
                <c:manualLayout>
                  <c:x val="0"/>
                  <c:y val="1.95402242579925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F0-4233-B3BC-C23ECCCCE34C}"/>
                </c:ext>
              </c:extLst>
            </c:dLbl>
            <c:dLbl>
              <c:idx val="1"/>
              <c:layout>
                <c:manualLayout>
                  <c:x val="2.9059826517411776E-3"/>
                  <c:y val="1.42110721876309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F0-4233-B3BC-C23ECCCCE34C}"/>
                </c:ext>
              </c:extLst>
            </c:dLbl>
            <c:dLbl>
              <c:idx val="2"/>
              <c:layout>
                <c:manualLayout>
                  <c:x val="0"/>
                  <c:y val="1.77638402345386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F0-4233-B3BC-C23ECCCCE34C}"/>
                </c:ext>
              </c:extLst>
            </c:dLbl>
            <c:dLbl>
              <c:idx val="3"/>
              <c:layout>
                <c:manualLayout>
                  <c:x val="1.4529913258705754E-3"/>
                  <c:y val="1.77638402345386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F0-4233-B3BC-C23ECCCCE34C}"/>
                </c:ext>
              </c:extLst>
            </c:dLbl>
            <c:dLbl>
              <c:idx val="4"/>
              <c:layout>
                <c:manualLayout>
                  <c:x val="0"/>
                  <c:y val="1.79895542421867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F0-4233-B3BC-C23ECCCCE34C}"/>
                </c:ext>
              </c:extLst>
            </c:dLbl>
            <c:dLbl>
              <c:idx val="5"/>
              <c:layout>
                <c:manualLayout>
                  <c:x val="1.452991325870602E-3"/>
                  <c:y val="1.61906129828599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F0-4233-B3BC-C23ECCCCE34C}"/>
                </c:ext>
              </c:extLst>
            </c:dLbl>
            <c:dLbl>
              <c:idx val="6"/>
              <c:layout>
                <c:manualLayout>
                  <c:x val="-3.3265881932459362E-5"/>
                  <c:y val="1.969828047425257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F0-4233-B3BC-C23ECCCCE34C}"/>
                </c:ext>
              </c:extLst>
            </c:dLbl>
            <c:dLbl>
              <c:idx val="7"/>
              <c:layout>
                <c:manualLayout>
                  <c:x val="-4.358973977611833E-3"/>
                  <c:y val="1.25928721131242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F0-4233-B3BC-C23ECCCCE34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表22!$N$10:$N$17</c:f>
              <c:numCache>
                <c:formatCode>0.0%</c:formatCode>
                <c:ptCount val="8"/>
                <c:pt idx="0">
                  <c:v>0</c:v>
                </c:pt>
                <c:pt idx="1">
                  <c:v>0</c:v>
                </c:pt>
                <c:pt idx="2">
                  <c:v>0</c:v>
                </c:pt>
                <c:pt idx="3">
                  <c:v>0</c:v>
                </c:pt>
                <c:pt idx="4">
                  <c:v>0</c:v>
                </c:pt>
                <c:pt idx="5">
                  <c:v>5.1572975760701394E-4</c:v>
                </c:pt>
                <c:pt idx="6">
                  <c:v>1.6744809109176155E-3</c:v>
                </c:pt>
                <c:pt idx="7">
                  <c:v>2.3679417122040074E-2</c:v>
                </c:pt>
              </c:numCache>
            </c:numRef>
          </c:val>
          <c:extLst>
            <c:ext xmlns:c16="http://schemas.microsoft.com/office/drawing/2014/chart" uri="{C3380CC4-5D6E-409C-BE32-E72D297353CC}">
              <c16:uniqueId val="{00000008-D4F0-4233-B3BC-C23ECCCCE34C}"/>
            </c:ext>
          </c:extLst>
        </c:ser>
        <c:ser>
          <c:idx val="1"/>
          <c:order val="1"/>
          <c:tx>
            <c:strRef>
              <c:f>表22!$D$4</c:f>
              <c:strCache>
                <c:ptCount val="1"/>
                <c:pt idx="0">
                  <c:v>30ａ未満</c:v>
                </c:pt>
              </c:strCache>
            </c:strRef>
          </c:tx>
          <c:spPr>
            <a:solidFill>
              <a:schemeClr val="dk1">
                <a:tint val="55000"/>
              </a:schemeClr>
            </a:solidFill>
            <a:ln>
              <a:noFill/>
            </a:ln>
            <a:effectLst/>
          </c:spPr>
          <c:invertIfNegative val="0"/>
          <c:dLbls>
            <c:dLbl>
              <c:idx val="4"/>
              <c:layout>
                <c:manualLayout>
                  <c:x val="1.162393060696479E-2"/>
                  <c:y val="-5.39654048014450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F0-4233-B3BC-C23ECCCCE34C}"/>
                </c:ext>
              </c:extLst>
            </c:dLbl>
            <c:dLbl>
              <c:idx val="5"/>
              <c:layout>
                <c:manualLayout>
                  <c:x val="5.8119653034824081E-3"/>
                  <c:y val="-1.61901880361057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F0-4233-B3BC-C23ECCCCE34C}"/>
                </c:ext>
              </c:extLst>
            </c:dLbl>
            <c:dLbl>
              <c:idx val="6"/>
              <c:layout>
                <c:manualLayout>
                  <c:x val="7.2649566293530102E-3"/>
                  <c:y val="-1.61903296850238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F0-4233-B3BC-C23ECCCCE34C}"/>
                </c:ext>
              </c:extLst>
            </c:dLbl>
            <c:dLbl>
              <c:idx val="7"/>
              <c:layout>
                <c:manualLayout>
                  <c:x val="1.0170939281094214E-2"/>
                  <c:y val="-1.25924471663700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F0-4233-B3BC-C23ECCCCE34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表22!$O$10:$O$17</c:f>
              <c:numCache>
                <c:formatCode>0.0%</c:formatCode>
                <c:ptCount val="8"/>
                <c:pt idx="0">
                  <c:v>0.11939706465688218</c:v>
                </c:pt>
                <c:pt idx="1">
                  <c:v>0.13034731046166878</c:v>
                </c:pt>
                <c:pt idx="2">
                  <c:v>0.14334626797534811</c:v>
                </c:pt>
                <c:pt idx="3">
                  <c:v>0.16911021233569262</c:v>
                </c:pt>
                <c:pt idx="4">
                  <c:v>1.5621948838117556E-3</c:v>
                </c:pt>
                <c:pt idx="5">
                  <c:v>1.2893243940175349E-3</c:v>
                </c:pt>
                <c:pt idx="6">
                  <c:v>2.6791694574681848E-3</c:v>
                </c:pt>
                <c:pt idx="7">
                  <c:v>6.8306010928961746E-3</c:v>
                </c:pt>
              </c:numCache>
            </c:numRef>
          </c:val>
          <c:extLst>
            <c:ext xmlns:c16="http://schemas.microsoft.com/office/drawing/2014/chart" uri="{C3380CC4-5D6E-409C-BE32-E72D297353CC}">
              <c16:uniqueId val="{0000000D-D4F0-4233-B3BC-C23ECCCCE34C}"/>
            </c:ext>
          </c:extLst>
        </c:ser>
        <c:ser>
          <c:idx val="2"/>
          <c:order val="2"/>
          <c:tx>
            <c:strRef>
              <c:f>表22!$E$4:$E$6</c:f>
              <c:strCache>
                <c:ptCount val="3"/>
                <c:pt idx="0">
                  <c:v>30</c:v>
                </c:pt>
                <c:pt idx="1">
                  <c:v>～</c:v>
                </c:pt>
                <c:pt idx="2">
                  <c:v>50a</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表22!$P$10:$P$17</c:f>
              <c:numCache>
                <c:formatCode>0.0%</c:formatCode>
                <c:ptCount val="8"/>
                <c:pt idx="0">
                  <c:v>0.12623958746529154</c:v>
                </c:pt>
                <c:pt idx="1">
                  <c:v>0.13098263447691655</c:v>
                </c:pt>
                <c:pt idx="2">
                  <c:v>0.13181921935631136</c:v>
                </c:pt>
                <c:pt idx="3">
                  <c:v>0.14332659251769464</c:v>
                </c:pt>
                <c:pt idx="4">
                  <c:v>0.17691857059168131</c:v>
                </c:pt>
                <c:pt idx="5">
                  <c:v>0.14853017019082002</c:v>
                </c:pt>
                <c:pt idx="6">
                  <c:v>0.17180174146014734</c:v>
                </c:pt>
                <c:pt idx="7">
                  <c:v>0.15619307832422585</c:v>
                </c:pt>
              </c:numCache>
            </c:numRef>
          </c:val>
          <c:extLst>
            <c:ext xmlns:c16="http://schemas.microsoft.com/office/drawing/2014/chart" uri="{C3380CC4-5D6E-409C-BE32-E72D297353CC}">
              <c16:uniqueId val="{0000000E-D4F0-4233-B3BC-C23ECCCCE34C}"/>
            </c:ext>
          </c:extLst>
        </c:ser>
        <c:ser>
          <c:idx val="3"/>
          <c:order val="3"/>
          <c:tx>
            <c:strRef>
              <c:f>表22!$F$4:$F$6</c:f>
              <c:strCache>
                <c:ptCount val="3"/>
                <c:pt idx="0">
                  <c:v>50</c:v>
                </c:pt>
                <c:pt idx="1">
                  <c:v>～</c:v>
                </c:pt>
                <c:pt idx="2">
                  <c:v>100a</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表22!$Q$10:$Q$17</c:f>
              <c:numCache>
                <c:formatCode>0.0%</c:formatCode>
                <c:ptCount val="8"/>
                <c:pt idx="0">
                  <c:v>0.28877429591431969</c:v>
                </c:pt>
                <c:pt idx="1">
                  <c:v>0.29404913172384584</c:v>
                </c:pt>
                <c:pt idx="2">
                  <c:v>0.29365441679981741</c:v>
                </c:pt>
                <c:pt idx="3">
                  <c:v>0.30662285136501516</c:v>
                </c:pt>
                <c:pt idx="4">
                  <c:v>0.35344659246240967</c:v>
                </c:pt>
                <c:pt idx="5">
                  <c:v>0.34244455905105725</c:v>
                </c:pt>
                <c:pt idx="6">
                  <c:v>0.33891493636972536</c:v>
                </c:pt>
                <c:pt idx="7">
                  <c:v>0.30601092896174864</c:v>
                </c:pt>
              </c:numCache>
            </c:numRef>
          </c:val>
          <c:extLst>
            <c:ext xmlns:c16="http://schemas.microsoft.com/office/drawing/2014/chart" uri="{C3380CC4-5D6E-409C-BE32-E72D297353CC}">
              <c16:uniqueId val="{0000000F-D4F0-4233-B3BC-C23ECCCCE34C}"/>
            </c:ext>
          </c:extLst>
        </c:ser>
        <c:ser>
          <c:idx val="4"/>
          <c:order val="4"/>
          <c:tx>
            <c:strRef>
              <c:f>表22!$G$4:$G$6</c:f>
              <c:strCache>
                <c:ptCount val="3"/>
                <c:pt idx="0">
                  <c:v>100</c:v>
                </c:pt>
                <c:pt idx="1">
                  <c:v>～</c:v>
                </c:pt>
                <c:pt idx="2">
                  <c:v>150a</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表22!$R$10:$R$17</c:f>
              <c:numCache>
                <c:formatCode>0.0%</c:formatCode>
                <c:ptCount val="8"/>
                <c:pt idx="0">
                  <c:v>0.24285997619992067</c:v>
                </c:pt>
                <c:pt idx="1">
                  <c:v>0.22024565861922915</c:v>
                </c:pt>
                <c:pt idx="2">
                  <c:v>0.21467701438027847</c:v>
                </c:pt>
                <c:pt idx="3">
                  <c:v>0.1890798786653185</c:v>
                </c:pt>
                <c:pt idx="4">
                  <c:v>0.22007420425698107</c:v>
                </c:pt>
                <c:pt idx="5">
                  <c:v>0.22253739040742651</c:v>
                </c:pt>
                <c:pt idx="6">
                  <c:v>0.20294708640321502</c:v>
                </c:pt>
                <c:pt idx="7">
                  <c:v>0.18397085610200364</c:v>
                </c:pt>
              </c:numCache>
            </c:numRef>
          </c:val>
          <c:extLst>
            <c:ext xmlns:c16="http://schemas.microsoft.com/office/drawing/2014/chart" uri="{C3380CC4-5D6E-409C-BE32-E72D297353CC}">
              <c16:uniqueId val="{00000010-D4F0-4233-B3BC-C23ECCCCE34C}"/>
            </c:ext>
          </c:extLst>
        </c:ser>
        <c:ser>
          <c:idx val="5"/>
          <c:order val="5"/>
          <c:tx>
            <c:strRef>
              <c:f>表22!$H$4:$H$6</c:f>
              <c:strCache>
                <c:ptCount val="3"/>
                <c:pt idx="0">
                  <c:v>150</c:v>
                </c:pt>
                <c:pt idx="1">
                  <c:v>～</c:v>
                </c:pt>
                <c:pt idx="2">
                  <c:v>200a</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表22!$S$10:$S$17</c:f>
              <c:numCache>
                <c:formatCode>0.0%</c:formatCode>
                <c:ptCount val="8"/>
                <c:pt idx="0">
                  <c:v>0.13387544625148751</c:v>
                </c:pt>
                <c:pt idx="1">
                  <c:v>0.1235705209656925</c:v>
                </c:pt>
                <c:pt idx="2">
                  <c:v>0.1101346724492125</c:v>
                </c:pt>
                <c:pt idx="3">
                  <c:v>9.2770475227502522E-2</c:v>
                </c:pt>
                <c:pt idx="4">
                  <c:v>0.10837727006444053</c:v>
                </c:pt>
                <c:pt idx="5">
                  <c:v>0.10830324909747292</c:v>
                </c:pt>
                <c:pt idx="6">
                  <c:v>9.645010046885466E-2</c:v>
                </c:pt>
                <c:pt idx="7">
                  <c:v>9.5628415300546443E-2</c:v>
                </c:pt>
              </c:numCache>
            </c:numRef>
          </c:val>
          <c:extLst>
            <c:ext xmlns:c16="http://schemas.microsoft.com/office/drawing/2014/chart" uri="{C3380CC4-5D6E-409C-BE32-E72D297353CC}">
              <c16:uniqueId val="{00000011-D4F0-4233-B3BC-C23ECCCCE34C}"/>
            </c:ext>
          </c:extLst>
        </c:ser>
        <c:ser>
          <c:idx val="6"/>
          <c:order val="6"/>
          <c:tx>
            <c:strRef>
              <c:f>表22!$I$4:$I$6</c:f>
              <c:strCache>
                <c:ptCount val="3"/>
                <c:pt idx="0">
                  <c:v>200</c:v>
                </c:pt>
                <c:pt idx="1">
                  <c:v>～</c:v>
                </c:pt>
                <c:pt idx="2">
                  <c:v>300a</c:v>
                </c:pt>
              </c:strCache>
            </c:strRef>
          </c:tx>
          <c:spPr>
            <a:solidFill>
              <a:schemeClr val="dk1">
                <a:tint val="80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表22!$T$10:$T$17</c:f>
              <c:numCache>
                <c:formatCode>0.0%</c:formatCode>
                <c:ptCount val="8"/>
                <c:pt idx="0">
                  <c:v>7.3086076953589846E-2</c:v>
                </c:pt>
                <c:pt idx="1">
                  <c:v>7.5180008470986867E-2</c:v>
                </c:pt>
                <c:pt idx="2">
                  <c:v>7.3042684318648715E-2</c:v>
                </c:pt>
                <c:pt idx="3">
                  <c:v>6.0414560161779575E-2</c:v>
                </c:pt>
                <c:pt idx="4">
                  <c:v>8.0257762155828943E-2</c:v>
                </c:pt>
                <c:pt idx="5">
                  <c:v>8.999484270242393E-2</c:v>
                </c:pt>
                <c:pt idx="6">
                  <c:v>7.9705291359678493E-2</c:v>
                </c:pt>
                <c:pt idx="7">
                  <c:v>8.83424408014572E-2</c:v>
                </c:pt>
              </c:numCache>
            </c:numRef>
          </c:val>
          <c:extLst>
            <c:ext xmlns:c16="http://schemas.microsoft.com/office/drawing/2014/chart" uri="{C3380CC4-5D6E-409C-BE32-E72D297353CC}">
              <c16:uniqueId val="{00000012-D4F0-4233-B3BC-C23ECCCCE34C}"/>
            </c:ext>
          </c:extLst>
        </c:ser>
        <c:ser>
          <c:idx val="7"/>
          <c:order val="7"/>
          <c:tx>
            <c:strRef>
              <c:f>表22!$J$4:$J$6</c:f>
              <c:strCache>
                <c:ptCount val="3"/>
                <c:pt idx="0">
                  <c:v>300</c:v>
                </c:pt>
                <c:pt idx="1">
                  <c:v>～</c:v>
                </c:pt>
                <c:pt idx="2">
                  <c:v>500a</c:v>
                </c:pt>
              </c:strCache>
            </c:strRef>
          </c:tx>
          <c:spPr>
            <a:solidFill>
              <a:schemeClr val="dk1">
                <a:tint val="88500"/>
              </a:schemeClr>
            </a:solidFill>
            <a:ln>
              <a:noFill/>
            </a:ln>
            <a:effectLst/>
          </c:spPr>
          <c:invertIfNegative val="0"/>
          <c:dLbls>
            <c:dLbl>
              <c:idx val="0"/>
              <c:layout>
                <c:manualLayout>
                  <c:x val="2.9059826517412041E-3"/>
                  <c:y val="-1.0793647555961239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4F0-4233-B3BC-C23ECCCCE34C}"/>
                </c:ext>
              </c:extLst>
            </c:dLbl>
            <c:dLbl>
              <c:idx val="1"/>
              <c:layout>
                <c:manualLayout>
                  <c:x val="0"/>
                  <c:y val="1.259258881528814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4F0-4233-B3BC-C23ECCCCE34C}"/>
                </c:ext>
              </c:extLst>
            </c:dLbl>
            <c:dLbl>
              <c:idx val="2"/>
              <c:layout>
                <c:manualLayout>
                  <c:x val="0"/>
                  <c:y val="1.25925888152881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4F0-4233-B3BC-C23ECCCCE34C}"/>
                </c:ext>
              </c:extLst>
            </c:dLbl>
            <c:dLbl>
              <c:idx val="3"/>
              <c:layout>
                <c:manualLayout>
                  <c:x val="1.452991325870602E-3"/>
                  <c:y val="1.25925888152881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F0-4233-B3BC-C23ECCCCE34C}"/>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表22!$U$10:$U$17</c:f>
              <c:numCache>
                <c:formatCode>0.0%</c:formatCode>
                <c:ptCount val="8"/>
                <c:pt idx="0">
                  <c:v>1.120587068623562E-2</c:v>
                </c:pt>
                <c:pt idx="1">
                  <c:v>2.0224481152054215E-2</c:v>
                </c:pt>
                <c:pt idx="2">
                  <c:v>2.3624743209312942E-2</c:v>
                </c:pt>
                <c:pt idx="3">
                  <c:v>2.5151668351870576E-2</c:v>
                </c:pt>
                <c:pt idx="4">
                  <c:v>3.5344659246240966E-2</c:v>
                </c:pt>
                <c:pt idx="5">
                  <c:v>4.8220732336255803E-2</c:v>
                </c:pt>
                <c:pt idx="6">
                  <c:v>4.9564634963161422E-2</c:v>
                </c:pt>
                <c:pt idx="7">
                  <c:v>5.5555555555555552E-2</c:v>
                </c:pt>
              </c:numCache>
            </c:numRef>
          </c:val>
          <c:extLst>
            <c:ext xmlns:c16="http://schemas.microsoft.com/office/drawing/2014/chart" uri="{C3380CC4-5D6E-409C-BE32-E72D297353CC}">
              <c16:uniqueId val="{00000017-D4F0-4233-B3BC-C23ECCCCE34C}"/>
            </c:ext>
          </c:extLst>
        </c:ser>
        <c:ser>
          <c:idx val="8"/>
          <c:order val="8"/>
          <c:tx>
            <c:strRef>
              <c:f>表22!$K$4</c:f>
              <c:strCache>
                <c:ptCount val="1"/>
                <c:pt idx="0">
                  <c:v>500a以上</c:v>
                </c:pt>
              </c:strCache>
            </c:strRef>
          </c:tx>
          <c:spPr>
            <a:solidFill>
              <a:schemeClr val="dk1">
                <a:tint val="55000"/>
              </a:schemeClr>
            </a:solidFill>
            <a:ln>
              <a:noFill/>
            </a:ln>
            <a:effectLst/>
          </c:spPr>
          <c:invertIfNegative val="0"/>
          <c:dLbls>
            <c:dLbl>
              <c:idx val="0"/>
              <c:layout>
                <c:manualLayout>
                  <c:x val="1.4586013896221668E-2"/>
                  <c:y val="1.978835385259560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4F0-4233-B3BC-C23ECCCCE34C}"/>
                </c:ext>
              </c:extLst>
            </c:dLbl>
            <c:dLbl>
              <c:idx val="1"/>
              <c:layout>
                <c:manualLayout>
                  <c:x val="1.6044615285844058E-2"/>
                  <c:y val="-5.39682377798058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4F0-4233-B3BC-C23ECCCCE34C}"/>
                </c:ext>
              </c:extLst>
            </c:dLbl>
            <c:dLbl>
              <c:idx val="2"/>
              <c:layout>
                <c:manualLayout>
                  <c:x val="1.766233441126874E-2"/>
                  <c:y val="-1.79894125932680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4F0-4233-B3BC-C23ECCCCE34C}"/>
                </c:ext>
              </c:extLst>
            </c:dLbl>
            <c:dLbl>
              <c:idx val="3"/>
              <c:layout>
                <c:manualLayout>
                  <c:x val="1.9134195612207919E-2"/>
                  <c:y val="-1.7989412593268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4F0-4233-B3BC-C23ECCCCE34C}"/>
                </c:ext>
              </c:extLst>
            </c:dLbl>
            <c:dLbl>
              <c:idx val="4"/>
              <c:layout>
                <c:manualLayout>
                  <c:x val="2.35497792150251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4F0-4233-B3BC-C23ECCCCE34C}"/>
                </c:ext>
              </c:extLst>
            </c:dLbl>
            <c:dLbl>
              <c:idx val="5"/>
              <c:layout>
                <c:manualLayout>
                  <c:x val="1.9134195612207812E-2"/>
                  <c:y val="1.416489180572340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4F0-4233-B3BC-C23ECCCCE34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表22!$A$7:$A$14</c:f>
              <c:strCache>
                <c:ptCount val="8"/>
                <c:pt idx="0">
                  <c:v>昭和６０年</c:v>
                </c:pt>
                <c:pt idx="1">
                  <c:v>平成    ２年</c:v>
                </c:pt>
                <c:pt idx="2">
                  <c:v>平成    ７年</c:v>
                </c:pt>
                <c:pt idx="3">
                  <c:v>平成１２年</c:v>
                </c:pt>
                <c:pt idx="4">
                  <c:v>平成１７年</c:v>
                </c:pt>
                <c:pt idx="5">
                  <c:v>平成２２年</c:v>
                </c:pt>
                <c:pt idx="6">
                  <c:v>平成２７年</c:v>
                </c:pt>
                <c:pt idx="7">
                  <c:v>令和    ２年</c:v>
                </c:pt>
              </c:strCache>
            </c:strRef>
          </c:cat>
          <c:val>
            <c:numRef>
              <c:f>表22!$V$10:$V$17</c:f>
              <c:numCache>
                <c:formatCode>0.0%</c:formatCode>
                <c:ptCount val="8"/>
                <c:pt idx="0">
                  <c:v>1.9833399444664813E-3</c:v>
                </c:pt>
                <c:pt idx="1">
                  <c:v>5.7179161372299869E-3</c:v>
                </c:pt>
                <c:pt idx="2">
                  <c:v>9.2444647340789773E-3</c:v>
                </c:pt>
                <c:pt idx="3">
                  <c:v>1.352376137512639E-2</c:v>
                </c:pt>
                <c:pt idx="4">
                  <c:v>2.4018746338605741E-2</c:v>
                </c:pt>
                <c:pt idx="5">
                  <c:v>3.8164002062919034E-2</c:v>
                </c:pt>
                <c:pt idx="6">
                  <c:v>5.6262558606831881E-2</c:v>
                </c:pt>
                <c:pt idx="7">
                  <c:v>8.3788706739526417E-2</c:v>
                </c:pt>
              </c:numCache>
            </c:numRef>
          </c:val>
          <c:extLst>
            <c:ext xmlns:c16="http://schemas.microsoft.com/office/drawing/2014/chart" uri="{C3380CC4-5D6E-409C-BE32-E72D297353CC}">
              <c16:uniqueId val="{0000001E-D4F0-4233-B3BC-C23ECCCCE34C}"/>
            </c:ext>
          </c:extLst>
        </c:ser>
        <c:dLbls>
          <c:dLblPos val="ctr"/>
          <c:showLegendKey val="0"/>
          <c:showVal val="1"/>
          <c:showCatName val="0"/>
          <c:showSerName val="0"/>
          <c:showPercent val="0"/>
          <c:showBubbleSize val="0"/>
        </c:dLbls>
        <c:gapWidth val="30"/>
        <c:overlap val="100"/>
        <c:serLines>
          <c:spPr>
            <a:ln w="9525" cap="flat" cmpd="sng" algn="ctr">
              <a:solidFill>
                <a:schemeClr val="tx1">
                  <a:lumMod val="35000"/>
                  <a:lumOff val="65000"/>
                </a:schemeClr>
              </a:solidFill>
              <a:round/>
            </a:ln>
            <a:effectLst/>
          </c:spPr>
        </c:serLines>
        <c:axId val="1791298112"/>
        <c:axId val="1744751216"/>
      </c:barChart>
      <c:catAx>
        <c:axId val="17912981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ja-JP"/>
          </a:p>
        </c:txPr>
        <c:crossAx val="1744751216"/>
        <c:crosses val="autoZero"/>
        <c:auto val="1"/>
        <c:lblAlgn val="ctr"/>
        <c:lblOffset val="100"/>
        <c:noMultiLvlLbl val="0"/>
      </c:catAx>
      <c:valAx>
        <c:axId val="174475121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1791298112"/>
        <c:crosses val="autoZero"/>
        <c:crossBetween val="between"/>
      </c:valAx>
      <c:spPr>
        <a:noFill/>
        <a:ln>
          <a:noFill/>
        </a:ln>
        <a:effectLst/>
      </c:spPr>
    </c:plotArea>
    <c:legend>
      <c:legendPos val="b"/>
      <c:layout>
        <c:manualLayout>
          <c:xMode val="edge"/>
          <c:yMode val="edge"/>
          <c:x val="0.10057547705034489"/>
          <c:y val="0.94555047309640039"/>
          <c:w val="0.82768693240088964"/>
          <c:h val="5.266671475210289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ja-JP"/>
    </a:p>
  </c:txPr>
  <c:printSettings>
    <c:headerFooter/>
    <c:pageMargins b="0.75" l="0.7" r="0.7" t="0.75" header="0.3" footer="0.3"/>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6880293686193"/>
          <c:y val="4.4044057930074307E-2"/>
          <c:w val="0.86643237899735603"/>
          <c:h val="0.76096744246265569"/>
        </c:manualLayout>
      </c:layout>
      <c:lineChart>
        <c:grouping val="standard"/>
        <c:varyColors val="0"/>
        <c:ser>
          <c:idx val="0"/>
          <c:order val="0"/>
          <c:tx>
            <c:strRef>
              <c:f>表24!$B$3</c:f>
              <c:strCache>
                <c:ptCount val="1"/>
                <c:pt idx="0">
                  <c:v>筑波山</c:v>
                </c:pt>
              </c:strCache>
            </c:strRef>
          </c:tx>
          <c:spPr>
            <a:ln w="12700" cap="rnd">
              <a:solidFill>
                <a:schemeClr val="tx1"/>
              </a:solidFill>
              <a:round/>
            </a:ln>
            <a:effectLst/>
          </c:spPr>
          <c:marker>
            <c:symbol val="triangle"/>
            <c:size val="7"/>
            <c:spPr>
              <a:solidFill>
                <a:schemeClr val="tx1"/>
              </a:solidFill>
              <a:ln w="9525">
                <a:noFill/>
              </a:ln>
              <a:effectLst/>
            </c:spPr>
          </c:marker>
          <c:cat>
            <c:strRef>
              <c:f>表24!$A$17:$A$28</c:f>
              <c:strCache>
                <c:ptCount val="12"/>
                <c:pt idx="0">
                  <c:v>平成２３年</c:v>
                </c:pt>
                <c:pt idx="1">
                  <c:v>平成２４年</c:v>
                </c:pt>
                <c:pt idx="2">
                  <c:v>平成２５年</c:v>
                </c:pt>
                <c:pt idx="3">
                  <c:v>平成２６年</c:v>
                </c:pt>
                <c:pt idx="4">
                  <c:v>平成２７年</c:v>
                </c:pt>
                <c:pt idx="5">
                  <c:v>平成２８年</c:v>
                </c:pt>
                <c:pt idx="6">
                  <c:v>平成２９年</c:v>
                </c:pt>
                <c:pt idx="7">
                  <c:v>平成３０年</c:v>
                </c:pt>
                <c:pt idx="8">
                  <c:v>令和元年</c:v>
                </c:pt>
                <c:pt idx="9">
                  <c:v>令和２年</c:v>
                </c:pt>
                <c:pt idx="10">
                  <c:v>令和３年</c:v>
                </c:pt>
                <c:pt idx="11">
                  <c:v>令和４年</c:v>
                </c:pt>
              </c:strCache>
            </c:strRef>
          </c:cat>
          <c:val>
            <c:numRef>
              <c:f>表24!$B$17:$B$28</c:f>
              <c:numCache>
                <c:formatCode>#,##0_);[Red]\(#,##0\)</c:formatCode>
                <c:ptCount val="12"/>
                <c:pt idx="0">
                  <c:v>2083900</c:v>
                </c:pt>
                <c:pt idx="1">
                  <c:v>2137700</c:v>
                </c:pt>
                <c:pt idx="2">
                  <c:v>2051700</c:v>
                </c:pt>
                <c:pt idx="3">
                  <c:v>2094000</c:v>
                </c:pt>
                <c:pt idx="4">
                  <c:v>1967900</c:v>
                </c:pt>
                <c:pt idx="5">
                  <c:v>2217100</c:v>
                </c:pt>
                <c:pt idx="6">
                  <c:v>2257900</c:v>
                </c:pt>
                <c:pt idx="7">
                  <c:v>2474600</c:v>
                </c:pt>
                <c:pt idx="8">
                  <c:v>2509000</c:v>
                </c:pt>
                <c:pt idx="9">
                  <c:v>2283600</c:v>
                </c:pt>
                <c:pt idx="10">
                  <c:v>1868600</c:v>
                </c:pt>
                <c:pt idx="11">
                  <c:v>1840700</c:v>
                </c:pt>
              </c:numCache>
            </c:numRef>
          </c:val>
          <c:smooth val="0"/>
          <c:extLst>
            <c:ext xmlns:c16="http://schemas.microsoft.com/office/drawing/2014/chart" uri="{C3380CC4-5D6E-409C-BE32-E72D297353CC}">
              <c16:uniqueId val="{00000000-D2A2-4C96-BD3E-A77A60430AAF}"/>
            </c:ext>
          </c:extLst>
        </c:ser>
        <c:ser>
          <c:idx val="1"/>
          <c:order val="1"/>
          <c:tx>
            <c:strRef>
              <c:f>表24!$C$3</c:f>
              <c:strCache>
                <c:ptCount val="1"/>
                <c:pt idx="0">
                  <c:v>つくば市全体</c:v>
                </c:pt>
              </c:strCache>
            </c:strRef>
          </c:tx>
          <c:spPr>
            <a:ln w="12700" cap="rnd">
              <a:solidFill>
                <a:schemeClr val="tx1"/>
              </a:solidFill>
              <a:round/>
            </a:ln>
            <a:effectLst/>
          </c:spPr>
          <c:marker>
            <c:symbol val="circle"/>
            <c:size val="5"/>
            <c:spPr>
              <a:solidFill>
                <a:schemeClr val="tx1"/>
              </a:solidFill>
              <a:ln w="9525">
                <a:noFill/>
              </a:ln>
              <a:effectLst/>
            </c:spPr>
          </c:marker>
          <c:cat>
            <c:strRef>
              <c:f>表24!$A$17:$A$28</c:f>
              <c:strCache>
                <c:ptCount val="12"/>
                <c:pt idx="0">
                  <c:v>平成２３年</c:v>
                </c:pt>
                <c:pt idx="1">
                  <c:v>平成２４年</c:v>
                </c:pt>
                <c:pt idx="2">
                  <c:v>平成２５年</c:v>
                </c:pt>
                <c:pt idx="3">
                  <c:v>平成２６年</c:v>
                </c:pt>
                <c:pt idx="4">
                  <c:v>平成２７年</c:v>
                </c:pt>
                <c:pt idx="5">
                  <c:v>平成２８年</c:v>
                </c:pt>
                <c:pt idx="6">
                  <c:v>平成２９年</c:v>
                </c:pt>
                <c:pt idx="7">
                  <c:v>平成３０年</c:v>
                </c:pt>
                <c:pt idx="8">
                  <c:v>令和元年</c:v>
                </c:pt>
                <c:pt idx="9">
                  <c:v>令和２年</c:v>
                </c:pt>
                <c:pt idx="10">
                  <c:v>令和３年</c:v>
                </c:pt>
                <c:pt idx="11">
                  <c:v>令和４年</c:v>
                </c:pt>
              </c:strCache>
            </c:strRef>
          </c:cat>
          <c:val>
            <c:numRef>
              <c:f>表24!$C$17:$C$28</c:f>
              <c:numCache>
                <c:formatCode>#,##0_);[Red]\(#,##0\)</c:formatCode>
                <c:ptCount val="12"/>
                <c:pt idx="0">
                  <c:v>3161600</c:v>
                </c:pt>
                <c:pt idx="1">
                  <c:v>3454400</c:v>
                </c:pt>
                <c:pt idx="2">
                  <c:v>3316100</c:v>
                </c:pt>
                <c:pt idx="3">
                  <c:v>3419400</c:v>
                </c:pt>
                <c:pt idx="4">
                  <c:v>3320400</c:v>
                </c:pt>
                <c:pt idx="5">
                  <c:v>3696400</c:v>
                </c:pt>
                <c:pt idx="6">
                  <c:v>3845500</c:v>
                </c:pt>
                <c:pt idx="7">
                  <c:v>4216900</c:v>
                </c:pt>
                <c:pt idx="8" formatCode="#,##0">
                  <c:v>4259100</c:v>
                </c:pt>
                <c:pt idx="9">
                  <c:v>2728700</c:v>
                </c:pt>
                <c:pt idx="10">
                  <c:v>2433000</c:v>
                </c:pt>
                <c:pt idx="11">
                  <c:v>2747300</c:v>
                </c:pt>
              </c:numCache>
            </c:numRef>
          </c:val>
          <c:smooth val="0"/>
          <c:extLst>
            <c:ext xmlns:c16="http://schemas.microsoft.com/office/drawing/2014/chart" uri="{C3380CC4-5D6E-409C-BE32-E72D297353CC}">
              <c16:uniqueId val="{00000001-D2A2-4C96-BD3E-A77A60430AAF}"/>
            </c:ext>
          </c:extLst>
        </c:ser>
        <c:dLbls>
          <c:showLegendKey val="0"/>
          <c:showVal val="0"/>
          <c:showCatName val="0"/>
          <c:showSerName val="0"/>
          <c:showPercent val="0"/>
          <c:showBubbleSize val="0"/>
        </c:dLbls>
        <c:marker val="1"/>
        <c:smooth val="0"/>
        <c:axId val="608347504"/>
        <c:axId val="608354720"/>
      </c:lineChart>
      <c:catAx>
        <c:axId val="6083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08354720"/>
        <c:crosses val="autoZero"/>
        <c:auto val="1"/>
        <c:lblAlgn val="ctr"/>
        <c:lblOffset val="100"/>
        <c:noMultiLvlLbl val="0"/>
      </c:catAx>
      <c:valAx>
        <c:axId val="60835472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08347504"/>
        <c:crosses val="autoZero"/>
        <c:crossBetween val="between"/>
      </c:valAx>
      <c:spPr>
        <a:noFill/>
        <a:ln>
          <a:noFill/>
        </a:ln>
        <a:effectLst/>
      </c:spPr>
    </c:plotArea>
    <c:legend>
      <c:legendPos val="b"/>
      <c:layout>
        <c:manualLayout>
          <c:xMode val="edge"/>
          <c:yMode val="edge"/>
          <c:x val="0.23626386620601955"/>
          <c:y val="4.3542769081764937E-2"/>
          <c:w val="0.32151877736162171"/>
          <c:h val="6.540745449778871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4.7610086580876461E-2"/>
          <c:y val="1.7917740804604485E-2"/>
          <c:w val="0.92472092493579527"/>
          <c:h val="0.8595233513151832"/>
        </c:manualLayout>
      </c:layout>
      <c:barChart>
        <c:barDir val="col"/>
        <c:grouping val="percentStacked"/>
        <c:varyColors val="0"/>
        <c:ser>
          <c:idx val="1"/>
          <c:order val="0"/>
          <c:tx>
            <c:strRef>
              <c:f>土地_表26!$C$3</c:f>
              <c:strCache>
                <c:ptCount val="1"/>
                <c:pt idx="0">
                  <c:v>田</c:v>
                </c:pt>
              </c:strCache>
            </c:strRef>
          </c:tx>
          <c:spPr>
            <a:solidFill>
              <a:schemeClr val="dk1">
                <a:tint val="55000"/>
              </a:schemeClr>
            </a:solid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土地_表26!$C$4:$C$28</c:f>
              <c:numCache>
                <c:formatCode>#,##0</c:formatCode>
                <c:ptCount val="25"/>
                <c:pt idx="0">
                  <c:v>47277</c:v>
                </c:pt>
                <c:pt idx="1">
                  <c:v>48128</c:v>
                </c:pt>
                <c:pt idx="2">
                  <c:v>47943</c:v>
                </c:pt>
                <c:pt idx="3">
                  <c:v>47842</c:v>
                </c:pt>
                <c:pt idx="4">
                  <c:v>47891</c:v>
                </c:pt>
                <c:pt idx="5">
                  <c:v>47807</c:v>
                </c:pt>
                <c:pt idx="6">
                  <c:v>47644</c:v>
                </c:pt>
                <c:pt idx="7">
                  <c:v>47478</c:v>
                </c:pt>
                <c:pt idx="8">
                  <c:v>47358</c:v>
                </c:pt>
                <c:pt idx="9">
                  <c:v>47242</c:v>
                </c:pt>
                <c:pt idx="10">
                  <c:v>47123</c:v>
                </c:pt>
                <c:pt idx="11" formatCode="#,##0_);[Red]\(#,##0\)">
                  <c:v>47023</c:v>
                </c:pt>
                <c:pt idx="12" formatCode="#,##0_);[Red]\(#,##0\)">
                  <c:v>46929</c:v>
                </c:pt>
                <c:pt idx="13" formatCode="#,##0_);[Red]\(#,##0\)">
                  <c:v>46871</c:v>
                </c:pt>
                <c:pt idx="14" formatCode="#,##0_);[Red]\(#,##0\)">
                  <c:v>46711</c:v>
                </c:pt>
                <c:pt idx="15" formatCode="#,##0_);[Red]\(#,##0\)">
                  <c:v>46637</c:v>
                </c:pt>
                <c:pt idx="16" formatCode="#,##0_);[Red]\(#,##0\)">
                  <c:v>46496</c:v>
                </c:pt>
                <c:pt idx="17" formatCode="#,##0_);[Red]\(#,##0\)">
                  <c:v>46292</c:v>
                </c:pt>
                <c:pt idx="18" formatCode="#,##0_);[Red]\(#,##0\)">
                  <c:v>46077</c:v>
                </c:pt>
                <c:pt idx="19" formatCode="#,##0_);[Red]\(#,##0\)">
                  <c:v>46006</c:v>
                </c:pt>
                <c:pt idx="20" formatCode="#,##0_);[Red]\(#,##0\)">
                  <c:v>45878</c:v>
                </c:pt>
                <c:pt idx="21" formatCode="#,##0_);[Red]\(#,##0\)">
                  <c:v>45796</c:v>
                </c:pt>
                <c:pt idx="22" formatCode="#,##0_);[Red]\(#,##0\)">
                  <c:v>45744</c:v>
                </c:pt>
                <c:pt idx="23" formatCode="#,##0_);[Red]\(#,##0\)">
                  <c:v>45696</c:v>
                </c:pt>
                <c:pt idx="24" formatCode="#,##0_);[Red]\(#,##0\)">
                  <c:v>45571</c:v>
                </c:pt>
              </c:numCache>
            </c:numRef>
          </c:val>
          <c:extLst>
            <c:ext xmlns:c16="http://schemas.microsoft.com/office/drawing/2014/chart" uri="{C3380CC4-5D6E-409C-BE32-E72D297353CC}">
              <c16:uniqueId val="{00000000-AD28-44FB-8947-35CAA3C7A636}"/>
            </c:ext>
          </c:extLst>
        </c:ser>
        <c:ser>
          <c:idx val="2"/>
          <c:order val="1"/>
          <c:tx>
            <c:strRef>
              <c:f>土地_表26!$D$3</c:f>
              <c:strCache>
                <c:ptCount val="1"/>
                <c:pt idx="0">
                  <c:v>畑</c:v>
                </c:pt>
              </c:strCache>
            </c:strRef>
          </c:tx>
          <c:spPr>
            <a:solidFill>
              <a:schemeClr val="dk1">
                <a:tint val="75000"/>
              </a:schemeClr>
            </a:solid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土地_表26!$D$4:$D$28</c:f>
              <c:numCache>
                <c:formatCode>#,##0</c:formatCode>
                <c:ptCount val="25"/>
                <c:pt idx="0">
                  <c:v>72602</c:v>
                </c:pt>
                <c:pt idx="1">
                  <c:v>71840</c:v>
                </c:pt>
                <c:pt idx="2">
                  <c:v>71067</c:v>
                </c:pt>
                <c:pt idx="3">
                  <c:v>70652</c:v>
                </c:pt>
                <c:pt idx="4">
                  <c:v>70725</c:v>
                </c:pt>
                <c:pt idx="5">
                  <c:v>70214</c:v>
                </c:pt>
                <c:pt idx="6">
                  <c:v>70065</c:v>
                </c:pt>
                <c:pt idx="7">
                  <c:v>68989</c:v>
                </c:pt>
                <c:pt idx="8">
                  <c:v>68428</c:v>
                </c:pt>
                <c:pt idx="9">
                  <c:v>67969</c:v>
                </c:pt>
                <c:pt idx="10">
                  <c:v>67879</c:v>
                </c:pt>
                <c:pt idx="11" formatCode="#,##0_);[Red]\(#,##0\)">
                  <c:v>67621</c:v>
                </c:pt>
                <c:pt idx="12" formatCode="#,##0_);[Red]\(#,##0\)">
                  <c:v>67290</c:v>
                </c:pt>
                <c:pt idx="13" formatCode="#,##0_);[Red]\(#,##0\)">
                  <c:v>67040</c:v>
                </c:pt>
                <c:pt idx="14" formatCode="#,##0_);[Red]\(#,##0\)">
                  <c:v>65880</c:v>
                </c:pt>
                <c:pt idx="15" formatCode="#,##0_);[Red]\(#,##0\)">
                  <c:v>65473</c:v>
                </c:pt>
                <c:pt idx="16" formatCode="#,##0_);[Red]\(#,##0\)">
                  <c:v>64855</c:v>
                </c:pt>
                <c:pt idx="17" formatCode="#,##0_);[Red]\(#,##0\)">
                  <c:v>64302</c:v>
                </c:pt>
                <c:pt idx="18" formatCode="#,##0_);[Red]\(#,##0\)">
                  <c:v>63787</c:v>
                </c:pt>
                <c:pt idx="19" formatCode="#,##0_);[Red]\(#,##0\)">
                  <c:v>63327</c:v>
                </c:pt>
                <c:pt idx="20" formatCode="#,##0_);[Red]\(#,##0\)">
                  <c:v>62892</c:v>
                </c:pt>
                <c:pt idx="21" formatCode="#,##0_);[Red]\(#,##0\)">
                  <c:v>62611</c:v>
                </c:pt>
                <c:pt idx="22" formatCode="#,##0_);[Red]\(#,##0\)">
                  <c:v>62324</c:v>
                </c:pt>
                <c:pt idx="23" formatCode="#,##0_);[Red]\(#,##0\)">
                  <c:v>61936</c:v>
                </c:pt>
                <c:pt idx="24" formatCode="#,##0_);[Red]\(#,##0\)">
                  <c:v>61532</c:v>
                </c:pt>
              </c:numCache>
            </c:numRef>
          </c:val>
          <c:extLst>
            <c:ext xmlns:c16="http://schemas.microsoft.com/office/drawing/2014/chart" uri="{C3380CC4-5D6E-409C-BE32-E72D297353CC}">
              <c16:uniqueId val="{00000001-AD28-44FB-8947-35CAA3C7A636}"/>
            </c:ext>
          </c:extLst>
        </c:ser>
        <c:ser>
          <c:idx val="3"/>
          <c:order val="2"/>
          <c:tx>
            <c:strRef>
              <c:f>土地_表26!$E$3</c:f>
              <c:strCache>
                <c:ptCount val="1"/>
                <c:pt idx="0">
                  <c:v>宅     地</c:v>
                </c:pt>
              </c:strCache>
            </c:strRef>
          </c:tx>
          <c:spPr>
            <a:solidFill>
              <a:schemeClr val="dk1">
                <a:tint val="98500"/>
              </a:schemeClr>
            </a:solid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土地_表26!$E$4:$E$28</c:f>
              <c:numCache>
                <c:formatCode>#,##0</c:formatCode>
                <c:ptCount val="25"/>
                <c:pt idx="0">
                  <c:v>51027</c:v>
                </c:pt>
                <c:pt idx="1">
                  <c:v>51958</c:v>
                </c:pt>
                <c:pt idx="2">
                  <c:v>53350</c:v>
                </c:pt>
                <c:pt idx="3">
                  <c:v>53858</c:v>
                </c:pt>
                <c:pt idx="4">
                  <c:v>54438</c:v>
                </c:pt>
                <c:pt idx="5">
                  <c:v>54735</c:v>
                </c:pt>
                <c:pt idx="6">
                  <c:v>55164</c:v>
                </c:pt>
                <c:pt idx="7">
                  <c:v>56058</c:v>
                </c:pt>
                <c:pt idx="8">
                  <c:v>56573</c:v>
                </c:pt>
                <c:pt idx="9">
                  <c:v>57030</c:v>
                </c:pt>
                <c:pt idx="10">
                  <c:v>57720</c:v>
                </c:pt>
                <c:pt idx="11" formatCode="#,##0_);[Red]\(#,##0\)">
                  <c:v>58705</c:v>
                </c:pt>
                <c:pt idx="12" formatCode="#,##0_);[Red]\(#,##0\)">
                  <c:v>59247</c:v>
                </c:pt>
                <c:pt idx="13" formatCode="#,##0_);[Red]\(#,##0\)">
                  <c:v>59658</c:v>
                </c:pt>
                <c:pt idx="14" formatCode="#,##0_);[Red]\(#,##0\)">
                  <c:v>60020</c:v>
                </c:pt>
                <c:pt idx="15" formatCode="#,##0_);[Red]\(#,##0\)">
                  <c:v>60651</c:v>
                </c:pt>
                <c:pt idx="16" formatCode="#,##0_);[Red]\(#,##0\)">
                  <c:v>61285</c:v>
                </c:pt>
                <c:pt idx="17" formatCode="#,##0_);[Red]\(#,##0\)">
                  <c:v>61773</c:v>
                </c:pt>
                <c:pt idx="18" formatCode="#,##0_);[Red]\(#,##0\)">
                  <c:v>62259</c:v>
                </c:pt>
                <c:pt idx="19" formatCode="#,##0_);[Red]\(#,##0\)">
                  <c:v>63097</c:v>
                </c:pt>
                <c:pt idx="20" formatCode="#,##0_);[Red]\(#,##0\)">
                  <c:v>63560</c:v>
                </c:pt>
                <c:pt idx="21" formatCode="#,##0_);[Red]\(#,##0\)">
                  <c:v>64249</c:v>
                </c:pt>
                <c:pt idx="22" formatCode="#,##0_);[Red]\(#,##0\)">
                  <c:v>64807</c:v>
                </c:pt>
                <c:pt idx="23" formatCode="#,##0_);[Red]\(#,##0\)">
                  <c:v>65345</c:v>
                </c:pt>
                <c:pt idx="24" formatCode="#,##0_);[Red]\(#,##0\)">
                  <c:v>65801</c:v>
                </c:pt>
              </c:numCache>
            </c:numRef>
          </c:val>
          <c:extLst>
            <c:ext xmlns:c16="http://schemas.microsoft.com/office/drawing/2014/chart" uri="{C3380CC4-5D6E-409C-BE32-E72D297353CC}">
              <c16:uniqueId val="{00000002-AD28-44FB-8947-35CAA3C7A636}"/>
            </c:ext>
          </c:extLst>
        </c:ser>
        <c:ser>
          <c:idx val="4"/>
          <c:order val="3"/>
          <c:tx>
            <c:strRef>
              <c:f>土地_表26!$F$3</c:f>
              <c:strCache>
                <c:ptCount val="1"/>
                <c:pt idx="0">
                  <c:v>山     林</c:v>
                </c:pt>
              </c:strCache>
            </c:strRef>
          </c:tx>
          <c:spPr>
            <a:pattFill prst="wdUpDiag">
              <a:fgClr>
                <a:schemeClr val="tx1">
                  <a:lumMod val="95000"/>
                  <a:lumOff val="5000"/>
                </a:schemeClr>
              </a:fgClr>
              <a:bgClr>
                <a:schemeClr val="bg1"/>
              </a:bgClr>
            </a:patt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土地_表26!$F$4:$F$28</c:f>
              <c:numCache>
                <c:formatCode>#,##0</c:formatCode>
                <c:ptCount val="25"/>
                <c:pt idx="0">
                  <c:v>53176</c:v>
                </c:pt>
                <c:pt idx="1">
                  <c:v>52702</c:v>
                </c:pt>
                <c:pt idx="2">
                  <c:v>52457</c:v>
                </c:pt>
                <c:pt idx="3">
                  <c:v>52077</c:v>
                </c:pt>
                <c:pt idx="4">
                  <c:v>52305</c:v>
                </c:pt>
                <c:pt idx="5">
                  <c:v>52170</c:v>
                </c:pt>
                <c:pt idx="6">
                  <c:v>51932</c:v>
                </c:pt>
                <c:pt idx="7">
                  <c:v>51445</c:v>
                </c:pt>
                <c:pt idx="8">
                  <c:v>50986</c:v>
                </c:pt>
                <c:pt idx="9">
                  <c:v>50560</c:v>
                </c:pt>
                <c:pt idx="10">
                  <c:v>50389</c:v>
                </c:pt>
                <c:pt idx="11" formatCode="#,##0_);[Red]\(#,##0\)">
                  <c:v>52929</c:v>
                </c:pt>
                <c:pt idx="12" formatCode="#,##0_);[Red]\(#,##0\)">
                  <c:v>52689</c:v>
                </c:pt>
                <c:pt idx="13" formatCode="#,##0_);[Red]\(#,##0\)">
                  <c:v>52552</c:v>
                </c:pt>
                <c:pt idx="14" formatCode="#,##0_);[Red]\(#,##0\)">
                  <c:v>53039</c:v>
                </c:pt>
                <c:pt idx="15" formatCode="#,##0_);[Red]\(#,##0\)">
                  <c:v>50933</c:v>
                </c:pt>
                <c:pt idx="16" formatCode="#,##0_);[Red]\(#,##0\)">
                  <c:v>50340</c:v>
                </c:pt>
                <c:pt idx="17" formatCode="#,##0_);[Red]\(#,##0\)">
                  <c:v>49957</c:v>
                </c:pt>
                <c:pt idx="18" formatCode="#,##0_);[Red]\(#,##0\)">
                  <c:v>49279</c:v>
                </c:pt>
                <c:pt idx="19" formatCode="#,##0_);[Red]\(#,##0\)">
                  <c:v>48756</c:v>
                </c:pt>
                <c:pt idx="20" formatCode="#,##0_);[Red]\(#,##0\)">
                  <c:v>48010</c:v>
                </c:pt>
                <c:pt idx="21" formatCode="#,##0_);[Red]\(#,##0\)">
                  <c:v>47703</c:v>
                </c:pt>
                <c:pt idx="22" formatCode="#,##0_);[Red]\(#,##0\)">
                  <c:v>47421</c:v>
                </c:pt>
                <c:pt idx="23" formatCode="#,##0_);[Red]\(#,##0\)">
                  <c:v>47117</c:v>
                </c:pt>
                <c:pt idx="24" formatCode="#,##0_);[Red]\(#,##0\)">
                  <c:v>46951</c:v>
                </c:pt>
              </c:numCache>
            </c:numRef>
          </c:val>
          <c:extLst>
            <c:ext xmlns:c16="http://schemas.microsoft.com/office/drawing/2014/chart" uri="{C3380CC4-5D6E-409C-BE32-E72D297353CC}">
              <c16:uniqueId val="{00000003-AD28-44FB-8947-35CAA3C7A636}"/>
            </c:ext>
          </c:extLst>
        </c:ser>
        <c:ser>
          <c:idx val="5"/>
          <c:order val="4"/>
          <c:tx>
            <c:strRef>
              <c:f>土地_表26!$G$3</c:f>
              <c:strCache>
                <c:ptCount val="1"/>
                <c:pt idx="0">
                  <c:v>原     野</c:v>
                </c:pt>
              </c:strCache>
            </c:strRef>
          </c:tx>
          <c:spPr>
            <a:solidFill>
              <a:schemeClr val="dk1">
                <a:tint val="60000"/>
              </a:schemeClr>
            </a:solid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土地_表26!$G$4:$G$28</c:f>
              <c:numCache>
                <c:formatCode>#,##0</c:formatCode>
                <c:ptCount val="25"/>
                <c:pt idx="0">
                  <c:v>2132</c:v>
                </c:pt>
                <c:pt idx="1">
                  <c:v>2089</c:v>
                </c:pt>
                <c:pt idx="2">
                  <c:v>2042</c:v>
                </c:pt>
                <c:pt idx="3">
                  <c:v>1995</c:v>
                </c:pt>
                <c:pt idx="4">
                  <c:v>2007</c:v>
                </c:pt>
                <c:pt idx="5">
                  <c:v>2002</c:v>
                </c:pt>
                <c:pt idx="6">
                  <c:v>1971</c:v>
                </c:pt>
                <c:pt idx="7">
                  <c:v>1938</c:v>
                </c:pt>
                <c:pt idx="8">
                  <c:v>1905</c:v>
                </c:pt>
                <c:pt idx="9">
                  <c:v>1898</c:v>
                </c:pt>
                <c:pt idx="10">
                  <c:v>1891</c:v>
                </c:pt>
                <c:pt idx="11" formatCode="#,##0_);[Red]\(#,##0\)">
                  <c:v>1897</c:v>
                </c:pt>
                <c:pt idx="12" formatCode="#,##0_);[Red]\(#,##0\)">
                  <c:v>1883</c:v>
                </c:pt>
                <c:pt idx="13" formatCode="#,##0_);[Red]\(#,##0\)">
                  <c:v>1988</c:v>
                </c:pt>
                <c:pt idx="14" formatCode="#,##0_);[Red]\(#,##0\)">
                  <c:v>1881</c:v>
                </c:pt>
                <c:pt idx="15" formatCode="#,##0_);[Red]\(#,##0\)">
                  <c:v>1851</c:v>
                </c:pt>
                <c:pt idx="16" formatCode="#,##0_);[Red]\(#,##0\)">
                  <c:v>1810</c:v>
                </c:pt>
                <c:pt idx="17" formatCode="#,##0_);[Red]\(#,##0\)">
                  <c:v>1778</c:v>
                </c:pt>
                <c:pt idx="18" formatCode="#,##0_);[Red]\(#,##0\)">
                  <c:v>1760</c:v>
                </c:pt>
                <c:pt idx="19" formatCode="#,##0_);[Red]\(#,##0\)">
                  <c:v>1756</c:v>
                </c:pt>
                <c:pt idx="20" formatCode="#,##0_);[Red]\(#,##0\)">
                  <c:v>1770</c:v>
                </c:pt>
                <c:pt idx="21" formatCode="#,##0_);[Red]\(#,##0\)">
                  <c:v>1762</c:v>
                </c:pt>
                <c:pt idx="22" formatCode="#,##0_);[Red]\(#,##0\)">
                  <c:v>1754</c:v>
                </c:pt>
                <c:pt idx="23" formatCode="#,##0_);[Red]\(#,##0\)">
                  <c:v>1741</c:v>
                </c:pt>
                <c:pt idx="24" formatCode="#,##0_);[Red]\(#,##0\)">
                  <c:v>1723</c:v>
                </c:pt>
              </c:numCache>
            </c:numRef>
          </c:val>
          <c:extLst>
            <c:ext xmlns:c16="http://schemas.microsoft.com/office/drawing/2014/chart" uri="{C3380CC4-5D6E-409C-BE32-E72D297353CC}">
              <c16:uniqueId val="{00000004-AD28-44FB-8947-35CAA3C7A636}"/>
            </c:ext>
          </c:extLst>
        </c:ser>
        <c:ser>
          <c:idx val="6"/>
          <c:order val="5"/>
          <c:tx>
            <c:strRef>
              <c:f>土地_表26!$H$3</c:f>
              <c:strCache>
                <c:ptCount val="1"/>
                <c:pt idx="0">
                  <c:v>雑 種 地</c:v>
                </c:pt>
              </c:strCache>
            </c:strRef>
          </c:tx>
          <c:spPr>
            <a:pattFill prst="pct40">
              <a:fgClr>
                <a:schemeClr val="tx1">
                  <a:lumMod val="95000"/>
                  <a:lumOff val="5000"/>
                </a:schemeClr>
              </a:fgClr>
              <a:bgClr>
                <a:schemeClr val="bg1"/>
              </a:bgClr>
            </a:patt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土地_表26!$H$4:$H$28</c:f>
              <c:numCache>
                <c:formatCode>#,##0</c:formatCode>
                <c:ptCount val="25"/>
                <c:pt idx="0">
                  <c:v>14135</c:v>
                </c:pt>
                <c:pt idx="1">
                  <c:v>14430</c:v>
                </c:pt>
                <c:pt idx="2">
                  <c:v>14634</c:v>
                </c:pt>
                <c:pt idx="3">
                  <c:v>14931</c:v>
                </c:pt>
                <c:pt idx="4">
                  <c:v>15147</c:v>
                </c:pt>
                <c:pt idx="5">
                  <c:v>15553</c:v>
                </c:pt>
                <c:pt idx="6">
                  <c:v>15714</c:v>
                </c:pt>
                <c:pt idx="7">
                  <c:v>16082</c:v>
                </c:pt>
                <c:pt idx="8">
                  <c:v>16129</c:v>
                </c:pt>
                <c:pt idx="9">
                  <c:v>16396</c:v>
                </c:pt>
                <c:pt idx="10">
                  <c:v>16570</c:v>
                </c:pt>
                <c:pt idx="11" formatCode="#,##0_);[Red]\(#,##0\)">
                  <c:v>16498</c:v>
                </c:pt>
                <c:pt idx="12" formatCode="#,##0_);[Red]\(#,##0\)">
                  <c:v>16496</c:v>
                </c:pt>
                <c:pt idx="13" formatCode="#,##0_);[Red]\(#,##0\)">
                  <c:v>16476</c:v>
                </c:pt>
                <c:pt idx="14" formatCode="#,##0_);[Red]\(#,##0\)">
                  <c:v>16572</c:v>
                </c:pt>
                <c:pt idx="15" formatCode="#,##0_);[Red]\(#,##0\)">
                  <c:v>16423</c:v>
                </c:pt>
                <c:pt idx="16" formatCode="#,##0_);[Red]\(#,##0\)">
                  <c:v>16862</c:v>
                </c:pt>
                <c:pt idx="17" formatCode="#,##0_);[Red]\(#,##0\)">
                  <c:v>17225</c:v>
                </c:pt>
                <c:pt idx="18" formatCode="#,##0_);[Red]\(#,##0\)">
                  <c:v>18245</c:v>
                </c:pt>
                <c:pt idx="19" formatCode="#,##0_);[Red]\(#,##0\)">
                  <c:v>18354</c:v>
                </c:pt>
                <c:pt idx="20" formatCode="#,##0_);[Red]\(#,##0\)">
                  <c:v>18771</c:v>
                </c:pt>
                <c:pt idx="21" formatCode="#,##0_);[Red]\(#,##0\)">
                  <c:v>18710</c:v>
                </c:pt>
                <c:pt idx="22" formatCode="#,##0_);[Red]\(#,##0\)">
                  <c:v>18615</c:v>
                </c:pt>
                <c:pt idx="23" formatCode="#,##0_);[Red]\(#,##0\)">
                  <c:v>18866</c:v>
                </c:pt>
                <c:pt idx="24" formatCode="#,##0_);[Red]\(#,##0\)">
                  <c:v>19216</c:v>
                </c:pt>
              </c:numCache>
            </c:numRef>
          </c:val>
          <c:extLst>
            <c:ext xmlns:c16="http://schemas.microsoft.com/office/drawing/2014/chart" uri="{C3380CC4-5D6E-409C-BE32-E72D297353CC}">
              <c16:uniqueId val="{00000005-AD28-44FB-8947-35CAA3C7A636}"/>
            </c:ext>
          </c:extLst>
        </c:ser>
        <c:ser>
          <c:idx val="7"/>
          <c:order val="6"/>
          <c:tx>
            <c:strRef>
              <c:f>土地_表26!$I$3</c:f>
              <c:strCache>
                <c:ptCount val="1"/>
                <c:pt idx="0">
                  <c:v>そ の 他</c:v>
                </c:pt>
              </c:strCache>
            </c:strRef>
          </c:tx>
          <c:spPr>
            <a:pattFill prst="smGrid">
              <a:fgClr>
                <a:schemeClr val="tx1">
                  <a:lumMod val="95000"/>
                  <a:lumOff val="5000"/>
                </a:schemeClr>
              </a:fgClr>
              <a:bgClr>
                <a:schemeClr val="bg1"/>
              </a:bgClr>
            </a:pattFill>
            <a:ln>
              <a:noFill/>
            </a:ln>
            <a:effectLst/>
          </c:spPr>
          <c:invertIfNegative val="0"/>
          <c:cat>
            <c:strRef>
              <c:f>土地_表26!$A$4:$A$28</c:f>
              <c:strCache>
                <c:ptCount val="25"/>
                <c:pt idx="0">
                  <c:v>平成　１１年</c:v>
                </c:pt>
                <c:pt idx="1">
                  <c:v>平成　１２年</c:v>
                </c:pt>
                <c:pt idx="2">
                  <c:v>平成　１３年</c:v>
                </c:pt>
                <c:pt idx="3">
                  <c:v>平成　１４年</c:v>
                </c:pt>
                <c:pt idx="4">
                  <c:v>平成　１５年</c:v>
                </c:pt>
                <c:pt idx="5">
                  <c:v>平成　１６年</c:v>
                </c:pt>
                <c:pt idx="6">
                  <c:v>平成　１７年</c:v>
                </c:pt>
                <c:pt idx="7">
                  <c:v>平成　１８年</c:v>
                </c:pt>
                <c:pt idx="8">
                  <c:v>平成　１９年</c:v>
                </c:pt>
                <c:pt idx="9">
                  <c:v>平成　２０年</c:v>
                </c:pt>
                <c:pt idx="10">
                  <c:v>平成　２１年</c:v>
                </c:pt>
                <c:pt idx="11">
                  <c:v>平成　２２年</c:v>
                </c:pt>
                <c:pt idx="12">
                  <c:v>平成　２３年</c:v>
                </c:pt>
                <c:pt idx="13">
                  <c:v>平成　２４年</c:v>
                </c:pt>
                <c:pt idx="14">
                  <c:v>平成　２５年</c:v>
                </c:pt>
                <c:pt idx="15">
                  <c:v>平成　２６年</c:v>
                </c:pt>
                <c:pt idx="16">
                  <c:v>平成　２７年</c:v>
                </c:pt>
                <c:pt idx="17">
                  <c:v>平成　２８年</c:v>
                </c:pt>
                <c:pt idx="18">
                  <c:v>平成　２９年</c:v>
                </c:pt>
                <c:pt idx="19">
                  <c:v>平成　３０年</c:v>
                </c:pt>
                <c:pt idx="20">
                  <c:v>令和　元年</c:v>
                </c:pt>
                <c:pt idx="21">
                  <c:v>令和　２年</c:v>
                </c:pt>
                <c:pt idx="22">
                  <c:v>令和　３年</c:v>
                </c:pt>
                <c:pt idx="23">
                  <c:v>令和　４年</c:v>
                </c:pt>
                <c:pt idx="24">
                  <c:v>令和　５年</c:v>
                </c:pt>
              </c:strCache>
            </c:strRef>
          </c:cat>
          <c:val>
            <c:numRef>
              <c:f>土地_表26!$I$4:$I$28</c:f>
              <c:numCache>
                <c:formatCode>#,##0</c:formatCode>
                <c:ptCount val="25"/>
                <c:pt idx="0">
                  <c:v>42721</c:v>
                </c:pt>
                <c:pt idx="1">
                  <c:v>42923</c:v>
                </c:pt>
                <c:pt idx="2">
                  <c:v>42577</c:v>
                </c:pt>
                <c:pt idx="3">
                  <c:v>42715</c:v>
                </c:pt>
                <c:pt idx="4">
                  <c:v>41557</c:v>
                </c:pt>
                <c:pt idx="5">
                  <c:v>41589</c:v>
                </c:pt>
                <c:pt idx="6">
                  <c:v>41580</c:v>
                </c:pt>
                <c:pt idx="7">
                  <c:v>42079</c:v>
                </c:pt>
                <c:pt idx="8">
                  <c:v>42691</c:v>
                </c:pt>
                <c:pt idx="9">
                  <c:v>42975</c:v>
                </c:pt>
                <c:pt idx="10">
                  <c:v>42498</c:v>
                </c:pt>
                <c:pt idx="11" formatCode="#,##0_);[Red]\(#,##0\)">
                  <c:v>39397</c:v>
                </c:pt>
                <c:pt idx="12" formatCode="#,##0_);[Red]\(#,##0\)">
                  <c:v>39536</c:v>
                </c:pt>
                <c:pt idx="13" formatCode="#,##0_);[Red]\(#,##0\)">
                  <c:v>39485</c:v>
                </c:pt>
                <c:pt idx="14" formatCode="#,##0_);[Red]\(#,##0\)">
                  <c:v>39967</c:v>
                </c:pt>
                <c:pt idx="15" formatCode="#,##0_);[Red]\(#,##0\)">
                  <c:v>42102</c:v>
                </c:pt>
                <c:pt idx="16" formatCode="#,##0_);[Red]\(#,##0\)">
                  <c:v>42072</c:v>
                </c:pt>
                <c:pt idx="17" formatCode="#,##0_);[Red]\(#,##0\)">
                  <c:v>42393</c:v>
                </c:pt>
                <c:pt idx="18" formatCode="#,##0_);[Red]\(#,##0\)">
                  <c:v>42313</c:v>
                </c:pt>
                <c:pt idx="19" formatCode="#,##0_);[Red]\(#,##0\)">
                  <c:v>42424</c:v>
                </c:pt>
                <c:pt idx="20" formatCode="#,##0_);[Red]\(#,##0\)">
                  <c:v>42839</c:v>
                </c:pt>
                <c:pt idx="21" formatCode="#,##0_);[Red]\(#,##0\)">
                  <c:v>42889</c:v>
                </c:pt>
                <c:pt idx="22" formatCode="#,##0_);[Red]\(#,##0\)">
                  <c:v>43055</c:v>
                </c:pt>
                <c:pt idx="23" formatCode="#,##0_);[Red]\(#,##0\)">
                  <c:v>43019</c:v>
                </c:pt>
                <c:pt idx="24" formatCode="#,##0_);[Red]\(#,##0\)">
                  <c:v>42926</c:v>
                </c:pt>
              </c:numCache>
            </c:numRef>
          </c:val>
          <c:extLst>
            <c:ext xmlns:c16="http://schemas.microsoft.com/office/drawing/2014/chart" uri="{C3380CC4-5D6E-409C-BE32-E72D297353CC}">
              <c16:uniqueId val="{00000006-AD28-44FB-8947-35CAA3C7A636}"/>
            </c:ext>
          </c:extLst>
        </c:ser>
        <c:dLbls>
          <c:showLegendKey val="0"/>
          <c:showVal val="0"/>
          <c:showCatName val="0"/>
          <c:showSerName val="0"/>
          <c:showPercent val="0"/>
          <c:showBubbleSize val="0"/>
        </c:dLbls>
        <c:gapWidth val="50"/>
        <c:overlap val="100"/>
        <c:axId val="669891568"/>
        <c:axId val="669892880"/>
      </c:barChart>
      <c:catAx>
        <c:axId val="6698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solidFill>
                <a:latin typeface="+mn-lt"/>
                <a:ea typeface="+mn-ea"/>
                <a:cs typeface="+mn-cs"/>
              </a:defRPr>
            </a:pPr>
            <a:endParaRPr lang="ja-JP"/>
          </a:p>
        </c:txPr>
        <c:crossAx val="669892880"/>
        <c:crosses val="autoZero"/>
        <c:auto val="1"/>
        <c:lblAlgn val="ctr"/>
        <c:lblOffset val="100"/>
        <c:noMultiLvlLbl val="0"/>
      </c:catAx>
      <c:valAx>
        <c:axId val="66989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ja-JP"/>
          </a:p>
        </c:txPr>
        <c:crossAx val="669891568"/>
        <c:crosses val="autoZero"/>
        <c:crossBetween val="between"/>
      </c:valAx>
      <c:spPr>
        <a:noFill/>
        <a:ln>
          <a:noFill/>
        </a:ln>
        <a:effectLst/>
      </c:spPr>
    </c:plotArea>
    <c:legend>
      <c:legendPos val="b"/>
      <c:layout>
        <c:manualLayout>
          <c:xMode val="edge"/>
          <c:yMode val="edge"/>
          <c:x val="3.5788493095870226E-2"/>
          <c:y val="0.96002219771331754"/>
          <c:w val="0.93016572487262617"/>
          <c:h val="3.861140007693087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9.4109301513562005E-2"/>
          <c:y val="5.3278610153209657E-2"/>
          <c:w val="0.83090599432195145"/>
          <c:h val="0.86265799124784071"/>
        </c:manualLayout>
      </c:layout>
      <c:lineChart>
        <c:grouping val="standard"/>
        <c:varyColors val="0"/>
        <c:ser>
          <c:idx val="0"/>
          <c:order val="0"/>
          <c:tx>
            <c:strRef>
              <c:f>表27!$C$3</c:f>
              <c:strCache>
                <c:ptCount val="1"/>
                <c:pt idx="0">
                  <c:v>住  宅  地</c:v>
                </c:pt>
              </c:strCache>
            </c:strRef>
          </c:tx>
          <c:spPr>
            <a:ln w="28575" cap="rnd">
              <a:solidFill>
                <a:schemeClr val="tx1">
                  <a:lumMod val="65000"/>
                  <a:lumOff val="35000"/>
                </a:schemeClr>
              </a:solidFill>
              <a:round/>
            </a:ln>
            <a:effectLst/>
          </c:spPr>
          <c:marker>
            <c:symbol val="circle"/>
            <c:size val="5"/>
            <c:spPr>
              <a:solidFill>
                <a:schemeClr val="tx1">
                  <a:lumMod val="65000"/>
                  <a:lumOff val="35000"/>
                </a:schemeClr>
              </a:solidFill>
              <a:ln w="9525">
                <a:solidFill>
                  <a:schemeClr val="tx1">
                    <a:lumMod val="65000"/>
                    <a:lumOff val="35000"/>
                  </a:schemeClr>
                </a:solidFill>
              </a:ln>
              <a:effectLst/>
            </c:spPr>
          </c:marker>
          <c:cat>
            <c:strRef>
              <c:f>(表27!$B$5,表27!$B$10,表27!$B$15,表27!$B$20,表27!$B$25,表27!$B$30)</c:f>
              <c:strCache>
                <c:ptCount val="6"/>
                <c:pt idx="0">
                  <c:v>平 成１０年</c:v>
                </c:pt>
                <c:pt idx="1">
                  <c:v>平 成１５年</c:v>
                </c:pt>
                <c:pt idx="2">
                  <c:v>平成２０年</c:v>
                </c:pt>
                <c:pt idx="3">
                  <c:v>平成２５年</c:v>
                </c:pt>
                <c:pt idx="4">
                  <c:v>平成３０年</c:v>
                </c:pt>
                <c:pt idx="5">
                  <c:v>令和５年</c:v>
                </c:pt>
              </c:strCache>
            </c:strRef>
          </c:cat>
          <c:val>
            <c:numRef>
              <c:f>(表27!$C$5,表27!$C$10,表27!$C$15,表27!$C$20,表27!$C$25,表27!$C$30)</c:f>
              <c:numCache>
                <c:formatCode>#,##0_);[Red]\(#,##0\)</c:formatCode>
                <c:ptCount val="6"/>
                <c:pt idx="0">
                  <c:v>98900</c:v>
                </c:pt>
                <c:pt idx="1">
                  <c:v>69800</c:v>
                </c:pt>
                <c:pt idx="2">
                  <c:v>66100</c:v>
                </c:pt>
                <c:pt idx="3">
                  <c:v>62100</c:v>
                </c:pt>
                <c:pt idx="4">
                  <c:v>77500</c:v>
                </c:pt>
                <c:pt idx="5">
                  <c:v>88100</c:v>
                </c:pt>
              </c:numCache>
            </c:numRef>
          </c:val>
          <c:smooth val="0"/>
          <c:extLst>
            <c:ext xmlns:c16="http://schemas.microsoft.com/office/drawing/2014/chart" uri="{C3380CC4-5D6E-409C-BE32-E72D297353CC}">
              <c16:uniqueId val="{00000000-DAD9-400E-9772-F4151F8976DA}"/>
            </c:ext>
          </c:extLst>
        </c:ser>
        <c:ser>
          <c:idx val="2"/>
          <c:order val="1"/>
          <c:tx>
            <c:strRef>
              <c:f>表27!$E$3</c:f>
              <c:strCache>
                <c:ptCount val="1"/>
                <c:pt idx="0">
                  <c:v>宅地見込地</c:v>
                </c:pt>
              </c:strCache>
            </c:strRef>
          </c:tx>
          <c:spPr>
            <a:ln w="28575" cap="rnd">
              <a:solidFill>
                <a:schemeClr val="bg2">
                  <a:lumMod val="75000"/>
                </a:schemeClr>
              </a:solidFill>
              <a:round/>
            </a:ln>
            <a:effectLst/>
          </c:spPr>
          <c:marker>
            <c:symbol val="square"/>
            <c:size val="5"/>
            <c:spPr>
              <a:solidFill>
                <a:schemeClr val="bg2">
                  <a:lumMod val="75000"/>
                </a:schemeClr>
              </a:solidFill>
              <a:ln w="9525">
                <a:solidFill>
                  <a:schemeClr val="bg2">
                    <a:lumMod val="75000"/>
                  </a:schemeClr>
                </a:solidFill>
              </a:ln>
              <a:effectLst/>
            </c:spPr>
          </c:marker>
          <c:cat>
            <c:strRef>
              <c:f>(表27!$B$5,表27!$B$10,表27!$B$15,表27!$B$20,表27!$B$25,表27!$B$30)</c:f>
              <c:strCache>
                <c:ptCount val="6"/>
                <c:pt idx="0">
                  <c:v>平 成１０年</c:v>
                </c:pt>
                <c:pt idx="1">
                  <c:v>平 成１５年</c:v>
                </c:pt>
                <c:pt idx="2">
                  <c:v>平成２０年</c:v>
                </c:pt>
                <c:pt idx="3">
                  <c:v>平成２５年</c:v>
                </c:pt>
                <c:pt idx="4">
                  <c:v>平成３０年</c:v>
                </c:pt>
                <c:pt idx="5">
                  <c:v>令和５年</c:v>
                </c:pt>
              </c:strCache>
            </c:strRef>
          </c:cat>
          <c:val>
            <c:numRef>
              <c:f>(表27!$E$5,表27!$E$10,表27!$E$15,表27!$E$20,表27!$E$25,表27!$E$30)</c:f>
              <c:numCache>
                <c:formatCode>#,##0_);[Red]\(#,##0\)</c:formatCode>
                <c:ptCount val="6"/>
                <c:pt idx="0">
                  <c:v>28500</c:v>
                </c:pt>
                <c:pt idx="1">
                  <c:v>23000</c:v>
                </c:pt>
                <c:pt idx="2">
                  <c:v>11800</c:v>
                </c:pt>
                <c:pt idx="3">
                  <c:v>8800</c:v>
                </c:pt>
                <c:pt idx="4">
                  <c:v>8900</c:v>
                </c:pt>
                <c:pt idx="5">
                  <c:v>8600</c:v>
                </c:pt>
              </c:numCache>
            </c:numRef>
          </c:val>
          <c:smooth val="0"/>
          <c:extLst>
            <c:ext xmlns:c16="http://schemas.microsoft.com/office/drawing/2014/chart" uri="{C3380CC4-5D6E-409C-BE32-E72D297353CC}">
              <c16:uniqueId val="{00000002-DAD9-400E-9772-F4151F8976DA}"/>
            </c:ext>
          </c:extLst>
        </c:ser>
        <c:ser>
          <c:idx val="4"/>
          <c:order val="2"/>
          <c:tx>
            <c:strRef>
              <c:f>表27!$G$3</c:f>
              <c:strCache>
                <c:ptCount val="1"/>
                <c:pt idx="0">
                  <c:v>商  業  地</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cat>
            <c:strRef>
              <c:f>(表27!$B$5,表27!$B$10,表27!$B$15,表27!$B$20,表27!$B$25,表27!$B$30)</c:f>
              <c:strCache>
                <c:ptCount val="6"/>
                <c:pt idx="0">
                  <c:v>平 成１０年</c:v>
                </c:pt>
                <c:pt idx="1">
                  <c:v>平 成１５年</c:v>
                </c:pt>
                <c:pt idx="2">
                  <c:v>平成２０年</c:v>
                </c:pt>
                <c:pt idx="3">
                  <c:v>平成２５年</c:v>
                </c:pt>
                <c:pt idx="4">
                  <c:v>平成３０年</c:v>
                </c:pt>
                <c:pt idx="5">
                  <c:v>令和５年</c:v>
                </c:pt>
              </c:strCache>
            </c:strRef>
          </c:cat>
          <c:val>
            <c:numRef>
              <c:f>(表27!$G$5,表27!$G$10,表27!$G$15,表27!$G$20,表27!$G$25,表27!$G$30)</c:f>
              <c:numCache>
                <c:formatCode>#,##0_);[Red]\(#,##0\)</c:formatCode>
                <c:ptCount val="6"/>
                <c:pt idx="0">
                  <c:v>118400</c:v>
                </c:pt>
                <c:pt idx="1">
                  <c:v>86000</c:v>
                </c:pt>
                <c:pt idx="2">
                  <c:v>73800</c:v>
                </c:pt>
                <c:pt idx="3">
                  <c:v>109900</c:v>
                </c:pt>
                <c:pt idx="4">
                  <c:v>148400</c:v>
                </c:pt>
                <c:pt idx="5">
                  <c:v>179400</c:v>
                </c:pt>
              </c:numCache>
            </c:numRef>
          </c:val>
          <c:smooth val="0"/>
          <c:extLst>
            <c:ext xmlns:c16="http://schemas.microsoft.com/office/drawing/2014/chart" uri="{C3380CC4-5D6E-409C-BE32-E72D297353CC}">
              <c16:uniqueId val="{00000004-DAD9-400E-9772-F4151F8976DA}"/>
            </c:ext>
          </c:extLst>
        </c:ser>
        <c:ser>
          <c:idx val="6"/>
          <c:order val="3"/>
          <c:tx>
            <c:strRef>
              <c:f>表27!$I$3</c:f>
              <c:strCache>
                <c:ptCount val="1"/>
                <c:pt idx="0">
                  <c:v>工  業  地</c:v>
                </c:pt>
              </c:strCache>
            </c:strRef>
          </c:tx>
          <c:spPr>
            <a:ln w="28575" cap="rnd">
              <a:solidFill>
                <a:schemeClr val="tx1">
                  <a:lumMod val="85000"/>
                  <a:lumOff val="15000"/>
                </a:schemeClr>
              </a:solidFill>
              <a:round/>
            </a:ln>
            <a:effectLst/>
          </c:spPr>
          <c:marker>
            <c:symbol val="x"/>
            <c:size val="5"/>
            <c:spPr>
              <a:noFill/>
              <a:ln w="9525">
                <a:solidFill>
                  <a:schemeClr val="tx1">
                    <a:lumMod val="85000"/>
                    <a:lumOff val="15000"/>
                  </a:schemeClr>
                </a:solidFill>
              </a:ln>
              <a:effectLst/>
            </c:spPr>
          </c:marker>
          <c:cat>
            <c:strRef>
              <c:f>(表27!$B$5,表27!$B$10,表27!$B$15,表27!$B$20,表27!$B$25,表27!$B$30)</c:f>
              <c:strCache>
                <c:ptCount val="6"/>
                <c:pt idx="0">
                  <c:v>平 成１０年</c:v>
                </c:pt>
                <c:pt idx="1">
                  <c:v>平 成１５年</c:v>
                </c:pt>
                <c:pt idx="2">
                  <c:v>平成２０年</c:v>
                </c:pt>
                <c:pt idx="3">
                  <c:v>平成２５年</c:v>
                </c:pt>
                <c:pt idx="4">
                  <c:v>平成３０年</c:v>
                </c:pt>
                <c:pt idx="5">
                  <c:v>令和５年</c:v>
                </c:pt>
              </c:strCache>
            </c:strRef>
          </c:cat>
          <c:val>
            <c:numRef>
              <c:f>(表27!$I$5,表27!$I$10,表27!$I$15,表27!$I$20,表27!$I$25,表27!$I$30)</c:f>
              <c:numCache>
                <c:formatCode>#,##0_);[Red]\(#,##0\)</c:formatCode>
                <c:ptCount val="6"/>
                <c:pt idx="0">
                  <c:v>43400</c:v>
                </c:pt>
                <c:pt idx="1">
                  <c:v>38300</c:v>
                </c:pt>
                <c:pt idx="2">
                  <c:v>33200</c:v>
                </c:pt>
                <c:pt idx="3">
                  <c:v>22000</c:v>
                </c:pt>
                <c:pt idx="4">
                  <c:v>21400</c:v>
                </c:pt>
                <c:pt idx="5">
                  <c:v>24300</c:v>
                </c:pt>
              </c:numCache>
            </c:numRef>
          </c:val>
          <c:smooth val="0"/>
          <c:extLst>
            <c:ext xmlns:c16="http://schemas.microsoft.com/office/drawing/2014/chart" uri="{C3380CC4-5D6E-409C-BE32-E72D297353CC}">
              <c16:uniqueId val="{00000006-DAD9-400E-9772-F4151F8976DA}"/>
            </c:ext>
          </c:extLst>
        </c:ser>
        <c:ser>
          <c:idx val="8"/>
          <c:order val="4"/>
          <c:tx>
            <c:strRef>
              <c:f>表27!$K$3</c:f>
              <c:strCache>
                <c:ptCount val="1"/>
                <c:pt idx="0">
                  <c:v>調整区域内宅地</c:v>
                </c:pt>
              </c:strCache>
            </c:strRef>
          </c:tx>
          <c:spPr>
            <a:ln w="28575" cap="rnd">
              <a:solidFill>
                <a:schemeClr val="accent3">
                  <a:tint val="44000"/>
                </a:schemeClr>
              </a:solidFill>
              <a:round/>
            </a:ln>
            <a:effectLst/>
          </c:spPr>
          <c:marker>
            <c:symbol val="circle"/>
            <c:size val="5"/>
            <c:spPr>
              <a:solidFill>
                <a:schemeClr val="accent3">
                  <a:tint val="44000"/>
                </a:schemeClr>
              </a:solidFill>
              <a:ln w="9525">
                <a:solidFill>
                  <a:schemeClr val="accent3">
                    <a:tint val="44000"/>
                  </a:schemeClr>
                </a:solidFill>
              </a:ln>
              <a:effectLst/>
            </c:spPr>
          </c:marker>
          <c:cat>
            <c:strRef>
              <c:f>(表27!$B$5,表27!$B$10,表27!$B$15,表27!$B$20,表27!$B$25,表27!$B$30)</c:f>
              <c:strCache>
                <c:ptCount val="6"/>
                <c:pt idx="0">
                  <c:v>平 成１０年</c:v>
                </c:pt>
                <c:pt idx="1">
                  <c:v>平 成１５年</c:v>
                </c:pt>
                <c:pt idx="2">
                  <c:v>平成２０年</c:v>
                </c:pt>
                <c:pt idx="3">
                  <c:v>平成２５年</c:v>
                </c:pt>
                <c:pt idx="4">
                  <c:v>平成３０年</c:v>
                </c:pt>
                <c:pt idx="5">
                  <c:v>令和５年</c:v>
                </c:pt>
              </c:strCache>
            </c:strRef>
          </c:cat>
          <c:val>
            <c:numRef>
              <c:f>(表27!$K$5,表27!$K$10,表27!$K$15,表27!$K$20,表27!$K$25,表27!$K$30)</c:f>
              <c:numCache>
                <c:formatCode>#,##0_);[Red]\(#,##0\)</c:formatCode>
                <c:ptCount val="6"/>
                <c:pt idx="0">
                  <c:v>27800</c:v>
                </c:pt>
                <c:pt idx="1">
                  <c:v>23800</c:v>
                </c:pt>
                <c:pt idx="2">
                  <c:v>20500</c:v>
                </c:pt>
                <c:pt idx="3">
                  <c:v>20100</c:v>
                </c:pt>
                <c:pt idx="4">
                  <c:v>20300</c:v>
                </c:pt>
                <c:pt idx="5">
                  <c:v>20000</c:v>
                </c:pt>
              </c:numCache>
            </c:numRef>
          </c:val>
          <c:smooth val="0"/>
          <c:extLst>
            <c:ext xmlns:c16="http://schemas.microsoft.com/office/drawing/2014/chart" uri="{C3380CC4-5D6E-409C-BE32-E72D297353CC}">
              <c16:uniqueId val="{00000008-DAD9-400E-9772-F4151F8976DA}"/>
            </c:ext>
          </c:extLst>
        </c:ser>
        <c:dLbls>
          <c:showLegendKey val="0"/>
          <c:showVal val="0"/>
          <c:showCatName val="0"/>
          <c:showSerName val="0"/>
          <c:showPercent val="0"/>
          <c:showBubbleSize val="0"/>
        </c:dLbls>
        <c:marker val="1"/>
        <c:smooth val="0"/>
        <c:axId val="805985711"/>
        <c:axId val="425069215"/>
      </c:lineChart>
      <c:catAx>
        <c:axId val="805985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mn-lt"/>
                <a:ea typeface="+mn-ea"/>
                <a:cs typeface="+mn-cs"/>
              </a:defRPr>
            </a:pPr>
            <a:endParaRPr lang="ja-JP"/>
          </a:p>
        </c:txPr>
        <c:crossAx val="425069215"/>
        <c:crosses val="autoZero"/>
        <c:auto val="1"/>
        <c:lblAlgn val="ctr"/>
        <c:lblOffset val="100"/>
        <c:noMultiLvlLbl val="0"/>
      </c:catAx>
      <c:valAx>
        <c:axId val="425069215"/>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805985711"/>
        <c:crosses val="autoZero"/>
        <c:crossBetween val="between"/>
      </c:valAx>
      <c:spPr>
        <a:noFill/>
        <a:ln>
          <a:noFill/>
        </a:ln>
        <a:effectLst/>
      </c:spPr>
    </c:plotArea>
    <c:legend>
      <c:legendPos val="b"/>
      <c:layout>
        <c:manualLayout>
          <c:xMode val="edge"/>
          <c:yMode val="edge"/>
          <c:x val="0.30461357546232798"/>
          <c:y val="0.1014005807413608"/>
          <c:w val="0.27773234981315736"/>
          <c:h val="0.3043709071249814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7931611125924488"/>
          <c:y val="0.1494162526650791"/>
          <c:w val="0.64435420043762937"/>
          <c:h val="0.79806993086010891"/>
        </c:manualLayout>
      </c:layout>
      <c:pieChart>
        <c:varyColors val="1"/>
        <c:ser>
          <c:idx val="0"/>
          <c:order val="0"/>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1-6D2A-4070-AF4A-A9DB7909F4E9}"/>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6D2A-4070-AF4A-A9DB7909F4E9}"/>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6D2A-4070-AF4A-A9DB7909F4E9}"/>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7-6D2A-4070-AF4A-A9DB7909F4E9}"/>
              </c:ext>
            </c:extLst>
          </c:dPt>
          <c:dPt>
            <c:idx val="4"/>
            <c:bubble3D val="0"/>
            <c:spPr>
              <a:solidFill>
                <a:schemeClr val="dk1">
                  <a:tint val="30000"/>
                </a:schemeClr>
              </a:solidFill>
              <a:ln w="19050">
                <a:solidFill>
                  <a:schemeClr val="lt1"/>
                </a:solidFill>
              </a:ln>
              <a:effectLst/>
            </c:spPr>
            <c:extLst>
              <c:ext xmlns:c16="http://schemas.microsoft.com/office/drawing/2014/chart" uri="{C3380CC4-5D6E-409C-BE32-E72D297353CC}">
                <c16:uniqueId val="{00000009-6D2A-4070-AF4A-A9DB7909F4E9}"/>
              </c:ext>
            </c:extLst>
          </c:dPt>
          <c:dPt>
            <c:idx val="5"/>
            <c:bubble3D val="0"/>
            <c:spPr>
              <a:solidFill>
                <a:schemeClr val="dk1">
                  <a:tint val="60000"/>
                </a:schemeClr>
              </a:solidFill>
              <a:ln w="19050">
                <a:solidFill>
                  <a:schemeClr val="lt1"/>
                </a:solidFill>
              </a:ln>
              <a:effectLst/>
            </c:spPr>
            <c:extLst>
              <c:ext xmlns:c16="http://schemas.microsoft.com/office/drawing/2014/chart" uri="{C3380CC4-5D6E-409C-BE32-E72D297353CC}">
                <c16:uniqueId val="{0000000B-6D2A-4070-AF4A-A9DB7909F4E9}"/>
              </c:ext>
            </c:extLst>
          </c:dPt>
          <c:dLbls>
            <c:dLbl>
              <c:idx val="0"/>
              <c:layout>
                <c:manualLayout>
                  <c:x val="-0.15717386833304683"/>
                  <c:y val="-1.780307814578537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D2A-4070-AF4A-A9DB7909F4E9}"/>
                </c:ext>
              </c:extLst>
            </c:dLbl>
            <c:dLbl>
              <c:idx val="1"/>
              <c:layout>
                <c:manualLayout>
                  <c:x val="0.17101743670074745"/>
                  <c:y val="-9.5140069150071616E-2"/>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D2A-4070-AF4A-A9DB7909F4E9}"/>
                </c:ext>
              </c:extLst>
            </c:dLbl>
            <c:dLbl>
              <c:idx val="2"/>
              <c:layout>
                <c:manualLayout>
                  <c:x val="-0.18450727091788549"/>
                  <c:y val="0.18111673834452252"/>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3706200319361803"/>
                      <c:h val="0.15787342038929464"/>
                    </c:manualLayout>
                  </c15:layout>
                </c:ext>
                <c:ext xmlns:c16="http://schemas.microsoft.com/office/drawing/2014/chart" uri="{C3380CC4-5D6E-409C-BE32-E72D297353CC}">
                  <c16:uniqueId val="{00000005-6D2A-4070-AF4A-A9DB7909F4E9}"/>
                </c:ext>
              </c:extLst>
            </c:dLbl>
            <c:dLbl>
              <c:idx val="3"/>
              <c:layout>
                <c:manualLayout>
                  <c:x val="-8.9155030234474575E-2"/>
                  <c:y val="1.941747290072145E-2"/>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444822244013391"/>
                      <c:h val="0.12482661150463792"/>
                    </c:manualLayout>
                  </c15:layout>
                </c:ext>
                <c:ext xmlns:c16="http://schemas.microsoft.com/office/drawing/2014/chart" uri="{C3380CC4-5D6E-409C-BE32-E72D297353CC}">
                  <c16:uniqueId val="{00000007-6D2A-4070-AF4A-A9DB7909F4E9}"/>
                </c:ext>
              </c:extLst>
            </c:dLbl>
            <c:dLbl>
              <c:idx val="4"/>
              <c:layout>
                <c:manualLayout>
                  <c:x val="1.8996818843817272E-2"/>
                  <c:y val="-1.7930474526052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D2A-4070-AF4A-A9DB7909F4E9}"/>
                </c:ext>
              </c:extLst>
            </c:dLbl>
            <c:dLbl>
              <c:idx val="5"/>
              <c:layout>
                <c:manualLayout>
                  <c:x val="0.24109797404350958"/>
                  <c:y val="1.2944993568459868E-2"/>
                </c:manualLayout>
              </c:layout>
              <c:showLegendKey val="0"/>
              <c:showVal val="0"/>
              <c:showCatName val="1"/>
              <c:showSerName val="0"/>
              <c:showPercent val="1"/>
              <c:showBubbleSize val="0"/>
              <c:extLst>
                <c:ext xmlns:c15="http://schemas.microsoft.com/office/drawing/2012/chart" uri="{CE6537A1-D6FC-4f65-9D91-7224C49458BB}">
                  <c15:layout>
                    <c:manualLayout>
                      <c:w val="0.25897840830135688"/>
                      <c:h val="0.1386962582744444"/>
                    </c:manualLayout>
                  </c15:layout>
                </c:ext>
                <c:ext xmlns:c16="http://schemas.microsoft.com/office/drawing/2014/chart" uri="{C3380CC4-5D6E-409C-BE32-E72D297353CC}">
                  <c16:uniqueId val="{0000000B-6D2A-4070-AF4A-A9DB7909F4E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6"/>
              <c:pt idx="0">
                <c:v>持家</c:v>
              </c:pt>
              <c:pt idx="1">
                <c:v>民間借家</c:v>
              </c:pt>
              <c:pt idx="2">
                <c:v>給与住宅</c:v>
              </c:pt>
              <c:pt idx="3">
                <c:v>公営・公団・公社の借家</c:v>
              </c:pt>
              <c:pt idx="4">
                <c:v>間借り</c:v>
              </c:pt>
              <c:pt idx="5">
                <c:v>住宅以外に住む一般世帯</c:v>
              </c:pt>
            </c:strLit>
          </c:cat>
          <c:val>
            <c:numLit>
              <c:formatCode>General</c:formatCode>
              <c:ptCount val="6"/>
              <c:pt idx="0">
                <c:v>57600</c:v>
              </c:pt>
              <c:pt idx="1">
                <c:v>42676</c:v>
              </c:pt>
              <c:pt idx="2">
                <c:v>5670</c:v>
              </c:pt>
              <c:pt idx="3">
                <c:v>2140</c:v>
              </c:pt>
              <c:pt idx="4">
                <c:v>1215</c:v>
              </c:pt>
              <c:pt idx="5">
                <c:v>1043</c:v>
              </c:pt>
            </c:numLit>
          </c:val>
          <c:extLst>
            <c:ext xmlns:c16="http://schemas.microsoft.com/office/drawing/2014/chart" uri="{C3380CC4-5D6E-409C-BE32-E72D297353CC}">
              <c16:uniqueId val="{0000000C-6D2A-4070-AF4A-A9DB7909F4E9}"/>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en-US" baseline="0">
                <a:solidFill>
                  <a:schemeClr val="tx1"/>
                </a:solidFill>
              </a:rPr>
              <a:t>申請件数の割合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percentStacked"/>
        <c:varyColors val="0"/>
        <c:ser>
          <c:idx val="0"/>
          <c:order val="0"/>
          <c:tx>
            <c:strRef>
              <c:f>表30!$B$3</c:f>
              <c:strCache>
                <c:ptCount val="1"/>
                <c:pt idx="0">
                  <c:v>１階</c:v>
                </c:pt>
              </c:strCache>
            </c:strRef>
          </c:tx>
          <c:spPr>
            <a:solidFill>
              <a:schemeClr val="dk1">
                <a:tint val="885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表30!$B$4:$B$31</c:f>
              <c:numCache>
                <c:formatCode>General</c:formatCode>
                <c:ptCount val="28"/>
                <c:pt idx="0">
                  <c:v>1</c:v>
                </c:pt>
                <c:pt idx="1">
                  <c:v>0</c:v>
                </c:pt>
                <c:pt idx="2">
                  <c:v>2</c:v>
                </c:pt>
                <c:pt idx="3">
                  <c:v>2</c:v>
                </c:pt>
                <c:pt idx="4">
                  <c:v>2</c:v>
                </c:pt>
                <c:pt idx="5">
                  <c:v>1</c:v>
                </c:pt>
                <c:pt idx="6">
                  <c:v>2</c:v>
                </c:pt>
                <c:pt idx="7">
                  <c:v>0</c:v>
                </c:pt>
                <c:pt idx="8">
                  <c:v>2</c:v>
                </c:pt>
                <c:pt idx="9">
                  <c:v>0</c:v>
                </c:pt>
                <c:pt idx="10">
                  <c:v>0</c:v>
                </c:pt>
                <c:pt idx="11">
                  <c:v>0</c:v>
                </c:pt>
                <c:pt idx="12">
                  <c:v>3</c:v>
                </c:pt>
                <c:pt idx="13">
                  <c:v>0</c:v>
                </c:pt>
                <c:pt idx="14">
                  <c:v>5</c:v>
                </c:pt>
                <c:pt idx="15">
                  <c:v>0</c:v>
                </c:pt>
                <c:pt idx="16">
                  <c:v>1</c:v>
                </c:pt>
                <c:pt idx="17">
                  <c:v>1</c:v>
                </c:pt>
                <c:pt idx="18">
                  <c:v>3</c:v>
                </c:pt>
                <c:pt idx="19">
                  <c:v>2</c:v>
                </c:pt>
                <c:pt idx="20">
                  <c:v>1</c:v>
                </c:pt>
                <c:pt idx="21">
                  <c:v>3</c:v>
                </c:pt>
                <c:pt idx="22">
                  <c:v>6</c:v>
                </c:pt>
                <c:pt idx="23">
                  <c:v>1</c:v>
                </c:pt>
                <c:pt idx="24">
                  <c:v>10</c:v>
                </c:pt>
                <c:pt idx="25">
                  <c:v>1</c:v>
                </c:pt>
                <c:pt idx="26">
                  <c:v>1</c:v>
                </c:pt>
                <c:pt idx="27">
                  <c:v>3</c:v>
                </c:pt>
              </c:numCache>
            </c:numRef>
          </c:val>
          <c:extLst>
            <c:ext xmlns:c16="http://schemas.microsoft.com/office/drawing/2014/chart" uri="{C3380CC4-5D6E-409C-BE32-E72D297353CC}">
              <c16:uniqueId val="{00000000-1912-4259-82D7-E60C6DBB1651}"/>
            </c:ext>
          </c:extLst>
        </c:ser>
        <c:ser>
          <c:idx val="1"/>
          <c:order val="1"/>
          <c:tx>
            <c:strRef>
              <c:f>表30!$C$3</c:f>
              <c:strCache>
                <c:ptCount val="1"/>
                <c:pt idx="0">
                  <c:v>２階</c:v>
                </c:pt>
              </c:strCache>
            </c:strRef>
          </c:tx>
          <c:spPr>
            <a:solidFill>
              <a:schemeClr val="dk1">
                <a:tint val="55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表30!$C$4:$C$31</c:f>
              <c:numCache>
                <c:formatCode>General</c:formatCode>
                <c:ptCount val="28"/>
                <c:pt idx="0">
                  <c:v>114</c:v>
                </c:pt>
                <c:pt idx="1">
                  <c:v>124</c:v>
                </c:pt>
                <c:pt idx="2">
                  <c:v>86</c:v>
                </c:pt>
                <c:pt idx="3">
                  <c:v>91</c:v>
                </c:pt>
                <c:pt idx="4">
                  <c:v>57</c:v>
                </c:pt>
                <c:pt idx="5">
                  <c:v>64</c:v>
                </c:pt>
                <c:pt idx="6">
                  <c:v>75</c:v>
                </c:pt>
                <c:pt idx="7">
                  <c:v>73</c:v>
                </c:pt>
                <c:pt idx="8">
                  <c:v>58</c:v>
                </c:pt>
                <c:pt idx="9">
                  <c:v>54</c:v>
                </c:pt>
                <c:pt idx="10">
                  <c:v>94</c:v>
                </c:pt>
                <c:pt idx="11">
                  <c:v>118</c:v>
                </c:pt>
                <c:pt idx="12">
                  <c:v>95</c:v>
                </c:pt>
                <c:pt idx="13">
                  <c:v>92</c:v>
                </c:pt>
                <c:pt idx="14">
                  <c:v>93</c:v>
                </c:pt>
                <c:pt idx="15">
                  <c:v>134</c:v>
                </c:pt>
                <c:pt idx="16">
                  <c:v>101</c:v>
                </c:pt>
                <c:pt idx="17">
                  <c:v>108</c:v>
                </c:pt>
                <c:pt idx="18">
                  <c:v>128</c:v>
                </c:pt>
                <c:pt idx="19">
                  <c:v>152</c:v>
                </c:pt>
                <c:pt idx="20">
                  <c:v>148</c:v>
                </c:pt>
                <c:pt idx="21">
                  <c:v>181</c:v>
                </c:pt>
                <c:pt idx="22">
                  <c:v>176</c:v>
                </c:pt>
                <c:pt idx="23">
                  <c:v>166</c:v>
                </c:pt>
                <c:pt idx="24">
                  <c:v>110</c:v>
                </c:pt>
                <c:pt idx="25">
                  <c:v>60</c:v>
                </c:pt>
                <c:pt idx="26">
                  <c:v>84</c:v>
                </c:pt>
                <c:pt idx="27">
                  <c:v>60</c:v>
                </c:pt>
              </c:numCache>
            </c:numRef>
          </c:val>
          <c:extLst>
            <c:ext xmlns:c16="http://schemas.microsoft.com/office/drawing/2014/chart" uri="{C3380CC4-5D6E-409C-BE32-E72D297353CC}">
              <c16:uniqueId val="{00000001-1912-4259-82D7-E60C6DBB1651}"/>
            </c:ext>
          </c:extLst>
        </c:ser>
        <c:ser>
          <c:idx val="2"/>
          <c:order val="2"/>
          <c:tx>
            <c:strRef>
              <c:f>表30!$D$3</c:f>
              <c:strCache>
                <c:ptCount val="1"/>
                <c:pt idx="0">
                  <c:v>３階</c:v>
                </c:pt>
              </c:strCache>
            </c:strRef>
          </c:tx>
          <c:spPr>
            <a:solidFill>
              <a:schemeClr val="dk1">
                <a:tint val="75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表30!$D$4:$D$31</c:f>
              <c:numCache>
                <c:formatCode>General</c:formatCode>
                <c:ptCount val="28"/>
                <c:pt idx="0">
                  <c:v>28</c:v>
                </c:pt>
                <c:pt idx="1">
                  <c:v>34</c:v>
                </c:pt>
                <c:pt idx="2">
                  <c:v>23</c:v>
                </c:pt>
                <c:pt idx="3">
                  <c:v>23</c:v>
                </c:pt>
                <c:pt idx="4">
                  <c:v>16</c:v>
                </c:pt>
                <c:pt idx="5">
                  <c:v>16</c:v>
                </c:pt>
                <c:pt idx="6">
                  <c:v>14</c:v>
                </c:pt>
                <c:pt idx="7">
                  <c:v>14</c:v>
                </c:pt>
                <c:pt idx="8">
                  <c:v>14</c:v>
                </c:pt>
                <c:pt idx="9">
                  <c:v>20</c:v>
                </c:pt>
                <c:pt idx="10">
                  <c:v>24</c:v>
                </c:pt>
                <c:pt idx="11">
                  <c:v>26</c:v>
                </c:pt>
                <c:pt idx="12">
                  <c:v>27</c:v>
                </c:pt>
                <c:pt idx="13">
                  <c:v>25</c:v>
                </c:pt>
                <c:pt idx="14">
                  <c:v>24</c:v>
                </c:pt>
                <c:pt idx="15">
                  <c:v>29</c:v>
                </c:pt>
                <c:pt idx="16">
                  <c:v>19</c:v>
                </c:pt>
                <c:pt idx="17">
                  <c:v>32</c:v>
                </c:pt>
                <c:pt idx="18">
                  <c:v>47</c:v>
                </c:pt>
                <c:pt idx="19">
                  <c:v>32</c:v>
                </c:pt>
                <c:pt idx="20">
                  <c:v>33</c:v>
                </c:pt>
                <c:pt idx="21">
                  <c:v>42</c:v>
                </c:pt>
                <c:pt idx="22">
                  <c:v>60</c:v>
                </c:pt>
                <c:pt idx="23">
                  <c:v>36</c:v>
                </c:pt>
                <c:pt idx="24">
                  <c:v>26</c:v>
                </c:pt>
                <c:pt idx="25">
                  <c:v>18</c:v>
                </c:pt>
                <c:pt idx="26">
                  <c:v>20</c:v>
                </c:pt>
                <c:pt idx="27">
                  <c:v>29</c:v>
                </c:pt>
              </c:numCache>
            </c:numRef>
          </c:val>
          <c:extLst>
            <c:ext xmlns:c16="http://schemas.microsoft.com/office/drawing/2014/chart" uri="{C3380CC4-5D6E-409C-BE32-E72D297353CC}">
              <c16:uniqueId val="{00000002-1912-4259-82D7-E60C6DBB1651}"/>
            </c:ext>
          </c:extLst>
        </c:ser>
        <c:ser>
          <c:idx val="3"/>
          <c:order val="3"/>
          <c:tx>
            <c:strRef>
              <c:f>表30!$E$3</c:f>
              <c:strCache>
                <c:ptCount val="1"/>
                <c:pt idx="0">
                  <c:v>４階</c:v>
                </c:pt>
              </c:strCache>
            </c:strRef>
          </c:tx>
          <c:spPr>
            <a:solidFill>
              <a:schemeClr val="dk1">
                <a:tint val="985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表30!$E$4:$E$31</c:f>
              <c:numCache>
                <c:formatCode>General</c:formatCode>
                <c:ptCount val="28"/>
                <c:pt idx="0">
                  <c:v>12</c:v>
                </c:pt>
                <c:pt idx="1">
                  <c:v>10</c:v>
                </c:pt>
                <c:pt idx="2">
                  <c:v>9</c:v>
                </c:pt>
                <c:pt idx="3">
                  <c:v>4</c:v>
                </c:pt>
                <c:pt idx="4">
                  <c:v>11</c:v>
                </c:pt>
                <c:pt idx="5">
                  <c:v>7</c:v>
                </c:pt>
                <c:pt idx="6">
                  <c:v>5</c:v>
                </c:pt>
                <c:pt idx="7">
                  <c:v>9</c:v>
                </c:pt>
                <c:pt idx="8">
                  <c:v>5</c:v>
                </c:pt>
                <c:pt idx="9">
                  <c:v>3</c:v>
                </c:pt>
                <c:pt idx="10">
                  <c:v>2</c:v>
                </c:pt>
                <c:pt idx="11">
                  <c:v>4</c:v>
                </c:pt>
                <c:pt idx="12">
                  <c:v>4</c:v>
                </c:pt>
                <c:pt idx="13">
                  <c:v>9</c:v>
                </c:pt>
                <c:pt idx="14">
                  <c:v>2</c:v>
                </c:pt>
                <c:pt idx="15">
                  <c:v>1</c:v>
                </c:pt>
                <c:pt idx="16">
                  <c:v>0</c:v>
                </c:pt>
                <c:pt idx="17">
                  <c:v>2</c:v>
                </c:pt>
                <c:pt idx="18">
                  <c:v>1</c:v>
                </c:pt>
                <c:pt idx="19">
                  <c:v>0</c:v>
                </c:pt>
                <c:pt idx="20">
                  <c:v>1</c:v>
                </c:pt>
                <c:pt idx="21">
                  <c:v>3</c:v>
                </c:pt>
                <c:pt idx="22">
                  <c:v>1</c:v>
                </c:pt>
                <c:pt idx="23">
                  <c:v>1</c:v>
                </c:pt>
                <c:pt idx="24">
                  <c:v>3</c:v>
                </c:pt>
                <c:pt idx="25">
                  <c:v>1</c:v>
                </c:pt>
                <c:pt idx="26">
                  <c:v>2</c:v>
                </c:pt>
                <c:pt idx="27">
                  <c:v>1</c:v>
                </c:pt>
              </c:numCache>
            </c:numRef>
          </c:val>
          <c:extLst>
            <c:ext xmlns:c16="http://schemas.microsoft.com/office/drawing/2014/chart" uri="{C3380CC4-5D6E-409C-BE32-E72D297353CC}">
              <c16:uniqueId val="{00000003-1912-4259-82D7-E60C6DBB1651}"/>
            </c:ext>
          </c:extLst>
        </c:ser>
        <c:ser>
          <c:idx val="4"/>
          <c:order val="4"/>
          <c:tx>
            <c:strRef>
              <c:f>表30!$F$3</c:f>
              <c:strCache>
                <c:ptCount val="1"/>
                <c:pt idx="0">
                  <c:v>５階</c:v>
                </c:pt>
              </c:strCache>
            </c:strRef>
          </c:tx>
          <c:spPr>
            <a:solidFill>
              <a:schemeClr val="dk1">
                <a:tint val="30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表30!$F$4:$F$31</c:f>
              <c:numCache>
                <c:formatCode>General</c:formatCode>
                <c:ptCount val="28"/>
                <c:pt idx="0">
                  <c:v>2</c:v>
                </c:pt>
                <c:pt idx="1">
                  <c:v>6</c:v>
                </c:pt>
                <c:pt idx="2">
                  <c:v>2</c:v>
                </c:pt>
                <c:pt idx="3">
                  <c:v>3</c:v>
                </c:pt>
                <c:pt idx="4">
                  <c:v>6</c:v>
                </c:pt>
                <c:pt idx="5">
                  <c:v>3</c:v>
                </c:pt>
                <c:pt idx="6">
                  <c:v>6</c:v>
                </c:pt>
                <c:pt idx="7">
                  <c:v>6</c:v>
                </c:pt>
                <c:pt idx="8">
                  <c:v>6</c:v>
                </c:pt>
                <c:pt idx="9">
                  <c:v>1</c:v>
                </c:pt>
                <c:pt idx="10">
                  <c:v>3</c:v>
                </c:pt>
                <c:pt idx="11">
                  <c:v>6</c:v>
                </c:pt>
                <c:pt idx="12">
                  <c:v>5</c:v>
                </c:pt>
                <c:pt idx="13">
                  <c:v>5</c:v>
                </c:pt>
                <c:pt idx="14">
                  <c:v>7</c:v>
                </c:pt>
                <c:pt idx="15">
                  <c:v>2</c:v>
                </c:pt>
                <c:pt idx="16">
                  <c:v>0</c:v>
                </c:pt>
                <c:pt idx="17">
                  <c:v>2</c:v>
                </c:pt>
                <c:pt idx="18">
                  <c:v>1</c:v>
                </c:pt>
                <c:pt idx="19">
                  <c:v>3</c:v>
                </c:pt>
                <c:pt idx="20">
                  <c:v>0</c:v>
                </c:pt>
                <c:pt idx="21">
                  <c:v>4</c:v>
                </c:pt>
                <c:pt idx="22">
                  <c:v>1</c:v>
                </c:pt>
                <c:pt idx="23">
                  <c:v>3</c:v>
                </c:pt>
                <c:pt idx="24">
                  <c:v>1</c:v>
                </c:pt>
                <c:pt idx="25">
                  <c:v>0</c:v>
                </c:pt>
                <c:pt idx="26">
                  <c:v>3</c:v>
                </c:pt>
                <c:pt idx="27">
                  <c:v>3</c:v>
                </c:pt>
              </c:numCache>
            </c:numRef>
          </c:val>
          <c:extLst>
            <c:ext xmlns:c16="http://schemas.microsoft.com/office/drawing/2014/chart" uri="{C3380CC4-5D6E-409C-BE32-E72D297353CC}">
              <c16:uniqueId val="{00000004-1912-4259-82D7-E60C6DBB1651}"/>
            </c:ext>
          </c:extLst>
        </c:ser>
        <c:ser>
          <c:idx val="5"/>
          <c:order val="5"/>
          <c:tx>
            <c:strRef>
              <c:f>表30!$G$3</c:f>
              <c:strCache>
                <c:ptCount val="1"/>
                <c:pt idx="0">
                  <c:v>６階</c:v>
                </c:pt>
              </c:strCache>
            </c:strRef>
          </c:tx>
          <c:spPr>
            <a:solidFill>
              <a:schemeClr val="dk1">
                <a:tint val="60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表30!$G$4:$G$30</c:f>
              <c:numCache>
                <c:formatCode>General</c:formatCode>
                <c:ptCount val="27"/>
                <c:pt idx="0">
                  <c:v>2</c:v>
                </c:pt>
                <c:pt idx="1">
                  <c:v>5</c:v>
                </c:pt>
                <c:pt idx="2">
                  <c:v>1</c:v>
                </c:pt>
                <c:pt idx="3">
                  <c:v>4</c:v>
                </c:pt>
                <c:pt idx="4">
                  <c:v>3</c:v>
                </c:pt>
                <c:pt idx="5">
                  <c:v>0</c:v>
                </c:pt>
                <c:pt idx="6">
                  <c:v>1</c:v>
                </c:pt>
                <c:pt idx="7">
                  <c:v>0</c:v>
                </c:pt>
                <c:pt idx="8">
                  <c:v>0</c:v>
                </c:pt>
                <c:pt idx="9">
                  <c:v>4</c:v>
                </c:pt>
                <c:pt idx="10">
                  <c:v>4</c:v>
                </c:pt>
                <c:pt idx="11">
                  <c:v>3</c:v>
                </c:pt>
                <c:pt idx="12">
                  <c:v>4</c:v>
                </c:pt>
                <c:pt idx="13">
                  <c:v>4</c:v>
                </c:pt>
                <c:pt idx="14">
                  <c:v>0</c:v>
                </c:pt>
                <c:pt idx="15">
                  <c:v>1</c:v>
                </c:pt>
                <c:pt idx="16">
                  <c:v>2</c:v>
                </c:pt>
                <c:pt idx="17">
                  <c:v>1</c:v>
                </c:pt>
                <c:pt idx="18">
                  <c:v>0</c:v>
                </c:pt>
                <c:pt idx="19">
                  <c:v>0</c:v>
                </c:pt>
                <c:pt idx="20">
                  <c:v>0</c:v>
                </c:pt>
                <c:pt idx="21">
                  <c:v>0</c:v>
                </c:pt>
                <c:pt idx="22">
                  <c:v>0</c:v>
                </c:pt>
                <c:pt idx="23">
                  <c:v>0</c:v>
                </c:pt>
                <c:pt idx="24">
                  <c:v>0</c:v>
                </c:pt>
                <c:pt idx="25">
                  <c:v>2</c:v>
                </c:pt>
                <c:pt idx="26">
                  <c:v>0</c:v>
                </c:pt>
              </c:numCache>
            </c:numRef>
          </c:val>
          <c:extLst>
            <c:ext xmlns:c16="http://schemas.microsoft.com/office/drawing/2014/chart" uri="{C3380CC4-5D6E-409C-BE32-E72D297353CC}">
              <c16:uniqueId val="{00000005-1912-4259-82D7-E60C6DBB1651}"/>
            </c:ext>
          </c:extLst>
        </c:ser>
        <c:ser>
          <c:idx val="6"/>
          <c:order val="6"/>
          <c:tx>
            <c:strRef>
              <c:f>表30!$H$3</c:f>
              <c:strCache>
                <c:ptCount val="1"/>
                <c:pt idx="0">
                  <c:v>７階</c:v>
                </c:pt>
              </c:strCache>
            </c:strRef>
          </c:tx>
          <c:spPr>
            <a:solidFill>
              <a:schemeClr val="dk1">
                <a:tint val="80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表30!$H$4:$H$30</c:f>
              <c:numCache>
                <c:formatCode>General</c:formatCode>
                <c:ptCount val="27"/>
                <c:pt idx="0">
                  <c:v>0</c:v>
                </c:pt>
                <c:pt idx="1">
                  <c:v>0</c:v>
                </c:pt>
                <c:pt idx="2">
                  <c:v>1</c:v>
                </c:pt>
                <c:pt idx="3">
                  <c:v>1</c:v>
                </c:pt>
                <c:pt idx="4">
                  <c:v>1</c:v>
                </c:pt>
                <c:pt idx="5">
                  <c:v>0</c:v>
                </c:pt>
                <c:pt idx="6">
                  <c:v>1</c:v>
                </c:pt>
                <c:pt idx="7">
                  <c:v>0</c:v>
                </c:pt>
                <c:pt idx="8">
                  <c:v>3</c:v>
                </c:pt>
                <c:pt idx="9">
                  <c:v>1</c:v>
                </c:pt>
                <c:pt idx="10">
                  <c:v>2</c:v>
                </c:pt>
                <c:pt idx="11">
                  <c:v>4</c:v>
                </c:pt>
                <c:pt idx="12">
                  <c:v>3</c:v>
                </c:pt>
                <c:pt idx="13">
                  <c:v>0</c:v>
                </c:pt>
                <c:pt idx="14">
                  <c:v>2</c:v>
                </c:pt>
                <c:pt idx="15">
                  <c:v>0</c:v>
                </c:pt>
                <c:pt idx="16">
                  <c:v>0</c:v>
                </c:pt>
                <c:pt idx="17">
                  <c:v>0</c:v>
                </c:pt>
                <c:pt idx="18">
                  <c:v>0</c:v>
                </c:pt>
                <c:pt idx="19">
                  <c:v>1</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1912-4259-82D7-E60C6DBB1651}"/>
            </c:ext>
          </c:extLst>
        </c:ser>
        <c:ser>
          <c:idx val="7"/>
          <c:order val="7"/>
          <c:tx>
            <c:strRef>
              <c:f>表30!$I$3</c:f>
              <c:strCache>
                <c:ptCount val="1"/>
                <c:pt idx="0">
                  <c:v>８階</c:v>
                </c:pt>
              </c:strCache>
            </c:strRef>
          </c:tx>
          <c:spPr>
            <a:solidFill>
              <a:schemeClr val="dk1">
                <a:tint val="885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表30!$I$4:$I$30</c:f>
              <c:numCache>
                <c:formatCode>General</c:formatCode>
                <c:ptCount val="27"/>
                <c:pt idx="0">
                  <c:v>1</c:v>
                </c:pt>
                <c:pt idx="1">
                  <c:v>0</c:v>
                </c:pt>
                <c:pt idx="2">
                  <c:v>0</c:v>
                </c:pt>
                <c:pt idx="3">
                  <c:v>0</c:v>
                </c:pt>
                <c:pt idx="4">
                  <c:v>0</c:v>
                </c:pt>
                <c:pt idx="5">
                  <c:v>0</c:v>
                </c:pt>
                <c:pt idx="6">
                  <c:v>0</c:v>
                </c:pt>
                <c:pt idx="7">
                  <c:v>0</c:v>
                </c:pt>
                <c:pt idx="8">
                  <c:v>0</c:v>
                </c:pt>
                <c:pt idx="9">
                  <c:v>0</c:v>
                </c:pt>
                <c:pt idx="10">
                  <c:v>4</c:v>
                </c:pt>
                <c:pt idx="11">
                  <c:v>1</c:v>
                </c:pt>
                <c:pt idx="12">
                  <c:v>0</c:v>
                </c:pt>
                <c:pt idx="13">
                  <c:v>0</c:v>
                </c:pt>
                <c:pt idx="14">
                  <c:v>0</c:v>
                </c:pt>
                <c:pt idx="15">
                  <c:v>0</c:v>
                </c:pt>
                <c:pt idx="16">
                  <c:v>0</c:v>
                </c:pt>
                <c:pt idx="17">
                  <c:v>0</c:v>
                </c:pt>
                <c:pt idx="18">
                  <c:v>1</c:v>
                </c:pt>
                <c:pt idx="19">
                  <c:v>1</c:v>
                </c:pt>
                <c:pt idx="20">
                  <c:v>1</c:v>
                </c:pt>
                <c:pt idx="21">
                  <c:v>0</c:v>
                </c:pt>
                <c:pt idx="22">
                  <c:v>0</c:v>
                </c:pt>
                <c:pt idx="23">
                  <c:v>0</c:v>
                </c:pt>
                <c:pt idx="24">
                  <c:v>0</c:v>
                </c:pt>
                <c:pt idx="25">
                  <c:v>0</c:v>
                </c:pt>
                <c:pt idx="26">
                  <c:v>0</c:v>
                </c:pt>
              </c:numCache>
            </c:numRef>
          </c:val>
          <c:extLst>
            <c:ext xmlns:c16="http://schemas.microsoft.com/office/drawing/2014/chart" uri="{C3380CC4-5D6E-409C-BE32-E72D297353CC}">
              <c16:uniqueId val="{00000007-1912-4259-82D7-E60C6DBB1651}"/>
            </c:ext>
          </c:extLst>
        </c:ser>
        <c:ser>
          <c:idx val="8"/>
          <c:order val="8"/>
          <c:tx>
            <c:strRef>
              <c:f>表30!$J$3</c:f>
              <c:strCache>
                <c:ptCount val="1"/>
                <c:pt idx="0">
                  <c:v>９階以上</c:v>
                </c:pt>
              </c:strCache>
            </c:strRef>
          </c:tx>
          <c:spPr>
            <a:solidFill>
              <a:schemeClr val="dk1">
                <a:tint val="55000"/>
              </a:schemeClr>
            </a:solidFill>
            <a:ln>
              <a:noFill/>
            </a:ln>
            <a:effectLst/>
          </c:spPr>
          <c:invertIfNegative val="0"/>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表30!$J$4:$J$31</c:f>
              <c:numCache>
                <c:formatCode>General</c:formatCode>
                <c:ptCount val="28"/>
                <c:pt idx="0">
                  <c:v>0</c:v>
                </c:pt>
                <c:pt idx="1">
                  <c:v>0</c:v>
                </c:pt>
                <c:pt idx="2">
                  <c:v>0</c:v>
                </c:pt>
                <c:pt idx="3">
                  <c:v>0</c:v>
                </c:pt>
                <c:pt idx="4">
                  <c:v>2</c:v>
                </c:pt>
                <c:pt idx="5">
                  <c:v>0</c:v>
                </c:pt>
                <c:pt idx="6">
                  <c:v>1</c:v>
                </c:pt>
                <c:pt idx="7">
                  <c:v>3</c:v>
                </c:pt>
                <c:pt idx="8">
                  <c:v>3</c:v>
                </c:pt>
                <c:pt idx="9">
                  <c:v>1</c:v>
                </c:pt>
                <c:pt idx="10">
                  <c:v>8</c:v>
                </c:pt>
                <c:pt idx="11">
                  <c:v>12</c:v>
                </c:pt>
                <c:pt idx="12">
                  <c:v>6</c:v>
                </c:pt>
                <c:pt idx="13">
                  <c:v>10</c:v>
                </c:pt>
                <c:pt idx="14">
                  <c:v>1</c:v>
                </c:pt>
                <c:pt idx="15">
                  <c:v>2</c:v>
                </c:pt>
                <c:pt idx="16">
                  <c:v>3</c:v>
                </c:pt>
                <c:pt idx="17">
                  <c:v>3</c:v>
                </c:pt>
                <c:pt idx="18">
                  <c:v>5</c:v>
                </c:pt>
                <c:pt idx="19">
                  <c:v>2</c:v>
                </c:pt>
                <c:pt idx="20">
                  <c:v>1</c:v>
                </c:pt>
                <c:pt idx="21">
                  <c:v>0</c:v>
                </c:pt>
                <c:pt idx="22">
                  <c:v>1</c:v>
                </c:pt>
                <c:pt idx="23">
                  <c:v>3</c:v>
                </c:pt>
                <c:pt idx="24">
                  <c:v>1</c:v>
                </c:pt>
                <c:pt idx="25">
                  <c:v>3</c:v>
                </c:pt>
                <c:pt idx="26">
                  <c:v>4</c:v>
                </c:pt>
                <c:pt idx="27">
                  <c:v>1</c:v>
                </c:pt>
              </c:numCache>
            </c:numRef>
          </c:val>
          <c:extLst>
            <c:ext xmlns:c16="http://schemas.microsoft.com/office/drawing/2014/chart" uri="{C3380CC4-5D6E-409C-BE32-E72D297353CC}">
              <c16:uniqueId val="{00000008-1912-4259-82D7-E60C6DBB1651}"/>
            </c:ext>
          </c:extLst>
        </c:ser>
        <c:dLbls>
          <c:showLegendKey val="0"/>
          <c:showVal val="0"/>
          <c:showCatName val="0"/>
          <c:showSerName val="0"/>
          <c:showPercent val="0"/>
          <c:showBubbleSize val="0"/>
        </c:dLbls>
        <c:gapWidth val="20"/>
        <c:overlap val="100"/>
        <c:axId val="611840576"/>
        <c:axId val="611849760"/>
      </c:barChart>
      <c:lineChart>
        <c:grouping val="standard"/>
        <c:varyColors val="0"/>
        <c:ser>
          <c:idx val="9"/>
          <c:order val="9"/>
          <c:tx>
            <c:strRef>
              <c:f>表30!$K$3</c:f>
              <c:strCache>
                <c:ptCount val="1"/>
                <c:pt idx="0">
                  <c:v>合計</c:v>
                </c:pt>
              </c:strCache>
            </c:strRef>
          </c:tx>
          <c:spPr>
            <a:ln w="28575" cap="rnd">
              <a:solidFill>
                <a:schemeClr val="tx1"/>
              </a:solidFill>
              <a:round/>
            </a:ln>
            <a:effectLst/>
          </c:spPr>
          <c:marker>
            <c:symbol val="none"/>
          </c:marker>
          <c:cat>
            <c:strRef>
              <c:f>表30!$A$4:$A$31</c:f>
              <c:strCache>
                <c:ptCount val="28"/>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 元年度</c:v>
                </c:pt>
                <c:pt idx="25">
                  <c:v>令和 ２年度</c:v>
                </c:pt>
                <c:pt idx="26">
                  <c:v>令和３年度</c:v>
                </c:pt>
                <c:pt idx="27">
                  <c:v>令和４年度</c:v>
                </c:pt>
              </c:strCache>
            </c:strRef>
          </c:cat>
          <c:val>
            <c:numRef>
              <c:f>表30!$K$4:$K$31</c:f>
              <c:numCache>
                <c:formatCode>General</c:formatCode>
                <c:ptCount val="28"/>
                <c:pt idx="0">
                  <c:v>155</c:v>
                </c:pt>
                <c:pt idx="1">
                  <c:v>179</c:v>
                </c:pt>
                <c:pt idx="2">
                  <c:v>124</c:v>
                </c:pt>
                <c:pt idx="3">
                  <c:v>128</c:v>
                </c:pt>
                <c:pt idx="4">
                  <c:v>98</c:v>
                </c:pt>
                <c:pt idx="5">
                  <c:v>91</c:v>
                </c:pt>
                <c:pt idx="6">
                  <c:v>105</c:v>
                </c:pt>
                <c:pt idx="7">
                  <c:v>105</c:v>
                </c:pt>
                <c:pt idx="8">
                  <c:v>91</c:v>
                </c:pt>
                <c:pt idx="9">
                  <c:v>84</c:v>
                </c:pt>
                <c:pt idx="10">
                  <c:v>141</c:v>
                </c:pt>
                <c:pt idx="11">
                  <c:v>174</c:v>
                </c:pt>
                <c:pt idx="12">
                  <c:v>147</c:v>
                </c:pt>
                <c:pt idx="13">
                  <c:v>145</c:v>
                </c:pt>
                <c:pt idx="14">
                  <c:v>134</c:v>
                </c:pt>
                <c:pt idx="15">
                  <c:v>169</c:v>
                </c:pt>
                <c:pt idx="16">
                  <c:v>126</c:v>
                </c:pt>
                <c:pt idx="17">
                  <c:v>149</c:v>
                </c:pt>
                <c:pt idx="18">
                  <c:v>186</c:v>
                </c:pt>
                <c:pt idx="19">
                  <c:v>193</c:v>
                </c:pt>
                <c:pt idx="20">
                  <c:v>185</c:v>
                </c:pt>
                <c:pt idx="21">
                  <c:v>233</c:v>
                </c:pt>
                <c:pt idx="22">
                  <c:v>245</c:v>
                </c:pt>
                <c:pt idx="23">
                  <c:v>210</c:v>
                </c:pt>
                <c:pt idx="24">
                  <c:v>151</c:v>
                </c:pt>
                <c:pt idx="25">
                  <c:v>85</c:v>
                </c:pt>
                <c:pt idx="26">
                  <c:v>114</c:v>
                </c:pt>
                <c:pt idx="27">
                  <c:v>98</c:v>
                </c:pt>
              </c:numCache>
            </c:numRef>
          </c:val>
          <c:smooth val="0"/>
          <c:extLst>
            <c:ext xmlns:c16="http://schemas.microsoft.com/office/drawing/2014/chart" uri="{C3380CC4-5D6E-409C-BE32-E72D297353CC}">
              <c16:uniqueId val="{00000009-1912-4259-82D7-E60C6DBB1651}"/>
            </c:ext>
          </c:extLst>
        </c:ser>
        <c:dLbls>
          <c:showLegendKey val="0"/>
          <c:showVal val="0"/>
          <c:showCatName val="0"/>
          <c:showSerName val="0"/>
          <c:showPercent val="0"/>
          <c:showBubbleSize val="0"/>
        </c:dLbls>
        <c:marker val="1"/>
        <c:smooth val="0"/>
        <c:axId val="440230400"/>
        <c:axId val="438512168"/>
      </c:lineChart>
      <c:catAx>
        <c:axId val="61184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11849760"/>
        <c:crosses val="autoZero"/>
        <c:auto val="1"/>
        <c:lblAlgn val="ctr"/>
        <c:lblOffset val="100"/>
        <c:noMultiLvlLbl val="0"/>
      </c:catAx>
      <c:valAx>
        <c:axId val="611849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11840576"/>
        <c:crosses val="autoZero"/>
        <c:crossBetween val="between"/>
      </c:valAx>
      <c:valAx>
        <c:axId val="4385121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40230400"/>
        <c:crosses val="max"/>
        <c:crossBetween val="between"/>
      </c:valAx>
      <c:catAx>
        <c:axId val="440230400"/>
        <c:scaling>
          <c:orientation val="minMax"/>
        </c:scaling>
        <c:delete val="1"/>
        <c:axPos val="b"/>
        <c:numFmt formatCode="General" sourceLinked="1"/>
        <c:majorTickMark val="out"/>
        <c:minorTickMark val="none"/>
        <c:tickLblPos val="nextTo"/>
        <c:crossAx val="4385121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市内の都市公園数と面積の推移</a:t>
            </a:r>
          </a:p>
        </c:rich>
      </c:tx>
      <c:layout>
        <c:manualLayout>
          <c:xMode val="edge"/>
          <c:yMode val="edge"/>
          <c:x val="0.3815569910048669"/>
          <c:y val="2.824868103608261E-2"/>
        </c:manualLayout>
      </c:layout>
      <c:overlay val="0"/>
      <c:spPr>
        <a:noFill/>
        <a:ln w="25400">
          <a:noFill/>
        </a:ln>
      </c:spPr>
    </c:title>
    <c:autoTitleDeleted val="0"/>
    <c:plotArea>
      <c:layout>
        <c:manualLayout>
          <c:layoutTarget val="inner"/>
          <c:xMode val="edge"/>
          <c:yMode val="edge"/>
          <c:x val="6.9145885158611045E-2"/>
          <c:y val="0.1864406779661017"/>
          <c:w val="0.86589636315042862"/>
          <c:h val="0.5743879472693032"/>
        </c:manualLayout>
      </c:layout>
      <c:barChart>
        <c:barDir val="col"/>
        <c:grouping val="clustered"/>
        <c:varyColors val="0"/>
        <c:ser>
          <c:idx val="1"/>
          <c:order val="0"/>
          <c:tx>
            <c:v>総面積</c:v>
          </c:tx>
          <c:spPr>
            <a:solidFill>
              <a:schemeClr val="bg1">
                <a:lumMod val="50000"/>
              </a:schemeClr>
            </a:solidFill>
            <a:ln w="12700">
              <a:noFill/>
              <a:prstDash val="solid"/>
            </a:ln>
          </c:spPr>
          <c:invertIfNegative val="0"/>
          <c:cat>
            <c:strRef>
              <c:f>公園_表31!$A$5:$A$35</c:f>
              <c:strCache>
                <c:ptCount val="31"/>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pt idx="27">
                  <c:v>令和元年度</c:v>
                </c:pt>
                <c:pt idx="28">
                  <c:v>令和２年度</c:v>
                </c:pt>
                <c:pt idx="29">
                  <c:v>令和３年度</c:v>
                </c:pt>
                <c:pt idx="30">
                  <c:v>令和４年度</c:v>
                </c:pt>
              </c:strCache>
            </c:strRef>
          </c:cat>
          <c:val>
            <c:numRef>
              <c:f>公園_表31!$M$5:$M$35</c:f>
              <c:numCache>
                <c:formatCode>#,##0;[Red]#,##0</c:formatCode>
                <c:ptCount val="31"/>
                <c:pt idx="0">
                  <c:v>1315402</c:v>
                </c:pt>
                <c:pt idx="1">
                  <c:v>1366117</c:v>
                </c:pt>
                <c:pt idx="2">
                  <c:v>1445747</c:v>
                </c:pt>
                <c:pt idx="3">
                  <c:v>1445747</c:v>
                </c:pt>
                <c:pt idx="4">
                  <c:v>1445647</c:v>
                </c:pt>
                <c:pt idx="5">
                  <c:v>1445647</c:v>
                </c:pt>
                <c:pt idx="6">
                  <c:v>1445647</c:v>
                </c:pt>
                <c:pt idx="7">
                  <c:v>1482473</c:v>
                </c:pt>
                <c:pt idx="8">
                  <c:v>1484538</c:v>
                </c:pt>
                <c:pt idx="9">
                  <c:v>1599538</c:v>
                </c:pt>
                <c:pt idx="10">
                  <c:v>1622593</c:v>
                </c:pt>
                <c:pt idx="11">
                  <c:v>1622693</c:v>
                </c:pt>
                <c:pt idx="12">
                  <c:v>1622693</c:v>
                </c:pt>
                <c:pt idx="13">
                  <c:v>1622693</c:v>
                </c:pt>
                <c:pt idx="14">
                  <c:v>1649922</c:v>
                </c:pt>
                <c:pt idx="15">
                  <c:v>1674923</c:v>
                </c:pt>
                <c:pt idx="16">
                  <c:v>1710865</c:v>
                </c:pt>
                <c:pt idx="17">
                  <c:v>1714265</c:v>
                </c:pt>
                <c:pt idx="18">
                  <c:v>1719756</c:v>
                </c:pt>
                <c:pt idx="19">
                  <c:v>1722223</c:v>
                </c:pt>
                <c:pt idx="20">
                  <c:v>1737051</c:v>
                </c:pt>
                <c:pt idx="21">
                  <c:v>1757051</c:v>
                </c:pt>
                <c:pt idx="22">
                  <c:v>1796313</c:v>
                </c:pt>
                <c:pt idx="23">
                  <c:v>1838954</c:v>
                </c:pt>
                <c:pt idx="24">
                  <c:v>1854848</c:v>
                </c:pt>
                <c:pt idx="25">
                  <c:v>1866589</c:v>
                </c:pt>
                <c:pt idx="26">
                  <c:v>1891551</c:v>
                </c:pt>
                <c:pt idx="27">
                  <c:v>1947043</c:v>
                </c:pt>
                <c:pt idx="28">
                  <c:v>1949543</c:v>
                </c:pt>
                <c:pt idx="29">
                  <c:v>1953992</c:v>
                </c:pt>
                <c:pt idx="30">
                  <c:v>1953992</c:v>
                </c:pt>
              </c:numCache>
            </c:numRef>
          </c:val>
          <c:extLst>
            <c:ext xmlns:c16="http://schemas.microsoft.com/office/drawing/2014/chart" uri="{C3380CC4-5D6E-409C-BE32-E72D297353CC}">
              <c16:uniqueId val="{00000000-8829-418D-A236-9EE5868781DB}"/>
            </c:ext>
          </c:extLst>
        </c:ser>
        <c:dLbls>
          <c:showLegendKey val="0"/>
          <c:showVal val="0"/>
          <c:showCatName val="0"/>
          <c:showSerName val="0"/>
          <c:showPercent val="0"/>
          <c:showBubbleSize val="0"/>
        </c:dLbls>
        <c:gapWidth val="50"/>
        <c:axId val="336305880"/>
        <c:axId val="336404320"/>
      </c:barChart>
      <c:lineChart>
        <c:grouping val="standard"/>
        <c:varyColors val="0"/>
        <c:ser>
          <c:idx val="0"/>
          <c:order val="1"/>
          <c:tx>
            <c:v>公園数</c:v>
          </c:tx>
          <c:spPr>
            <a:ln w="12700">
              <a:solidFill>
                <a:schemeClr val="tx1"/>
              </a:solidFill>
              <a:prstDash val="solid"/>
            </a:ln>
          </c:spPr>
          <c:marker>
            <c:symbol val="circle"/>
            <c:size val="10"/>
            <c:spPr>
              <a:solidFill>
                <a:schemeClr val="tx1"/>
              </a:solidFill>
              <a:ln>
                <a:noFill/>
                <a:prstDash val="solid"/>
              </a:ln>
            </c:spPr>
          </c:marker>
          <c:cat>
            <c:strRef>
              <c:f>公園_表31!$A$5:$A$35</c:f>
              <c:strCache>
                <c:ptCount val="31"/>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平成２１年度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pt idx="27">
                  <c:v>令和元年度</c:v>
                </c:pt>
                <c:pt idx="28">
                  <c:v>令和２年度</c:v>
                </c:pt>
                <c:pt idx="29">
                  <c:v>令和３年度</c:v>
                </c:pt>
                <c:pt idx="30">
                  <c:v>令和４年度</c:v>
                </c:pt>
              </c:strCache>
            </c:strRef>
          </c:cat>
          <c:val>
            <c:numRef>
              <c:f>公園_表31!$L$5:$L$35</c:f>
              <c:numCache>
                <c:formatCode>#,##0;[Red]#,##0</c:formatCode>
                <c:ptCount val="31"/>
                <c:pt idx="0">
                  <c:v>109</c:v>
                </c:pt>
                <c:pt idx="1">
                  <c:v>110</c:v>
                </c:pt>
                <c:pt idx="2">
                  <c:v>126</c:v>
                </c:pt>
                <c:pt idx="3">
                  <c:v>126</c:v>
                </c:pt>
                <c:pt idx="4">
                  <c:v>126</c:v>
                </c:pt>
                <c:pt idx="5">
                  <c:v>126</c:v>
                </c:pt>
                <c:pt idx="6">
                  <c:v>126</c:v>
                </c:pt>
                <c:pt idx="7">
                  <c:v>129</c:v>
                </c:pt>
                <c:pt idx="8">
                  <c:v>130</c:v>
                </c:pt>
                <c:pt idx="9">
                  <c:v>137</c:v>
                </c:pt>
                <c:pt idx="10">
                  <c:v>139</c:v>
                </c:pt>
                <c:pt idx="11">
                  <c:v>139</c:v>
                </c:pt>
                <c:pt idx="12">
                  <c:v>139</c:v>
                </c:pt>
                <c:pt idx="13">
                  <c:v>139</c:v>
                </c:pt>
                <c:pt idx="14">
                  <c:v>142</c:v>
                </c:pt>
                <c:pt idx="15">
                  <c:v>146</c:v>
                </c:pt>
                <c:pt idx="16">
                  <c:v>147</c:v>
                </c:pt>
                <c:pt idx="17">
                  <c:v>149</c:v>
                </c:pt>
                <c:pt idx="18">
                  <c:v>151</c:v>
                </c:pt>
                <c:pt idx="19">
                  <c:v>152</c:v>
                </c:pt>
                <c:pt idx="20">
                  <c:v>158</c:v>
                </c:pt>
                <c:pt idx="21">
                  <c:v>159</c:v>
                </c:pt>
                <c:pt idx="22">
                  <c:v>169</c:v>
                </c:pt>
                <c:pt idx="23">
                  <c:v>173</c:v>
                </c:pt>
                <c:pt idx="24">
                  <c:v>180</c:v>
                </c:pt>
                <c:pt idx="25">
                  <c:v>183</c:v>
                </c:pt>
                <c:pt idx="26">
                  <c:v>186</c:v>
                </c:pt>
                <c:pt idx="27">
                  <c:v>201</c:v>
                </c:pt>
                <c:pt idx="28">
                  <c:v>202</c:v>
                </c:pt>
                <c:pt idx="29">
                  <c:v>206</c:v>
                </c:pt>
                <c:pt idx="30">
                  <c:v>206</c:v>
                </c:pt>
              </c:numCache>
            </c:numRef>
          </c:val>
          <c:smooth val="0"/>
          <c:extLst>
            <c:ext xmlns:c16="http://schemas.microsoft.com/office/drawing/2014/chart" uri="{C3380CC4-5D6E-409C-BE32-E72D297353CC}">
              <c16:uniqueId val="{00000001-8829-418D-A236-9EE5868781DB}"/>
            </c:ext>
          </c:extLst>
        </c:ser>
        <c:dLbls>
          <c:showLegendKey val="0"/>
          <c:showVal val="0"/>
          <c:showCatName val="0"/>
          <c:showSerName val="0"/>
          <c:showPercent val="0"/>
          <c:showBubbleSize val="0"/>
        </c:dLbls>
        <c:marker val="1"/>
        <c:smooth val="0"/>
        <c:axId val="336311400"/>
        <c:axId val="336311784"/>
      </c:lineChart>
      <c:catAx>
        <c:axId val="336305880"/>
        <c:scaling>
          <c:orientation val="minMax"/>
        </c:scaling>
        <c:delete val="0"/>
        <c:axPos val="b"/>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2.1597539828479527E-2"/>
              <c:y val="9.7928577109679463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336404320"/>
        <c:crossesAt val="0"/>
        <c:auto val="0"/>
        <c:lblAlgn val="ctr"/>
        <c:lblOffset val="100"/>
        <c:tickLblSkip val="1"/>
        <c:tickMarkSkip val="1"/>
        <c:noMultiLvlLbl val="0"/>
      </c:catAx>
      <c:valAx>
        <c:axId val="336404320"/>
        <c:scaling>
          <c:orientation val="minMax"/>
          <c:max val="2100000"/>
          <c:min val="0"/>
        </c:scaling>
        <c:delete val="0"/>
        <c:axPos val="l"/>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（箇所）</a:t>
                </a:r>
              </a:p>
            </c:rich>
          </c:tx>
          <c:layout>
            <c:manualLayout>
              <c:xMode val="edge"/>
              <c:yMode val="edge"/>
              <c:x val="0.9379511842456818"/>
              <c:y val="0.10734473342347357"/>
            </c:manualLayout>
          </c:layout>
          <c:overlay val="0"/>
          <c:spPr>
            <a:noFill/>
            <a:ln w="25400">
              <a:noFill/>
            </a:ln>
          </c:spPr>
        </c:title>
        <c:numFmt formatCode="#,##0;[Red]#,##0" sourceLinked="1"/>
        <c:majorTickMark val="none"/>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336305880"/>
        <c:crosses val="autoZero"/>
        <c:crossBetween val="between"/>
        <c:majorUnit val="300000"/>
      </c:valAx>
      <c:catAx>
        <c:axId val="336311400"/>
        <c:scaling>
          <c:orientation val="minMax"/>
        </c:scaling>
        <c:delete val="1"/>
        <c:axPos val="b"/>
        <c:numFmt formatCode="General" sourceLinked="1"/>
        <c:majorTickMark val="out"/>
        <c:minorTickMark val="none"/>
        <c:tickLblPos val="nextTo"/>
        <c:crossAx val="336311784"/>
        <c:crossesAt val="0"/>
        <c:auto val="0"/>
        <c:lblAlgn val="ctr"/>
        <c:lblOffset val="100"/>
        <c:noMultiLvlLbl val="0"/>
      </c:catAx>
      <c:valAx>
        <c:axId val="336311784"/>
        <c:scaling>
          <c:orientation val="minMax"/>
          <c:max val="220"/>
          <c:min val="0"/>
        </c:scaling>
        <c:delete val="0"/>
        <c:axPos val="r"/>
        <c:majorGridlines/>
        <c:minorGridlines>
          <c:spPr>
            <a:ln>
              <a:noFill/>
            </a:ln>
          </c:spPr>
        </c:minorGridlines>
        <c:numFmt formatCode="#,##0;[Red]#,##0" sourceLinked="1"/>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336311400"/>
        <c:crosses val="max"/>
        <c:crossBetween val="between"/>
        <c:majorUnit val="30"/>
        <c:minorUnit val="10"/>
      </c:valAx>
      <c:spPr>
        <a:solidFill>
          <a:srgbClr val="FFFFFF"/>
        </a:solidFill>
        <a:ln w="12700">
          <a:noFill/>
          <a:prstDash val="solid"/>
        </a:ln>
      </c:spPr>
    </c:plotArea>
    <c:legend>
      <c:legendPos val="r"/>
      <c:layout>
        <c:manualLayout>
          <c:xMode val="edge"/>
          <c:yMode val="edge"/>
          <c:x val="0.34876739787422134"/>
          <c:y val="0.11977704154289599"/>
          <c:w val="0.30713743117439662"/>
          <c:h val="4.5197804819852083E-2"/>
        </c:manualLayout>
      </c:layout>
      <c:overlay val="0"/>
      <c:spPr>
        <a:solidFill>
          <a:srgbClr val="FFFFFF"/>
        </a:solidFill>
        <a:ln w="3175">
          <a:noFill/>
          <a:prstDash val="solid"/>
        </a:ln>
      </c:spPr>
      <c:txPr>
        <a:bodyPr/>
        <a:lstStyle/>
        <a:p>
          <a:pPr>
            <a:defRPr sz="14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500216354250241E-2"/>
          <c:y val="4.9674220023411618E-2"/>
          <c:w val="0.85795069080667519"/>
          <c:h val="0.69215198694164126"/>
        </c:manualLayout>
      </c:layout>
      <c:barChart>
        <c:barDir val="col"/>
        <c:grouping val="clustered"/>
        <c:varyColors val="0"/>
        <c:ser>
          <c:idx val="0"/>
          <c:order val="0"/>
          <c:tx>
            <c:strRef>
              <c:f>表34!$B$2</c:f>
              <c:strCache>
                <c:ptCount val="1"/>
                <c:pt idx="0">
                  <c:v>行政区域</c:v>
                </c:pt>
              </c:strCache>
            </c:strRef>
          </c:tx>
          <c:spPr>
            <a:solidFill>
              <a:schemeClr val="tx1">
                <a:lumMod val="65000"/>
                <a:lumOff val="35000"/>
              </a:schemeClr>
            </a:solidFill>
            <a:ln>
              <a:noFill/>
            </a:ln>
            <a:effectLst/>
          </c:spPr>
          <c:invertIfNegative val="0"/>
          <c:cat>
            <c:strRef>
              <c:f>表34!$A$4:$A$33</c:f>
              <c:strCache>
                <c:ptCount val="30"/>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pt idx="28">
                  <c:v>令和　３年度</c:v>
                </c:pt>
                <c:pt idx="29">
                  <c:v>令和　４年度</c:v>
                </c:pt>
              </c:strCache>
            </c:strRef>
          </c:cat>
          <c:val>
            <c:numRef>
              <c:f>表34!$B$4:$B$33</c:f>
              <c:numCache>
                <c:formatCode>#,##0_);[Red]\(#,##0\)</c:formatCode>
                <c:ptCount val="30"/>
                <c:pt idx="0">
                  <c:v>28401</c:v>
                </c:pt>
                <c:pt idx="1">
                  <c:v>28401</c:v>
                </c:pt>
                <c:pt idx="2">
                  <c:v>28401</c:v>
                </c:pt>
                <c:pt idx="3">
                  <c:v>28407</c:v>
                </c:pt>
                <c:pt idx="4">
                  <c:v>28407</c:v>
                </c:pt>
                <c:pt idx="5">
                  <c:v>28407</c:v>
                </c:pt>
                <c:pt idx="6">
                  <c:v>28407</c:v>
                </c:pt>
                <c:pt idx="7">
                  <c:v>28407</c:v>
                </c:pt>
                <c:pt idx="8">
                  <c:v>28407</c:v>
                </c:pt>
                <c:pt idx="9">
                  <c:v>28407</c:v>
                </c:pt>
                <c:pt idx="10">
                  <c:v>28407</c:v>
                </c:pt>
                <c:pt idx="11">
                  <c:v>28407</c:v>
                </c:pt>
                <c:pt idx="12">
                  <c:v>28407</c:v>
                </c:pt>
                <c:pt idx="13">
                  <c:v>28407</c:v>
                </c:pt>
                <c:pt idx="14">
                  <c:v>28407</c:v>
                </c:pt>
                <c:pt idx="15">
                  <c:v>28407</c:v>
                </c:pt>
                <c:pt idx="16">
                  <c:v>28407</c:v>
                </c:pt>
                <c:pt idx="17">
                  <c:v>28407</c:v>
                </c:pt>
                <c:pt idx="18">
                  <c:v>28407</c:v>
                </c:pt>
                <c:pt idx="19">
                  <c:v>28407</c:v>
                </c:pt>
                <c:pt idx="20">
                  <c:v>28407</c:v>
                </c:pt>
                <c:pt idx="21">
                  <c:v>28372</c:v>
                </c:pt>
                <c:pt idx="22">
                  <c:v>28372</c:v>
                </c:pt>
                <c:pt idx="23">
                  <c:v>28372</c:v>
                </c:pt>
                <c:pt idx="24">
                  <c:v>28372</c:v>
                </c:pt>
                <c:pt idx="25">
                  <c:v>28372</c:v>
                </c:pt>
                <c:pt idx="26">
                  <c:v>28372</c:v>
                </c:pt>
                <c:pt idx="27">
                  <c:v>28372</c:v>
                </c:pt>
                <c:pt idx="28">
                  <c:v>28372</c:v>
                </c:pt>
                <c:pt idx="29">
                  <c:v>28372</c:v>
                </c:pt>
              </c:numCache>
            </c:numRef>
          </c:val>
          <c:extLst>
            <c:ext xmlns:c16="http://schemas.microsoft.com/office/drawing/2014/chart" uri="{C3380CC4-5D6E-409C-BE32-E72D297353CC}">
              <c16:uniqueId val="{00000000-8397-4E16-9ADF-89F67C4F795A}"/>
            </c:ext>
          </c:extLst>
        </c:ser>
        <c:ser>
          <c:idx val="3"/>
          <c:order val="1"/>
          <c:tx>
            <c:strRef>
              <c:f>表34!$E$2</c:f>
              <c:strCache>
                <c:ptCount val="1"/>
                <c:pt idx="0">
                  <c:v>処理区域</c:v>
                </c:pt>
              </c:strCache>
            </c:strRef>
          </c:tx>
          <c:spPr>
            <a:solidFill>
              <a:schemeClr val="accent3">
                <a:shade val="92000"/>
              </a:schemeClr>
            </a:solidFill>
            <a:ln>
              <a:noFill/>
            </a:ln>
            <a:effectLst/>
          </c:spPr>
          <c:invertIfNegative val="0"/>
          <c:cat>
            <c:strRef>
              <c:f>表34!$A$4:$A$33</c:f>
              <c:strCache>
                <c:ptCount val="30"/>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pt idx="28">
                  <c:v>令和　３年度</c:v>
                </c:pt>
                <c:pt idx="29">
                  <c:v>令和　４年度</c:v>
                </c:pt>
              </c:strCache>
            </c:strRef>
          </c:cat>
          <c:val>
            <c:numRef>
              <c:f>表34!$E$4:$E$33</c:f>
              <c:numCache>
                <c:formatCode>#,##0_);[Red]\(#,##0\)</c:formatCode>
                <c:ptCount val="30"/>
                <c:pt idx="0">
                  <c:v>4203</c:v>
                </c:pt>
                <c:pt idx="1">
                  <c:v>4575</c:v>
                </c:pt>
                <c:pt idx="2">
                  <c:v>4733.6000000000004</c:v>
                </c:pt>
                <c:pt idx="3">
                  <c:v>4932.1000000000004</c:v>
                </c:pt>
                <c:pt idx="4">
                  <c:v>5027.3</c:v>
                </c:pt>
                <c:pt idx="5">
                  <c:v>5164.3</c:v>
                </c:pt>
                <c:pt idx="6">
                  <c:v>5320.1</c:v>
                </c:pt>
                <c:pt idx="7">
                  <c:v>5465.5</c:v>
                </c:pt>
                <c:pt idx="8">
                  <c:v>5759.7</c:v>
                </c:pt>
                <c:pt idx="9">
                  <c:v>5906.2</c:v>
                </c:pt>
                <c:pt idx="10">
                  <c:v>6006.4</c:v>
                </c:pt>
                <c:pt idx="11">
                  <c:v>6090.8</c:v>
                </c:pt>
                <c:pt idx="12">
                  <c:v>6288.8</c:v>
                </c:pt>
                <c:pt idx="13">
                  <c:v>6463.8</c:v>
                </c:pt>
                <c:pt idx="14">
                  <c:v>6646.6</c:v>
                </c:pt>
                <c:pt idx="15">
                  <c:v>6858.4</c:v>
                </c:pt>
                <c:pt idx="16">
                  <c:v>6986.4</c:v>
                </c:pt>
                <c:pt idx="17">
                  <c:v>7175.2</c:v>
                </c:pt>
                <c:pt idx="18">
                  <c:v>7565.8</c:v>
                </c:pt>
                <c:pt idx="19">
                  <c:v>7709.4</c:v>
                </c:pt>
                <c:pt idx="20">
                  <c:v>7819</c:v>
                </c:pt>
                <c:pt idx="21">
                  <c:v>7848.8</c:v>
                </c:pt>
                <c:pt idx="22">
                  <c:v>7921.5</c:v>
                </c:pt>
                <c:pt idx="23">
                  <c:v>8024.1</c:v>
                </c:pt>
                <c:pt idx="24">
                  <c:v>8075.5</c:v>
                </c:pt>
                <c:pt idx="25">
                  <c:v>8147.3</c:v>
                </c:pt>
                <c:pt idx="26">
                  <c:v>8209.7000000000007</c:v>
                </c:pt>
                <c:pt idx="27">
                  <c:v>8272.5</c:v>
                </c:pt>
                <c:pt idx="28">
                  <c:v>8324.2000000000007</c:v>
                </c:pt>
                <c:pt idx="29">
                  <c:v>8397</c:v>
                </c:pt>
              </c:numCache>
            </c:numRef>
          </c:val>
          <c:extLst>
            <c:ext xmlns:c16="http://schemas.microsoft.com/office/drawing/2014/chart" uri="{C3380CC4-5D6E-409C-BE32-E72D297353CC}">
              <c16:uniqueId val="{00000003-8397-4E16-9ADF-89F67C4F795A}"/>
            </c:ext>
          </c:extLst>
        </c:ser>
        <c:dLbls>
          <c:showLegendKey val="0"/>
          <c:showVal val="0"/>
          <c:showCatName val="0"/>
          <c:showSerName val="0"/>
          <c:showPercent val="0"/>
          <c:showBubbleSize val="0"/>
        </c:dLbls>
        <c:gapWidth val="40"/>
        <c:axId val="618707919"/>
        <c:axId val="446480015"/>
        <c:extLst/>
      </c:barChart>
      <c:lineChart>
        <c:grouping val="standard"/>
        <c:varyColors val="0"/>
        <c:ser>
          <c:idx val="6"/>
          <c:order val="2"/>
          <c:tx>
            <c:strRef>
              <c:f>表34!$H$2</c:f>
              <c:strCache>
                <c:ptCount val="1"/>
                <c:pt idx="0">
                  <c:v>普及率（％）</c:v>
                </c:pt>
              </c:strCache>
            </c:strRef>
          </c:tx>
          <c:spPr>
            <a:ln w="22225" cap="rnd">
              <a:solidFill>
                <a:schemeClr val="bg1">
                  <a:lumMod val="50000"/>
                </a:schemeClr>
              </a:solidFill>
              <a:round/>
            </a:ln>
            <a:effectLst/>
          </c:spPr>
          <c:marker>
            <c:symbol val="none"/>
          </c:marker>
          <c:cat>
            <c:strRef>
              <c:f>表34!$A$4:$A$33</c:f>
              <c:strCache>
                <c:ptCount val="30"/>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pt idx="28">
                  <c:v>令和　３年度</c:v>
                </c:pt>
                <c:pt idx="29">
                  <c:v>令和　４年度</c:v>
                </c:pt>
              </c:strCache>
            </c:strRef>
          </c:cat>
          <c:val>
            <c:numRef>
              <c:f>表34!$H$4:$H$33</c:f>
              <c:numCache>
                <c:formatCode>#,##0.0;[Red]\-#,##0.0</c:formatCode>
                <c:ptCount val="30"/>
                <c:pt idx="0">
                  <c:v>56.382650596800374</c:v>
                </c:pt>
                <c:pt idx="1">
                  <c:v>60.33801744866598</c:v>
                </c:pt>
                <c:pt idx="2">
                  <c:v>61.730988810230649</c:v>
                </c:pt>
                <c:pt idx="3">
                  <c:v>61.817093080403794</c:v>
                </c:pt>
                <c:pt idx="4">
                  <c:v>64.120009607918718</c:v>
                </c:pt>
                <c:pt idx="5">
                  <c:v>65.154369556062846</c:v>
                </c:pt>
                <c:pt idx="6">
                  <c:v>67.072619913191005</c:v>
                </c:pt>
                <c:pt idx="7">
                  <c:v>69.946604809943764</c:v>
                </c:pt>
                <c:pt idx="8">
                  <c:v>71.9449525302674</c:v>
                </c:pt>
                <c:pt idx="9">
                  <c:v>73.773231787792909</c:v>
                </c:pt>
                <c:pt idx="10">
                  <c:v>73.961022959812297</c:v>
                </c:pt>
                <c:pt idx="11">
                  <c:v>74.627768842460625</c:v>
                </c:pt>
                <c:pt idx="12">
                  <c:v>75.927263212977508</c:v>
                </c:pt>
                <c:pt idx="13">
                  <c:v>76.408544726301727</c:v>
                </c:pt>
                <c:pt idx="14">
                  <c:v>77.8</c:v>
                </c:pt>
                <c:pt idx="15">
                  <c:v>78.5</c:v>
                </c:pt>
                <c:pt idx="16">
                  <c:v>79.099999999999994</c:v>
                </c:pt>
                <c:pt idx="17">
                  <c:v>80.2</c:v>
                </c:pt>
                <c:pt idx="18">
                  <c:v>80.599999999999994</c:v>
                </c:pt>
                <c:pt idx="19">
                  <c:v>81.3</c:v>
                </c:pt>
                <c:pt idx="20">
                  <c:v>80.8</c:v>
                </c:pt>
                <c:pt idx="21">
                  <c:v>82.3</c:v>
                </c:pt>
                <c:pt idx="22">
                  <c:v>82.8</c:v>
                </c:pt>
                <c:pt idx="23">
                  <c:v>83.7</c:v>
                </c:pt>
                <c:pt idx="24">
                  <c:v>84.2</c:v>
                </c:pt>
                <c:pt idx="25">
                  <c:v>84.7</c:v>
                </c:pt>
                <c:pt idx="26">
                  <c:v>85.1</c:v>
                </c:pt>
                <c:pt idx="27">
                  <c:v>85.5</c:v>
                </c:pt>
                <c:pt idx="28">
                  <c:v>85.8</c:v>
                </c:pt>
                <c:pt idx="29">
                  <c:v>86.1</c:v>
                </c:pt>
              </c:numCache>
            </c:numRef>
          </c:val>
          <c:smooth val="0"/>
          <c:extLst>
            <c:ext xmlns:c16="http://schemas.microsoft.com/office/drawing/2014/chart" uri="{C3380CC4-5D6E-409C-BE32-E72D297353CC}">
              <c16:uniqueId val="{00000006-8397-4E16-9ADF-89F67C4F795A}"/>
            </c:ext>
          </c:extLst>
        </c:ser>
        <c:dLbls>
          <c:showLegendKey val="0"/>
          <c:showVal val="0"/>
          <c:showCatName val="0"/>
          <c:showSerName val="0"/>
          <c:showPercent val="0"/>
          <c:showBubbleSize val="0"/>
        </c:dLbls>
        <c:marker val="1"/>
        <c:smooth val="0"/>
        <c:axId val="430306591"/>
        <c:axId val="2091118783"/>
      </c:lineChart>
      <c:catAx>
        <c:axId val="618707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2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446480015"/>
        <c:crosses val="autoZero"/>
        <c:auto val="1"/>
        <c:lblAlgn val="ctr"/>
        <c:lblOffset val="100"/>
        <c:tickLblSkip val="1"/>
        <c:noMultiLvlLbl val="0"/>
      </c:catAx>
      <c:valAx>
        <c:axId val="446480015"/>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18707919"/>
        <c:crosses val="autoZero"/>
        <c:crossBetween val="between"/>
      </c:valAx>
      <c:valAx>
        <c:axId val="2091118783"/>
        <c:scaling>
          <c:orientation val="minMax"/>
        </c:scaling>
        <c:delete val="0"/>
        <c:axPos val="r"/>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30306591"/>
        <c:crosses val="max"/>
        <c:crossBetween val="between"/>
        <c:majorUnit val="20"/>
      </c:valAx>
      <c:catAx>
        <c:axId val="430306591"/>
        <c:scaling>
          <c:orientation val="minMax"/>
        </c:scaling>
        <c:delete val="1"/>
        <c:axPos val="b"/>
        <c:numFmt formatCode="General" sourceLinked="1"/>
        <c:majorTickMark val="out"/>
        <c:minorTickMark val="none"/>
        <c:tickLblPos val="nextTo"/>
        <c:crossAx val="2091118783"/>
        <c:crosses val="autoZero"/>
        <c:auto val="1"/>
        <c:lblAlgn val="ctr"/>
        <c:lblOffset val="100"/>
        <c:noMultiLvlLbl val="0"/>
      </c:catAx>
      <c:spPr>
        <a:noFill/>
        <a:ln>
          <a:noFill/>
        </a:ln>
        <a:effectLst/>
      </c:spPr>
    </c:plotArea>
    <c:legend>
      <c:legendPos val="b"/>
      <c:layout>
        <c:manualLayout>
          <c:xMode val="edge"/>
          <c:yMode val="edge"/>
          <c:x val="0.45718158756236937"/>
          <c:y val="0.41666071740997185"/>
          <c:w val="0.48113922042210966"/>
          <c:h val="0.1128962402293398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ysClr val="windowText" lastClr="000000"/>
                </a:solidFill>
                <a:latin typeface="ＭＳ Ｐゴシック"/>
                <a:ea typeface="ＭＳ Ｐゴシック"/>
                <a:cs typeface="ＭＳ Ｐゴシック"/>
              </a:defRPr>
            </a:pPr>
            <a:r>
              <a:rPr lang="ja-JP" altLang="en-US" sz="1400">
                <a:solidFill>
                  <a:sysClr val="windowText" lastClr="000000"/>
                </a:solidFill>
              </a:rPr>
              <a:t>人身交通事故　発生件数と負傷者数の推移</a:t>
            </a:r>
          </a:p>
        </c:rich>
      </c:tx>
      <c:layout>
        <c:manualLayout>
          <c:xMode val="edge"/>
          <c:yMode val="edge"/>
          <c:x val="0.21897770812368228"/>
          <c:y val="3.9660149646909323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9.3797346141430288E-2"/>
          <c:y val="0.15330206333613941"/>
          <c:w val="0.88048476539213594"/>
          <c:h val="0.63875738341029309"/>
        </c:manualLayout>
      </c:layout>
      <c:lineChart>
        <c:grouping val="standard"/>
        <c:varyColors val="0"/>
        <c:ser>
          <c:idx val="0"/>
          <c:order val="0"/>
          <c:tx>
            <c:v>発生件数</c:v>
          </c:tx>
          <c:spPr>
            <a:ln w="19050" cap="rnd" cmpd="sng" algn="ctr">
              <a:solidFill>
                <a:schemeClr val="dk1">
                  <a:tint val="88500"/>
                  <a:shade val="95000"/>
                  <a:satMod val="105000"/>
                </a:schemeClr>
              </a:solidFill>
              <a:prstDash val="solid"/>
              <a:round/>
            </a:ln>
            <a:effectLst/>
          </c:spPr>
          <c:marker>
            <c:symbol val="square"/>
            <c:size val="5"/>
            <c:spPr>
              <a:solidFill>
                <a:schemeClr val="dk1">
                  <a:tint val="88500"/>
                </a:schemeClr>
              </a:solidFill>
              <a:ln w="9525" cap="flat" cmpd="sng" algn="ctr">
                <a:solidFill>
                  <a:schemeClr val="dk1">
                    <a:tint val="88500"/>
                    <a:shade val="95000"/>
                    <a:satMod val="105000"/>
                  </a:schemeClr>
                </a:solidFill>
                <a:prstDash val="solid"/>
                <a:round/>
              </a:ln>
              <a:effectLst/>
            </c:spPr>
          </c:marker>
          <c:cat>
            <c:strRef>
              <c:f>治安_表35!$A$5:$A$28</c:f>
              <c:strCache>
                <c:ptCount val="24"/>
                <c:pt idx="0">
                  <c:v>平成１２年</c:v>
                </c:pt>
                <c:pt idx="1">
                  <c:v>平成１３年</c:v>
                </c:pt>
                <c:pt idx="2">
                  <c:v>平成１４年</c:v>
                </c:pt>
                <c:pt idx="3">
                  <c:v>平成１５年</c:v>
                </c:pt>
                <c:pt idx="4">
                  <c:v>平成１６年</c:v>
                </c:pt>
                <c:pt idx="5">
                  <c:v>平成１７年</c:v>
                </c:pt>
                <c:pt idx="6">
                  <c:v>平成１８年</c:v>
                </c:pt>
                <c:pt idx="7">
                  <c:v>平成１９年</c:v>
                </c:pt>
                <c:pt idx="8">
                  <c:v>平成２０年</c:v>
                </c:pt>
                <c:pt idx="9">
                  <c:v>平成２１年</c:v>
                </c:pt>
                <c:pt idx="10">
                  <c:v>平成２２年</c:v>
                </c:pt>
                <c:pt idx="11">
                  <c:v>平成２３年</c:v>
                </c:pt>
                <c:pt idx="12">
                  <c:v>平成２４年</c:v>
                </c:pt>
                <c:pt idx="13">
                  <c:v>平成２５年</c:v>
                </c:pt>
                <c:pt idx="14">
                  <c:v>平成２６年</c:v>
                </c:pt>
                <c:pt idx="15">
                  <c:v>平成２７年</c:v>
                </c:pt>
                <c:pt idx="16">
                  <c:v>平成２８年</c:v>
                </c:pt>
                <c:pt idx="17">
                  <c:v>平成２９年</c:v>
                </c:pt>
                <c:pt idx="18">
                  <c:v>平成３０年</c:v>
                </c:pt>
                <c:pt idx="19">
                  <c:v>令和元年</c:v>
                </c:pt>
                <c:pt idx="20">
                  <c:v>令和２年</c:v>
                </c:pt>
                <c:pt idx="21">
                  <c:v>令和３年</c:v>
                </c:pt>
                <c:pt idx="22">
                  <c:v>令和４年</c:v>
                </c:pt>
                <c:pt idx="23">
                  <c:v>令和５年</c:v>
                </c:pt>
              </c:strCache>
            </c:strRef>
          </c:cat>
          <c:val>
            <c:numRef>
              <c:f>治安_表35!$B$5:$B$28</c:f>
              <c:numCache>
                <c:formatCode>_(* #,##0_);_(* \(#,##0\);_(* "-"_);_(@_)</c:formatCode>
                <c:ptCount val="24"/>
                <c:pt idx="0">
                  <c:v>1943</c:v>
                </c:pt>
                <c:pt idx="1">
                  <c:v>1877</c:v>
                </c:pt>
                <c:pt idx="2">
                  <c:v>2152</c:v>
                </c:pt>
                <c:pt idx="3">
                  <c:v>2148</c:v>
                </c:pt>
                <c:pt idx="4">
                  <c:v>1966</c:v>
                </c:pt>
                <c:pt idx="5">
                  <c:v>1897</c:v>
                </c:pt>
                <c:pt idx="6">
                  <c:v>1806</c:v>
                </c:pt>
                <c:pt idx="7">
                  <c:v>1489</c:v>
                </c:pt>
                <c:pt idx="8">
                  <c:v>1766</c:v>
                </c:pt>
                <c:pt idx="9">
                  <c:v>1316</c:v>
                </c:pt>
                <c:pt idx="10">
                  <c:v>1229</c:v>
                </c:pt>
                <c:pt idx="11">
                  <c:v>1054</c:v>
                </c:pt>
                <c:pt idx="12">
                  <c:v>1110</c:v>
                </c:pt>
                <c:pt idx="13">
                  <c:v>1027</c:v>
                </c:pt>
                <c:pt idx="14">
                  <c:v>954</c:v>
                </c:pt>
                <c:pt idx="15">
                  <c:v>943</c:v>
                </c:pt>
                <c:pt idx="16">
                  <c:v>879</c:v>
                </c:pt>
                <c:pt idx="17">
                  <c:v>784</c:v>
                </c:pt>
                <c:pt idx="18">
                  <c:v>758</c:v>
                </c:pt>
                <c:pt idx="19">
                  <c:v>635</c:v>
                </c:pt>
                <c:pt idx="20">
                  <c:v>553</c:v>
                </c:pt>
                <c:pt idx="21">
                  <c:v>548</c:v>
                </c:pt>
                <c:pt idx="22">
                  <c:v>530</c:v>
                </c:pt>
                <c:pt idx="23">
                  <c:v>555</c:v>
                </c:pt>
              </c:numCache>
            </c:numRef>
          </c:val>
          <c:smooth val="0"/>
          <c:extLst>
            <c:ext xmlns:c16="http://schemas.microsoft.com/office/drawing/2014/chart" uri="{C3380CC4-5D6E-409C-BE32-E72D297353CC}">
              <c16:uniqueId val="{00000000-5530-48FA-93BF-EC8B9A276157}"/>
            </c:ext>
          </c:extLst>
        </c:ser>
        <c:dLbls>
          <c:showLegendKey val="0"/>
          <c:showVal val="0"/>
          <c:showCatName val="0"/>
          <c:showSerName val="0"/>
          <c:showPercent val="0"/>
          <c:showBubbleSize val="0"/>
        </c:dLbls>
        <c:marker val="1"/>
        <c:smooth val="0"/>
        <c:axId val="327576480"/>
        <c:axId val="327578048"/>
      </c:lineChart>
      <c:lineChart>
        <c:grouping val="standard"/>
        <c:varyColors val="0"/>
        <c:ser>
          <c:idx val="2"/>
          <c:order val="1"/>
          <c:tx>
            <c:strRef>
              <c:f>治安_表35!$D$4</c:f>
              <c:strCache>
                <c:ptCount val="1"/>
                <c:pt idx="0">
                  <c:v>負傷者数</c:v>
                </c:pt>
              </c:strCache>
            </c:strRef>
          </c:tx>
          <c:spPr>
            <a:ln w="19050" cap="rnd" cmpd="sng" algn="ctr">
              <a:solidFill>
                <a:schemeClr val="dk1">
                  <a:tint val="75000"/>
                  <a:shade val="95000"/>
                  <a:satMod val="105000"/>
                </a:schemeClr>
              </a:solidFill>
              <a:prstDash val="solid"/>
              <a:round/>
            </a:ln>
            <a:effectLst/>
          </c:spPr>
          <c:marker>
            <c:spPr>
              <a:solidFill>
                <a:schemeClr val="dk1">
                  <a:tint val="75000"/>
                </a:schemeClr>
              </a:solidFill>
              <a:ln w="9525" cap="flat" cmpd="sng" algn="ctr">
                <a:solidFill>
                  <a:schemeClr val="dk1">
                    <a:tint val="75000"/>
                    <a:shade val="95000"/>
                    <a:satMod val="105000"/>
                  </a:schemeClr>
                </a:solidFill>
                <a:prstDash val="solid"/>
                <a:round/>
              </a:ln>
              <a:effectLst/>
            </c:spPr>
          </c:marker>
          <c:val>
            <c:numRef>
              <c:f>治安_表35!$D$5:$D$28</c:f>
              <c:numCache>
                <c:formatCode>_(* #,##0_);_(* \(#,##0\);_(* "-"_);_(@_)</c:formatCode>
                <c:ptCount val="24"/>
                <c:pt idx="0">
                  <c:v>2523</c:v>
                </c:pt>
                <c:pt idx="1">
                  <c:v>2424</c:v>
                </c:pt>
                <c:pt idx="2">
                  <c:v>2795</c:v>
                </c:pt>
                <c:pt idx="3">
                  <c:v>2747</c:v>
                </c:pt>
                <c:pt idx="4">
                  <c:v>2516</c:v>
                </c:pt>
                <c:pt idx="5">
                  <c:v>2411</c:v>
                </c:pt>
                <c:pt idx="6">
                  <c:v>2387</c:v>
                </c:pt>
                <c:pt idx="7">
                  <c:v>1955</c:v>
                </c:pt>
                <c:pt idx="8">
                  <c:v>1859</c:v>
                </c:pt>
                <c:pt idx="9">
                  <c:v>1739</c:v>
                </c:pt>
                <c:pt idx="10">
                  <c:v>1656</c:v>
                </c:pt>
                <c:pt idx="11">
                  <c:v>1391</c:v>
                </c:pt>
                <c:pt idx="12">
                  <c:v>1532</c:v>
                </c:pt>
                <c:pt idx="13">
                  <c:v>1321</c:v>
                </c:pt>
                <c:pt idx="14">
                  <c:v>1197</c:v>
                </c:pt>
                <c:pt idx="15">
                  <c:v>1254</c:v>
                </c:pt>
                <c:pt idx="16">
                  <c:v>1129</c:v>
                </c:pt>
                <c:pt idx="17">
                  <c:v>994</c:v>
                </c:pt>
                <c:pt idx="18">
                  <c:v>967</c:v>
                </c:pt>
                <c:pt idx="19">
                  <c:v>783</c:v>
                </c:pt>
                <c:pt idx="20">
                  <c:v>669</c:v>
                </c:pt>
                <c:pt idx="21">
                  <c:v>639</c:v>
                </c:pt>
                <c:pt idx="22">
                  <c:v>639</c:v>
                </c:pt>
                <c:pt idx="23">
                  <c:v>644</c:v>
                </c:pt>
              </c:numCache>
            </c:numRef>
          </c:val>
          <c:smooth val="0"/>
          <c:extLst>
            <c:ext xmlns:c16="http://schemas.microsoft.com/office/drawing/2014/chart" uri="{C3380CC4-5D6E-409C-BE32-E72D297353CC}">
              <c16:uniqueId val="{00000001-5530-48FA-93BF-EC8B9A276157}"/>
            </c:ext>
          </c:extLst>
        </c:ser>
        <c:dLbls>
          <c:showLegendKey val="0"/>
          <c:showVal val="0"/>
          <c:showCatName val="0"/>
          <c:showSerName val="0"/>
          <c:showPercent val="0"/>
          <c:showBubbleSize val="0"/>
        </c:dLbls>
        <c:marker val="1"/>
        <c:smooth val="0"/>
        <c:axId val="677706936"/>
        <c:axId val="677709560"/>
      </c:lineChart>
      <c:catAx>
        <c:axId val="327576480"/>
        <c:scaling>
          <c:orientation val="minMax"/>
        </c:scaling>
        <c:delete val="0"/>
        <c:axPos val="b"/>
        <c:numFmt formatCode="General" sourceLinked="0"/>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ゴシック"/>
                <a:ea typeface="ＭＳ ゴシック"/>
                <a:cs typeface="ＭＳ ゴシック"/>
              </a:defRPr>
            </a:pPr>
            <a:endParaRPr lang="ja-JP"/>
          </a:p>
        </c:txPr>
        <c:crossAx val="327578048"/>
        <c:crosses val="autoZero"/>
        <c:auto val="1"/>
        <c:lblAlgn val="ctr"/>
        <c:lblOffset val="100"/>
        <c:tickLblSkip val="1"/>
        <c:tickMarkSkip val="1"/>
        <c:noMultiLvlLbl val="0"/>
      </c:catAx>
      <c:valAx>
        <c:axId val="327578048"/>
        <c:scaling>
          <c:orientation val="minMax"/>
        </c:scaling>
        <c:delete val="0"/>
        <c:axPos val="l"/>
        <c:majorGridlines>
          <c:spPr>
            <a:ln w="3175" cap="flat" cmpd="sng" algn="ctr">
              <a:solidFill>
                <a:srgbClr val="000000"/>
              </a:solidFill>
              <a:prstDash val="dash"/>
              <a:round/>
            </a:ln>
            <a:effectLst/>
          </c:spPr>
        </c:majorGridlines>
        <c:title>
          <c:tx>
            <c:rich>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r>
                  <a:rPr lang="ja-JP" altLang="en-US"/>
                  <a:t>（件）</a:t>
                </a:r>
              </a:p>
            </c:rich>
          </c:tx>
          <c:layout>
            <c:manualLayout>
              <c:xMode val="edge"/>
              <c:yMode val="edge"/>
              <c:x val="2.723145301780474E-2"/>
              <c:y val="6.1320822991371891E-2"/>
            </c:manualLayout>
          </c:layout>
          <c:overlay val="0"/>
          <c:spPr>
            <a:noFill/>
            <a:ln w="25400">
              <a:noFill/>
            </a:ln>
            <a:effectLst/>
          </c:spPr>
          <c:txPr>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0"/>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7576480"/>
        <c:crosses val="autoZero"/>
        <c:crossBetween val="between"/>
      </c:valAx>
      <c:valAx>
        <c:axId val="677709560"/>
        <c:scaling>
          <c:orientation val="minMax"/>
        </c:scaling>
        <c:delete val="0"/>
        <c:axPos val="r"/>
        <c:numFmt formatCode="#,##0_);[Red]\(#,##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rgbClr val="000000"/>
                </a:solidFill>
                <a:latin typeface="ＭＳ Ｐゴシック"/>
                <a:ea typeface="+mj-ea"/>
                <a:cs typeface="ＭＳ Ｐゴシック"/>
              </a:defRPr>
            </a:pPr>
            <a:endParaRPr lang="ja-JP"/>
          </a:p>
        </c:txPr>
        <c:crossAx val="677706936"/>
        <c:crosses val="max"/>
        <c:crossBetween val="between"/>
      </c:valAx>
      <c:catAx>
        <c:axId val="677706936"/>
        <c:scaling>
          <c:orientation val="minMax"/>
        </c:scaling>
        <c:delete val="1"/>
        <c:axPos val="b"/>
        <c:majorTickMark val="out"/>
        <c:minorTickMark val="none"/>
        <c:tickLblPos val="nextTo"/>
        <c:crossAx val="677709560"/>
        <c:crossesAt val="0"/>
        <c:auto val="1"/>
        <c:lblAlgn val="ctr"/>
        <c:lblOffset val="100"/>
        <c:noMultiLvlLbl val="0"/>
      </c:catAx>
      <c:spPr>
        <a:solidFill>
          <a:srgbClr val="FFFFFF"/>
        </a:solidFill>
        <a:ln w="12700">
          <a:solidFill>
            <a:srgbClr val="808080"/>
          </a:solidFill>
          <a:prstDash val="solid"/>
        </a:ln>
        <a:effectLst/>
      </c:spPr>
    </c:plotArea>
    <c:legend>
      <c:legendPos val="t"/>
      <c:layout>
        <c:manualLayout>
          <c:xMode val="edge"/>
          <c:yMode val="edge"/>
          <c:x val="0.52346119771954858"/>
          <c:y val="0.19590541522013191"/>
          <c:w val="0.34949213150609709"/>
          <c:h val="5.2139065666327242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ja-JP" sz="1600"/>
              <a:t>市内事業所</a:t>
            </a:r>
            <a:r>
              <a:rPr lang="ja-JP" altLang="en-US" sz="1600"/>
              <a:t>数</a:t>
            </a:r>
            <a:r>
              <a:rPr lang="ja-JP" sz="1600"/>
              <a:t>の推移</a:t>
            </a:r>
          </a:p>
        </c:rich>
      </c:tx>
      <c:layout>
        <c:manualLayout>
          <c:xMode val="edge"/>
          <c:yMode val="edge"/>
          <c:x val="0.42748490976310394"/>
          <c:y val="2.075987687921838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bg1">
                <a:lumMod val="75000"/>
              </a:schemeClr>
            </a:solidFill>
            <a:ln w="12700">
              <a:solidFill>
                <a:sysClr val="windowText" lastClr="000000"/>
              </a:solidFill>
            </a:ln>
            <a:effectLst/>
          </c:spPr>
          <c:invertIfNegative val="0"/>
          <c:cat>
            <c:strRef>
              <c:f>表13!$B$3:$L$3</c:f>
              <c:strCache>
                <c:ptCount val="11"/>
                <c:pt idx="0">
                  <c:v>平成３年</c:v>
                </c:pt>
                <c:pt idx="1">
                  <c:v>平成８年</c:v>
                </c:pt>
                <c:pt idx="2">
                  <c:v>平成１１年</c:v>
                </c:pt>
                <c:pt idx="3">
                  <c:v>平成１３年</c:v>
                </c:pt>
                <c:pt idx="4">
                  <c:v>平成１６年</c:v>
                </c:pt>
                <c:pt idx="5">
                  <c:v>平成１８年</c:v>
                </c:pt>
                <c:pt idx="6">
                  <c:v>平成２１年</c:v>
                </c:pt>
                <c:pt idx="7">
                  <c:v>平成２４年</c:v>
                </c:pt>
                <c:pt idx="8">
                  <c:v>平成２６年</c:v>
                </c:pt>
                <c:pt idx="9">
                  <c:v>平成２８年</c:v>
                </c:pt>
                <c:pt idx="10">
                  <c:v>令和３年</c:v>
                </c:pt>
              </c:strCache>
            </c:strRef>
          </c:cat>
          <c:val>
            <c:numRef>
              <c:f>表13!$B$26:$L$26</c:f>
              <c:numCache>
                <c:formatCode>#,##0;[Red]#,##0</c:formatCode>
                <c:ptCount val="11"/>
                <c:pt idx="0">
                  <c:v>6316</c:v>
                </c:pt>
                <c:pt idx="1">
                  <c:v>7296</c:v>
                </c:pt>
                <c:pt idx="2">
                  <c:v>7051</c:v>
                </c:pt>
                <c:pt idx="3">
                  <c:v>7076</c:v>
                </c:pt>
                <c:pt idx="4">
                  <c:v>6944</c:v>
                </c:pt>
                <c:pt idx="5">
                  <c:v>7304</c:v>
                </c:pt>
                <c:pt idx="6">
                  <c:v>8280</c:v>
                </c:pt>
                <c:pt idx="7">
                  <c:v>7844</c:v>
                </c:pt>
                <c:pt idx="8">
                  <c:v>8430</c:v>
                </c:pt>
                <c:pt idx="9">
                  <c:v>8277</c:v>
                </c:pt>
                <c:pt idx="10">
                  <c:v>8208</c:v>
                </c:pt>
              </c:numCache>
            </c:numRef>
          </c:val>
          <c:extLst>
            <c:ext xmlns:c16="http://schemas.microsoft.com/office/drawing/2014/chart" uri="{C3380CC4-5D6E-409C-BE32-E72D297353CC}">
              <c16:uniqueId val="{00000000-26D8-45F5-8AA2-6A95B31EA77F}"/>
            </c:ext>
          </c:extLst>
        </c:ser>
        <c:dLbls>
          <c:showLegendKey val="0"/>
          <c:showVal val="0"/>
          <c:showCatName val="0"/>
          <c:showSerName val="0"/>
          <c:showPercent val="0"/>
          <c:showBubbleSize val="0"/>
        </c:dLbls>
        <c:gapWidth val="35"/>
        <c:overlap val="-27"/>
        <c:axId val="1965672736"/>
        <c:axId val="1552904320"/>
      </c:barChart>
      <c:catAx>
        <c:axId val="196567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ja-JP"/>
          </a:p>
        </c:txPr>
        <c:crossAx val="1552904320"/>
        <c:crosses val="autoZero"/>
        <c:auto val="1"/>
        <c:lblAlgn val="ctr"/>
        <c:lblOffset val="100"/>
        <c:noMultiLvlLbl val="0"/>
      </c:catAx>
      <c:valAx>
        <c:axId val="1552904320"/>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ja-JP"/>
          </a:p>
        </c:txPr>
        <c:crossAx val="1965672736"/>
        <c:crosses val="autoZero"/>
        <c:crossBetween val="between"/>
        <c:majorUnit val="2000"/>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ja-JP"/>
    </a:p>
  </c:txPr>
  <c:printSettings>
    <c:headerFooter/>
    <c:pageMargins b="0.75" l="0.7" r="0.7" t="0.75" header="0.3" footer="0.3"/>
    <c:pageSetup paperSize="9" orientation="landscape"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0" i="0" u="none" strike="noStrike" baseline="0">
                <a:solidFill>
                  <a:srgbClr val="000000"/>
                </a:solidFill>
                <a:latin typeface="ＭＳ Ｐゴシック"/>
                <a:ea typeface="ＭＳ Ｐゴシック"/>
                <a:cs typeface="ＭＳ Ｐゴシック"/>
              </a:defRPr>
            </a:pPr>
            <a:r>
              <a:rPr lang="ja-JP" altLang="en-US"/>
              <a:t>火災件数の推移</a:t>
            </a:r>
          </a:p>
        </c:rich>
      </c:tx>
      <c:layout>
        <c:manualLayout>
          <c:xMode val="edge"/>
          <c:yMode val="edge"/>
          <c:x val="0.37722165161981863"/>
          <c:y val="5.0214340240159694E-2"/>
        </c:manualLayout>
      </c:layout>
      <c:overlay val="0"/>
      <c:spPr>
        <a:noFill/>
        <a:ln w="25400">
          <a:noFill/>
        </a:ln>
      </c:spPr>
    </c:title>
    <c:autoTitleDeleted val="0"/>
    <c:plotArea>
      <c:layout>
        <c:manualLayout>
          <c:layoutTarget val="inner"/>
          <c:xMode val="edge"/>
          <c:yMode val="edge"/>
          <c:x val="4.5240995082965522E-2"/>
          <c:y val="0.16186265833131339"/>
          <c:w val="0.87205269600315138"/>
          <c:h val="0.5491075404790815"/>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表36!$A$5:$A$30</c:f>
              <c:strCache>
                <c:ptCount val="26"/>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 元年</c:v>
                </c:pt>
                <c:pt idx="22">
                  <c:v>令和　２年</c:v>
                </c:pt>
                <c:pt idx="23">
                  <c:v>令和　３年</c:v>
                </c:pt>
                <c:pt idx="24">
                  <c:v>令和　４年</c:v>
                </c:pt>
                <c:pt idx="25">
                  <c:v>令和　５年</c:v>
                </c:pt>
              </c:strCache>
            </c:strRef>
          </c:cat>
          <c:val>
            <c:numRef>
              <c:f>表36!$B$5:$B$30</c:f>
              <c:numCache>
                <c:formatCode>_(* #,##0_);_(* \(#,##0\);_(* "-"_);_(@_)</c:formatCode>
                <c:ptCount val="26"/>
                <c:pt idx="0">
                  <c:v>107</c:v>
                </c:pt>
                <c:pt idx="1">
                  <c:v>137</c:v>
                </c:pt>
                <c:pt idx="2">
                  <c:v>164</c:v>
                </c:pt>
                <c:pt idx="3">
                  <c:v>127</c:v>
                </c:pt>
                <c:pt idx="4">
                  <c:v>139</c:v>
                </c:pt>
                <c:pt idx="5">
                  <c:v>100</c:v>
                </c:pt>
                <c:pt idx="6">
                  <c:v>129</c:v>
                </c:pt>
                <c:pt idx="7">
                  <c:v>108</c:v>
                </c:pt>
                <c:pt idx="8">
                  <c:v>83</c:v>
                </c:pt>
                <c:pt idx="9">
                  <c:v>104</c:v>
                </c:pt>
                <c:pt idx="10">
                  <c:v>86</c:v>
                </c:pt>
                <c:pt idx="11">
                  <c:v>133</c:v>
                </c:pt>
                <c:pt idx="12">
                  <c:v>67</c:v>
                </c:pt>
                <c:pt idx="13">
                  <c:v>79</c:v>
                </c:pt>
                <c:pt idx="14">
                  <c:v>100</c:v>
                </c:pt>
                <c:pt idx="15">
                  <c:v>82</c:v>
                </c:pt>
                <c:pt idx="16">
                  <c:v>114</c:v>
                </c:pt>
                <c:pt idx="17">
                  <c:v>78</c:v>
                </c:pt>
                <c:pt idx="18">
                  <c:v>65</c:v>
                </c:pt>
                <c:pt idx="19">
                  <c:v>74</c:v>
                </c:pt>
                <c:pt idx="20">
                  <c:v>76</c:v>
                </c:pt>
                <c:pt idx="21">
                  <c:v>66</c:v>
                </c:pt>
                <c:pt idx="22">
                  <c:v>63</c:v>
                </c:pt>
                <c:pt idx="23">
                  <c:v>84</c:v>
                </c:pt>
                <c:pt idx="24">
                  <c:v>62</c:v>
                </c:pt>
                <c:pt idx="25">
                  <c:v>134</c:v>
                </c:pt>
              </c:numCache>
            </c:numRef>
          </c:val>
          <c:smooth val="0"/>
          <c:extLst>
            <c:ext xmlns:c16="http://schemas.microsoft.com/office/drawing/2014/chart" uri="{C3380CC4-5D6E-409C-BE32-E72D297353CC}">
              <c16:uniqueId val="{00000000-BE17-47A8-AB40-F2B8E2E6327D}"/>
            </c:ext>
          </c:extLst>
        </c:ser>
        <c:dLbls>
          <c:showLegendKey val="0"/>
          <c:showVal val="0"/>
          <c:showCatName val="0"/>
          <c:showSerName val="0"/>
          <c:showPercent val="0"/>
          <c:showBubbleSize val="0"/>
        </c:dLbls>
        <c:marker val="1"/>
        <c:smooth val="0"/>
        <c:axId val="338353496"/>
        <c:axId val="338353880"/>
      </c:lineChart>
      <c:catAx>
        <c:axId val="3383534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338353880"/>
        <c:crossesAt val="0"/>
        <c:auto val="1"/>
        <c:lblAlgn val="ctr"/>
        <c:lblOffset val="100"/>
        <c:tickLblSkip val="1"/>
        <c:tickMarkSkip val="1"/>
        <c:noMultiLvlLbl val="0"/>
      </c:catAx>
      <c:valAx>
        <c:axId val="338353880"/>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25" b="0" i="0" u="none" strike="noStrike" baseline="0">
                    <a:solidFill>
                      <a:srgbClr val="000000"/>
                    </a:solidFill>
                    <a:latin typeface="ＭＳ Ｐゴシック"/>
                    <a:ea typeface="ＭＳ Ｐゴシック"/>
                  </a:rPr>
                  <a:t>(件)</a:t>
                </a:r>
              </a:p>
            </c:rich>
          </c:tx>
          <c:layout>
            <c:manualLayout>
              <c:xMode val="edge"/>
              <c:yMode val="edge"/>
              <c:x val="1.0534776902887139E-2"/>
              <c:y val="7.8848823142390223E-2"/>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383534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ja-JP" sz="1400" b="0" i="0" baseline="0">
                <a:solidFill>
                  <a:schemeClr val="tx1"/>
                </a:solidFill>
                <a:effectLst/>
              </a:rPr>
              <a:t>令和５年（</a:t>
            </a:r>
            <a:r>
              <a:rPr lang="en-US" altLang="ja-JP" sz="1400" b="0" i="0" baseline="0">
                <a:solidFill>
                  <a:schemeClr val="tx1"/>
                </a:solidFill>
                <a:effectLst/>
              </a:rPr>
              <a:t>2023</a:t>
            </a:r>
            <a:r>
              <a:rPr lang="ja-JP" altLang="ja-JP" sz="1400" b="0" i="0" baseline="0">
                <a:solidFill>
                  <a:schemeClr val="tx1"/>
                </a:solidFill>
                <a:effectLst/>
              </a:rPr>
              <a:t>年）中の出火原因 件数</a:t>
            </a:r>
            <a:endParaRPr lang="ja-JP" altLang="ja-JP" sz="1400">
              <a:solidFill>
                <a:schemeClr val="tx1"/>
              </a:solidFill>
              <a:effectLst/>
            </a:endParaRPr>
          </a:p>
        </c:rich>
      </c:tx>
      <c:layout>
        <c:manualLayout>
          <c:xMode val="edge"/>
          <c:yMode val="edge"/>
          <c:x val="0.25021021603068849"/>
          <c:y val="7.17712260061521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表36!$T$4</c:f>
              <c:strCache>
                <c:ptCount val="1"/>
                <c:pt idx="0">
                  <c:v>件数</c:v>
                </c:pt>
              </c:strCache>
            </c:strRef>
          </c:tx>
          <c:spPr>
            <a:pattFill prst="pct40">
              <a:fgClr>
                <a:schemeClr val="tx1"/>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表36!$S$5:$S$15</c:f>
              <c:strCache>
                <c:ptCount val="11"/>
                <c:pt idx="0">
                  <c:v>放火及び放火の疑い</c:v>
                </c:pt>
                <c:pt idx="1">
                  <c:v>たばこ</c:v>
                </c:pt>
                <c:pt idx="2">
                  <c:v>こんろ</c:v>
                </c:pt>
                <c:pt idx="3">
                  <c:v>電気配線</c:v>
                </c:pt>
                <c:pt idx="4">
                  <c:v>たき火</c:v>
                </c:pt>
                <c:pt idx="5">
                  <c:v>電気機器</c:v>
                </c:pt>
                <c:pt idx="6">
                  <c:v>火入れ</c:v>
                </c:pt>
                <c:pt idx="7">
                  <c:v>マッチ・ライター</c:v>
                </c:pt>
                <c:pt idx="8">
                  <c:v>排気管</c:v>
                </c:pt>
                <c:pt idx="9">
                  <c:v>不明</c:v>
                </c:pt>
                <c:pt idx="10">
                  <c:v>その他</c:v>
                </c:pt>
              </c:strCache>
            </c:strRef>
          </c:cat>
          <c:val>
            <c:numRef>
              <c:f>表36!$T$5:$T$15</c:f>
              <c:numCache>
                <c:formatCode>General</c:formatCode>
                <c:ptCount val="11"/>
                <c:pt idx="0">
                  <c:v>39</c:v>
                </c:pt>
                <c:pt idx="1">
                  <c:v>8</c:v>
                </c:pt>
                <c:pt idx="2">
                  <c:v>7</c:v>
                </c:pt>
                <c:pt idx="3">
                  <c:v>7</c:v>
                </c:pt>
                <c:pt idx="4">
                  <c:v>6</c:v>
                </c:pt>
                <c:pt idx="5">
                  <c:v>6</c:v>
                </c:pt>
                <c:pt idx="6">
                  <c:v>5</c:v>
                </c:pt>
                <c:pt idx="7">
                  <c:v>4</c:v>
                </c:pt>
                <c:pt idx="8">
                  <c:v>4</c:v>
                </c:pt>
                <c:pt idx="9">
                  <c:v>5</c:v>
                </c:pt>
                <c:pt idx="10">
                  <c:v>43</c:v>
                </c:pt>
              </c:numCache>
            </c:numRef>
          </c:val>
          <c:extLst>
            <c:ext xmlns:c16="http://schemas.microsoft.com/office/drawing/2014/chart" uri="{C3380CC4-5D6E-409C-BE32-E72D297353CC}">
              <c16:uniqueId val="{00000000-92BB-4D62-A3A9-2E15FAC939DF}"/>
            </c:ext>
          </c:extLst>
        </c:ser>
        <c:dLbls>
          <c:showLegendKey val="0"/>
          <c:showVal val="0"/>
          <c:showCatName val="0"/>
          <c:showSerName val="0"/>
          <c:showPercent val="0"/>
          <c:showBubbleSize val="0"/>
        </c:dLbls>
        <c:gapWidth val="50"/>
        <c:axId val="1226783727"/>
        <c:axId val="803152927"/>
      </c:barChart>
      <c:catAx>
        <c:axId val="12267837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wordArtVertRtl" wrap="square" anchor="ctr" anchorCtr="1"/>
          <a:lstStyle/>
          <a:p>
            <a:pPr>
              <a:defRPr sz="1000" b="0" i="0" u="none" strike="noStrike" kern="1200" baseline="0">
                <a:solidFill>
                  <a:sysClr val="windowText" lastClr="000000"/>
                </a:solidFill>
                <a:latin typeface="+mn-lt"/>
                <a:ea typeface="+mn-ea"/>
                <a:cs typeface="+mn-cs"/>
              </a:defRPr>
            </a:pPr>
            <a:endParaRPr lang="ja-JP"/>
          </a:p>
        </c:txPr>
        <c:crossAx val="803152927"/>
        <c:crosses val="autoZero"/>
        <c:auto val="1"/>
        <c:lblAlgn val="ctr"/>
        <c:lblOffset val="100"/>
        <c:noMultiLvlLbl val="0"/>
      </c:catAx>
      <c:valAx>
        <c:axId val="803152927"/>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ja-JP"/>
          </a:p>
        </c:txPr>
        <c:crossAx val="122678372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ja-JP" altLang="en-US" sz="1200">
                <a:solidFill>
                  <a:sysClr val="windowText" lastClr="000000"/>
                </a:solidFill>
              </a:rPr>
              <a:t>救急出場件数と搬送人員の推移</a:t>
            </a:r>
            <a:endParaRPr lang="en-US" altLang="ja-JP" sz="1200">
              <a:solidFill>
                <a:sysClr val="windowText" lastClr="000000"/>
              </a:solidFill>
            </a:endParaRPr>
          </a:p>
        </c:rich>
      </c:tx>
      <c:layout>
        <c:manualLayout>
          <c:xMode val="edge"/>
          <c:yMode val="edge"/>
          <c:x val="0.13296786135594196"/>
          <c:y val="6.4412401669650598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5.6669384049283733E-2"/>
          <c:y val="5.5364650498329317E-2"/>
          <c:w val="0.91306370503930623"/>
          <c:h val="0.64263238777280163"/>
        </c:manualLayout>
      </c:layout>
      <c:barChart>
        <c:barDir val="col"/>
        <c:grouping val="clustered"/>
        <c:varyColors val="0"/>
        <c:ser>
          <c:idx val="1"/>
          <c:order val="1"/>
          <c:tx>
            <c:strRef>
              <c:f>表37!$Q$3</c:f>
              <c:strCache>
                <c:ptCount val="1"/>
                <c:pt idx="0">
                  <c:v>  搬送人員</c:v>
                </c:pt>
              </c:strCache>
            </c:strRef>
          </c:tx>
          <c:spPr>
            <a:solidFill>
              <a:schemeClr val="dk1">
                <a:tint val="55000"/>
              </a:schemeClr>
            </a:solidFill>
            <a:ln>
              <a:noFill/>
            </a:ln>
            <a:effectLst/>
          </c:spPr>
          <c:invertIfNegative val="0"/>
          <c:val>
            <c:numRef>
              <c:f>表37!$Q$5:$Q$31</c:f>
              <c:numCache>
                <c:formatCode>#,##0;[Red]#,##0</c:formatCode>
                <c:ptCount val="27"/>
                <c:pt idx="0">
                  <c:v>4096</c:v>
                </c:pt>
                <c:pt idx="1">
                  <c:v>4292</c:v>
                </c:pt>
                <c:pt idx="2">
                  <c:v>4384</c:v>
                </c:pt>
                <c:pt idx="3">
                  <c:v>4935</c:v>
                </c:pt>
                <c:pt idx="4">
                  <c:v>5218</c:v>
                </c:pt>
                <c:pt idx="5">
                  <c:v>5319</c:v>
                </c:pt>
                <c:pt idx="6">
                  <c:v>5565</c:v>
                </c:pt>
                <c:pt idx="7">
                  <c:v>6183</c:v>
                </c:pt>
                <c:pt idx="8">
                  <c:v>6552</c:v>
                </c:pt>
                <c:pt idx="9">
                  <c:v>6735</c:v>
                </c:pt>
                <c:pt idx="10">
                  <c:v>6571</c:v>
                </c:pt>
                <c:pt idx="11">
                  <c:v>6540</c:v>
                </c:pt>
                <c:pt idx="12">
                  <c:v>6540</c:v>
                </c:pt>
                <c:pt idx="13">
                  <c:v>6950</c:v>
                </c:pt>
                <c:pt idx="14">
                  <c:v>7528</c:v>
                </c:pt>
                <c:pt idx="15">
                  <c:v>7709</c:v>
                </c:pt>
                <c:pt idx="16">
                  <c:v>7658</c:v>
                </c:pt>
                <c:pt idx="17">
                  <c:v>7578</c:v>
                </c:pt>
                <c:pt idx="18">
                  <c:v>7910</c:v>
                </c:pt>
                <c:pt idx="19">
                  <c:v>8266</c:v>
                </c:pt>
                <c:pt idx="20">
                  <c:v>8475</c:v>
                </c:pt>
                <c:pt idx="21">
                  <c:v>8856</c:v>
                </c:pt>
                <c:pt idx="22">
                  <c:v>8906</c:v>
                </c:pt>
                <c:pt idx="23">
                  <c:v>7478</c:v>
                </c:pt>
                <c:pt idx="24">
                  <c:v>8290</c:v>
                </c:pt>
                <c:pt idx="25">
                  <c:v>9813</c:v>
                </c:pt>
                <c:pt idx="26">
                  <c:v>11400</c:v>
                </c:pt>
              </c:numCache>
            </c:numRef>
          </c:val>
          <c:extLst>
            <c:ext xmlns:c16="http://schemas.microsoft.com/office/drawing/2014/chart" uri="{C3380CC4-5D6E-409C-BE32-E72D297353CC}">
              <c16:uniqueId val="{00000000-4AA9-42EA-BB96-2F2E07F3EAEC}"/>
            </c:ext>
          </c:extLst>
        </c:ser>
        <c:dLbls>
          <c:showLegendKey val="0"/>
          <c:showVal val="0"/>
          <c:showCatName val="0"/>
          <c:showSerName val="0"/>
          <c:showPercent val="0"/>
          <c:showBubbleSize val="0"/>
        </c:dLbls>
        <c:gapWidth val="150"/>
        <c:axId val="598495520"/>
        <c:axId val="598500112"/>
      </c:barChart>
      <c:lineChart>
        <c:grouping val="standard"/>
        <c:varyColors val="0"/>
        <c:ser>
          <c:idx val="0"/>
          <c:order val="0"/>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Ref>
              <c:f>表37!$A$5:$A$31</c:f>
              <c:strCache>
                <c:ptCount val="27"/>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 元年</c:v>
                </c:pt>
                <c:pt idx="23">
                  <c:v>令和  ２年</c:v>
                </c:pt>
                <c:pt idx="24">
                  <c:v>令和  ３年</c:v>
                </c:pt>
                <c:pt idx="25">
                  <c:v>令和　４年</c:v>
                </c:pt>
                <c:pt idx="26">
                  <c:v>令和　５年</c:v>
                </c:pt>
              </c:strCache>
            </c:strRef>
          </c:cat>
          <c:val>
            <c:numRef>
              <c:f>表37!$B$5:$B$31</c:f>
              <c:numCache>
                <c:formatCode>#,##0;[Red]#,##0</c:formatCode>
                <c:ptCount val="27"/>
                <c:pt idx="0">
                  <c:v>4096</c:v>
                </c:pt>
                <c:pt idx="1">
                  <c:v>4242</c:v>
                </c:pt>
                <c:pt idx="2">
                  <c:v>4331</c:v>
                </c:pt>
                <c:pt idx="3">
                  <c:v>4900</c:v>
                </c:pt>
                <c:pt idx="4">
                  <c:v>5166</c:v>
                </c:pt>
                <c:pt idx="5">
                  <c:v>5338</c:v>
                </c:pt>
                <c:pt idx="6">
                  <c:v>5619</c:v>
                </c:pt>
                <c:pt idx="7">
                  <c:v>6183</c:v>
                </c:pt>
                <c:pt idx="8">
                  <c:v>6754</c:v>
                </c:pt>
                <c:pt idx="9">
                  <c:v>6971</c:v>
                </c:pt>
                <c:pt idx="10">
                  <c:v>6926</c:v>
                </c:pt>
                <c:pt idx="11">
                  <c:v>6877</c:v>
                </c:pt>
                <c:pt idx="12">
                  <c:v>6877</c:v>
                </c:pt>
                <c:pt idx="13">
                  <c:v>7364</c:v>
                </c:pt>
                <c:pt idx="14">
                  <c:v>7918</c:v>
                </c:pt>
                <c:pt idx="15">
                  <c:v>8120</c:v>
                </c:pt>
                <c:pt idx="16">
                  <c:v>8130</c:v>
                </c:pt>
                <c:pt idx="17">
                  <c:v>8097</c:v>
                </c:pt>
                <c:pt idx="18">
                  <c:v>8397</c:v>
                </c:pt>
                <c:pt idx="19">
                  <c:v>8775</c:v>
                </c:pt>
                <c:pt idx="20">
                  <c:v>9041</c:v>
                </c:pt>
                <c:pt idx="21">
                  <c:v>9493</c:v>
                </c:pt>
                <c:pt idx="22">
                  <c:v>9554</c:v>
                </c:pt>
                <c:pt idx="23">
                  <c:v>8013</c:v>
                </c:pt>
                <c:pt idx="24">
                  <c:v>8964</c:v>
                </c:pt>
                <c:pt idx="25">
                  <c:v>10920</c:v>
                </c:pt>
                <c:pt idx="26">
                  <c:v>12387</c:v>
                </c:pt>
              </c:numCache>
            </c:numRef>
          </c:val>
          <c:smooth val="0"/>
          <c:extLst>
            <c:ext xmlns:c16="http://schemas.microsoft.com/office/drawing/2014/chart" uri="{C3380CC4-5D6E-409C-BE32-E72D297353CC}">
              <c16:uniqueId val="{00000001-4AA9-42EA-BB96-2F2E07F3EAEC}"/>
            </c:ext>
          </c:extLst>
        </c:ser>
        <c:dLbls>
          <c:showLegendKey val="0"/>
          <c:showVal val="0"/>
          <c:showCatName val="0"/>
          <c:showSerName val="0"/>
          <c:showPercent val="0"/>
          <c:showBubbleSize val="0"/>
        </c:dLbls>
        <c:marker val="1"/>
        <c:smooth val="0"/>
        <c:axId val="94072472"/>
        <c:axId val="94075216"/>
      </c:lineChart>
      <c:catAx>
        <c:axId val="9407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crossAx val="94075216"/>
        <c:crosses val="autoZero"/>
        <c:auto val="1"/>
        <c:lblAlgn val="ctr"/>
        <c:lblOffset val="100"/>
        <c:noMultiLvlLbl val="0"/>
      </c:catAx>
      <c:valAx>
        <c:axId val="94075216"/>
        <c:scaling>
          <c:orientation val="minMax"/>
          <c:max val="15000"/>
          <c:min val="0"/>
        </c:scaling>
        <c:delete val="0"/>
        <c:axPos val="l"/>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4072472"/>
        <c:crosses val="autoZero"/>
        <c:crossBetween val="between"/>
      </c:valAx>
      <c:valAx>
        <c:axId val="598500112"/>
        <c:scaling>
          <c:orientation val="minMax"/>
          <c:max val="15000"/>
          <c:min val="0"/>
        </c:scaling>
        <c:delete val="0"/>
        <c:axPos val="r"/>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598495520"/>
        <c:crosses val="max"/>
        <c:crossBetween val="between"/>
      </c:valAx>
      <c:catAx>
        <c:axId val="598495520"/>
        <c:scaling>
          <c:orientation val="minMax"/>
        </c:scaling>
        <c:delete val="1"/>
        <c:axPos val="b"/>
        <c:numFmt formatCode="General" sourceLinked="1"/>
        <c:majorTickMark val="out"/>
        <c:minorTickMark val="none"/>
        <c:tickLblPos val="nextTo"/>
        <c:crossAx val="5985001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solidFill>
                  <a:schemeClr val="tx1"/>
                </a:solidFill>
              </a:rPr>
              <a:t>つくバス</a:t>
            </a:r>
          </a:p>
        </c:rich>
      </c:tx>
      <c:layout>
        <c:manualLayout>
          <c:xMode val="edge"/>
          <c:yMode val="edge"/>
          <c:x val="0.43771814920088087"/>
          <c:y val="1.40463624006563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513247349835363"/>
          <c:y val="8.5643522696272512E-2"/>
          <c:w val="0.80222639246261296"/>
          <c:h val="0.6861471741869587"/>
        </c:manualLayout>
      </c:layout>
      <c:lineChart>
        <c:grouping val="standard"/>
        <c:varyColors val="0"/>
        <c:ser>
          <c:idx val="0"/>
          <c:order val="0"/>
          <c:tx>
            <c:strRef>
              <c:f>運輸表38_2!$N$2</c:f>
              <c:strCache>
                <c:ptCount val="1"/>
                <c:pt idx="0">
                  <c:v>北部シャトル</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運輸表38_2!$O$2:$T$2</c:f>
              <c:numCache>
                <c:formatCode>#,##0_);[Red]\(#,##0\)</c:formatCode>
                <c:ptCount val="6"/>
                <c:pt idx="0">
                  <c:v>388033</c:v>
                </c:pt>
                <c:pt idx="1">
                  <c:v>394114</c:v>
                </c:pt>
                <c:pt idx="2">
                  <c:v>378555</c:v>
                </c:pt>
                <c:pt idx="3">
                  <c:v>227140</c:v>
                </c:pt>
                <c:pt idx="4">
                  <c:v>256763</c:v>
                </c:pt>
                <c:pt idx="5">
                  <c:v>330101</c:v>
                </c:pt>
              </c:numCache>
            </c:numRef>
          </c:val>
          <c:smooth val="0"/>
          <c:extLst>
            <c:ext xmlns:c16="http://schemas.microsoft.com/office/drawing/2014/chart" uri="{C3380CC4-5D6E-409C-BE32-E72D297353CC}">
              <c16:uniqueId val="{00000000-ADD4-49EA-9BBA-ABA54B25C0C8}"/>
            </c:ext>
          </c:extLst>
        </c:ser>
        <c:ser>
          <c:idx val="1"/>
          <c:order val="1"/>
          <c:tx>
            <c:strRef>
              <c:f>運輸表38_2!$N$3</c:f>
              <c:strCache>
                <c:ptCount val="1"/>
                <c:pt idx="0">
                  <c:v>小田シャトル</c:v>
                </c:pt>
              </c:strCache>
            </c:strRef>
          </c:tx>
          <c:spPr>
            <a:ln w="28575" cap="rnd">
              <a:solidFill>
                <a:srgbClr val="CC0000"/>
              </a:solidFill>
              <a:round/>
            </a:ln>
            <a:effectLst/>
          </c:spPr>
          <c:marker>
            <c:symbol val="square"/>
            <c:size val="5"/>
            <c:spPr>
              <a:solidFill>
                <a:srgbClr val="CC0000"/>
              </a:solidFill>
              <a:ln w="9525">
                <a:solidFill>
                  <a:srgbClr val="CC0000"/>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運輸表38_2!$O$3:$T$3</c:f>
              <c:numCache>
                <c:formatCode>#,##0_);[Red]\(#,##0\)</c:formatCode>
                <c:ptCount val="6"/>
                <c:pt idx="0">
                  <c:v>95741</c:v>
                </c:pt>
                <c:pt idx="1">
                  <c:v>90404</c:v>
                </c:pt>
                <c:pt idx="2">
                  <c:v>73448</c:v>
                </c:pt>
                <c:pt idx="3">
                  <c:v>45104</c:v>
                </c:pt>
                <c:pt idx="4">
                  <c:v>51858</c:v>
                </c:pt>
                <c:pt idx="5">
                  <c:v>59549</c:v>
                </c:pt>
              </c:numCache>
            </c:numRef>
          </c:val>
          <c:smooth val="0"/>
          <c:extLst>
            <c:ext xmlns:c16="http://schemas.microsoft.com/office/drawing/2014/chart" uri="{C3380CC4-5D6E-409C-BE32-E72D297353CC}">
              <c16:uniqueId val="{00000001-ADD4-49EA-9BBA-ABA54B25C0C8}"/>
            </c:ext>
          </c:extLst>
        </c:ser>
        <c:ser>
          <c:idx val="2"/>
          <c:order val="2"/>
          <c:tx>
            <c:strRef>
              <c:f>運輸表38_2!$N$4</c:f>
              <c:strCache>
                <c:ptCount val="1"/>
                <c:pt idx="0">
                  <c:v>作岡シャトル</c:v>
                </c:pt>
              </c:strCache>
            </c:strRef>
          </c:tx>
          <c:spPr>
            <a:ln w="28575" cap="rnd">
              <a:solidFill>
                <a:srgbClr val="9BBB59"/>
              </a:solidFill>
              <a:round/>
            </a:ln>
            <a:effectLst/>
          </c:spPr>
          <c:marker>
            <c:symbol val="x"/>
            <c:size val="5"/>
            <c:spPr>
              <a:noFill/>
              <a:ln w="9525">
                <a:solidFill>
                  <a:srgbClr val="9BBB59"/>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運輸表38_2!$O$4:$T$4</c:f>
              <c:numCache>
                <c:formatCode>#,##0_);[Red]\(#,##0\)</c:formatCode>
                <c:ptCount val="6"/>
                <c:pt idx="0">
                  <c:v>87514</c:v>
                </c:pt>
                <c:pt idx="1">
                  <c:v>93673</c:v>
                </c:pt>
                <c:pt idx="2">
                  <c:v>74258</c:v>
                </c:pt>
                <c:pt idx="3">
                  <c:v>52895</c:v>
                </c:pt>
                <c:pt idx="4">
                  <c:v>62454</c:v>
                </c:pt>
                <c:pt idx="5">
                  <c:v>72654</c:v>
                </c:pt>
              </c:numCache>
            </c:numRef>
          </c:val>
          <c:smooth val="0"/>
          <c:extLst>
            <c:ext xmlns:c16="http://schemas.microsoft.com/office/drawing/2014/chart" uri="{C3380CC4-5D6E-409C-BE32-E72D297353CC}">
              <c16:uniqueId val="{00000002-ADD4-49EA-9BBA-ABA54B25C0C8}"/>
            </c:ext>
          </c:extLst>
        </c:ser>
        <c:ser>
          <c:idx val="3"/>
          <c:order val="3"/>
          <c:tx>
            <c:strRef>
              <c:f>運輸表38_2!$N$5</c:f>
              <c:strCache>
                <c:ptCount val="1"/>
                <c:pt idx="0">
                  <c:v>吉沼シャトル</c:v>
                </c:pt>
              </c:strCache>
            </c:strRef>
          </c:tx>
          <c:spPr>
            <a:ln w="28575" cap="rnd">
              <a:solidFill>
                <a:srgbClr val="8064A2"/>
              </a:solidFill>
              <a:round/>
            </a:ln>
            <a:effectLst/>
          </c:spPr>
          <c:marker>
            <c:symbol val="diamond"/>
            <c:size val="6"/>
            <c:spPr>
              <a:solidFill>
                <a:srgbClr val="8064A2"/>
              </a:solidFill>
              <a:ln w="9525">
                <a:solidFill>
                  <a:srgbClr val="8064A2"/>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運輸表38_2!$O$5:$T$5</c:f>
              <c:numCache>
                <c:formatCode>#,##0_);[Red]\(#,##0\)</c:formatCode>
                <c:ptCount val="6"/>
                <c:pt idx="0">
                  <c:v>111864</c:v>
                </c:pt>
                <c:pt idx="1">
                  <c:v>117943</c:v>
                </c:pt>
                <c:pt idx="2">
                  <c:v>59701</c:v>
                </c:pt>
                <c:pt idx="3">
                  <c:v>40126</c:v>
                </c:pt>
                <c:pt idx="4">
                  <c:v>45863</c:v>
                </c:pt>
                <c:pt idx="5">
                  <c:v>57527</c:v>
                </c:pt>
              </c:numCache>
            </c:numRef>
          </c:val>
          <c:smooth val="0"/>
          <c:extLst>
            <c:ext xmlns:c16="http://schemas.microsoft.com/office/drawing/2014/chart" uri="{C3380CC4-5D6E-409C-BE32-E72D297353CC}">
              <c16:uniqueId val="{00000003-ADD4-49EA-9BBA-ABA54B25C0C8}"/>
            </c:ext>
          </c:extLst>
        </c:ser>
        <c:ser>
          <c:idx val="4"/>
          <c:order val="4"/>
          <c:tx>
            <c:strRef>
              <c:f>運輸表38_2!$N$6</c:f>
              <c:strCache>
                <c:ptCount val="1"/>
                <c:pt idx="0">
                  <c:v>上郷シャトル</c:v>
                </c:pt>
              </c:strCache>
            </c:strRef>
          </c:tx>
          <c:spPr>
            <a:ln w="28575" cap="rnd">
              <a:solidFill>
                <a:srgbClr val="4BACC6"/>
              </a:solidFill>
              <a:round/>
            </a:ln>
            <a:effectLst/>
          </c:spPr>
          <c:marker>
            <c:symbol val="circle"/>
            <c:size val="5"/>
            <c:spPr>
              <a:solidFill>
                <a:srgbClr val="4BACC6"/>
              </a:solidFill>
              <a:ln w="9525">
                <a:solidFill>
                  <a:srgbClr val="4BACC6"/>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運輸表38_2!$O$6:$T$6</c:f>
              <c:numCache>
                <c:formatCode>#,##0_);[Red]\(#,##0\)</c:formatCode>
                <c:ptCount val="6"/>
                <c:pt idx="2">
                  <c:v>55401</c:v>
                </c:pt>
                <c:pt idx="3">
                  <c:v>39050</c:v>
                </c:pt>
                <c:pt idx="4">
                  <c:v>46253</c:v>
                </c:pt>
                <c:pt idx="5">
                  <c:v>68535</c:v>
                </c:pt>
              </c:numCache>
            </c:numRef>
          </c:val>
          <c:smooth val="0"/>
          <c:extLst>
            <c:ext xmlns:c16="http://schemas.microsoft.com/office/drawing/2014/chart" uri="{C3380CC4-5D6E-409C-BE32-E72D297353CC}">
              <c16:uniqueId val="{00000004-ADD4-49EA-9BBA-ABA54B25C0C8}"/>
            </c:ext>
          </c:extLst>
        </c:ser>
        <c:ser>
          <c:idx val="5"/>
          <c:order val="5"/>
          <c:tx>
            <c:strRef>
              <c:f>運輸表38_2!$N$7</c:f>
              <c:strCache>
                <c:ptCount val="1"/>
                <c:pt idx="0">
                  <c:v>西部シャトル</c:v>
                </c:pt>
              </c:strCache>
            </c:strRef>
          </c:tx>
          <c:spPr>
            <a:ln w="28575" cap="rnd">
              <a:solidFill>
                <a:srgbClr val="F79646"/>
              </a:solidFill>
              <a:round/>
            </a:ln>
            <a:effectLst/>
          </c:spPr>
          <c:marker>
            <c:symbol val="square"/>
            <c:size val="5"/>
            <c:spPr>
              <a:solidFill>
                <a:srgbClr val="F79646"/>
              </a:solidFill>
              <a:ln w="9525">
                <a:solidFill>
                  <a:srgbClr val="F79646"/>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運輸表38_2!$O$7:$T$7</c:f>
              <c:numCache>
                <c:formatCode>#,##0_);[Red]\(#,##0\)</c:formatCode>
                <c:ptCount val="6"/>
                <c:pt idx="2">
                  <c:v>9018</c:v>
                </c:pt>
                <c:pt idx="3">
                  <c:v>6715</c:v>
                </c:pt>
                <c:pt idx="4">
                  <c:v>10288</c:v>
                </c:pt>
                <c:pt idx="5">
                  <c:v>16235</c:v>
                </c:pt>
              </c:numCache>
            </c:numRef>
          </c:val>
          <c:smooth val="0"/>
          <c:extLst>
            <c:ext xmlns:c16="http://schemas.microsoft.com/office/drawing/2014/chart" uri="{C3380CC4-5D6E-409C-BE32-E72D297353CC}">
              <c16:uniqueId val="{00000005-ADD4-49EA-9BBA-ABA54B25C0C8}"/>
            </c:ext>
          </c:extLst>
        </c:ser>
        <c:ser>
          <c:idx val="6"/>
          <c:order val="6"/>
          <c:tx>
            <c:strRef>
              <c:f>運輸表38_2!$N$8</c:f>
              <c:strCache>
                <c:ptCount val="1"/>
                <c:pt idx="0">
                  <c:v>南部シャトル</c:v>
                </c:pt>
              </c:strCache>
            </c:strRef>
          </c:tx>
          <c:spPr>
            <a:ln w="28575" cap="rnd">
              <a:solidFill>
                <a:schemeClr val="accent1">
                  <a:lumMod val="60000"/>
                </a:schemeClr>
              </a:solidFill>
              <a:round/>
            </a:ln>
            <a:effectLst/>
          </c:spPr>
          <c:marker>
            <c:symbol val="x"/>
            <c:size val="5"/>
            <c:spPr>
              <a:noFill/>
              <a:ln w="9525">
                <a:solidFill>
                  <a:schemeClr val="accent1">
                    <a:lumMod val="60000"/>
                  </a:schemeClr>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運輸表38_2!$O$8:$T$8</c:f>
              <c:numCache>
                <c:formatCode>#,##0_);[Red]\(#,##0\)</c:formatCode>
                <c:ptCount val="6"/>
                <c:pt idx="0">
                  <c:v>225133</c:v>
                </c:pt>
                <c:pt idx="1">
                  <c:v>234596</c:v>
                </c:pt>
                <c:pt idx="2">
                  <c:v>234406</c:v>
                </c:pt>
                <c:pt idx="3">
                  <c:v>159033</c:v>
                </c:pt>
                <c:pt idx="4">
                  <c:v>179197</c:v>
                </c:pt>
                <c:pt idx="5">
                  <c:v>223978</c:v>
                </c:pt>
              </c:numCache>
            </c:numRef>
          </c:val>
          <c:smooth val="0"/>
          <c:extLst>
            <c:ext xmlns:c16="http://schemas.microsoft.com/office/drawing/2014/chart" uri="{C3380CC4-5D6E-409C-BE32-E72D297353CC}">
              <c16:uniqueId val="{00000006-ADD4-49EA-9BBA-ABA54B25C0C8}"/>
            </c:ext>
          </c:extLst>
        </c:ser>
        <c:ser>
          <c:idx val="7"/>
          <c:order val="7"/>
          <c:tx>
            <c:strRef>
              <c:f>運輸表38_2!$N$9</c:f>
              <c:strCache>
                <c:ptCount val="1"/>
                <c:pt idx="0">
                  <c:v>谷田部シャトル</c:v>
                </c:pt>
              </c:strCache>
            </c:strRef>
          </c:tx>
          <c:spPr>
            <a:ln w="28575" cap="rnd">
              <a:solidFill>
                <a:schemeClr val="accent2">
                  <a:lumMod val="60000"/>
                </a:schemeClr>
              </a:solidFill>
              <a:round/>
            </a:ln>
            <a:effectLst/>
          </c:spPr>
          <c:marker>
            <c:symbol val="diamond"/>
            <c:size val="6"/>
            <c:spPr>
              <a:solidFill>
                <a:schemeClr val="accent2">
                  <a:lumMod val="60000"/>
                </a:schemeClr>
              </a:solidFill>
              <a:ln w="9525">
                <a:solidFill>
                  <a:schemeClr val="accent2">
                    <a:lumMod val="60000"/>
                  </a:schemeClr>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運輸表38_2!$O$9:$T$9</c:f>
              <c:numCache>
                <c:formatCode>#,##0_);[Red]\(#,##0\)</c:formatCode>
                <c:ptCount val="6"/>
                <c:pt idx="0">
                  <c:v>80507</c:v>
                </c:pt>
                <c:pt idx="1">
                  <c:v>73891</c:v>
                </c:pt>
                <c:pt idx="2">
                  <c:v>73243</c:v>
                </c:pt>
                <c:pt idx="3">
                  <c:v>52846</c:v>
                </c:pt>
                <c:pt idx="4">
                  <c:v>59677</c:v>
                </c:pt>
                <c:pt idx="5">
                  <c:v>74324</c:v>
                </c:pt>
              </c:numCache>
            </c:numRef>
          </c:val>
          <c:smooth val="0"/>
          <c:extLst>
            <c:ext xmlns:c16="http://schemas.microsoft.com/office/drawing/2014/chart" uri="{C3380CC4-5D6E-409C-BE32-E72D297353CC}">
              <c16:uniqueId val="{00000007-ADD4-49EA-9BBA-ABA54B25C0C8}"/>
            </c:ext>
          </c:extLst>
        </c:ser>
        <c:ser>
          <c:idx val="8"/>
          <c:order val="8"/>
          <c:tx>
            <c:strRef>
              <c:f>運輸表38_2!$N$10</c:f>
              <c:strCache>
                <c:ptCount val="1"/>
                <c:pt idx="0">
                  <c:v>自由ケ丘シャトル</c:v>
                </c:pt>
              </c:strCache>
            </c:strRef>
          </c:tx>
          <c:spPr>
            <a:ln w="28575" cap="rnd">
              <a:solidFill>
                <a:schemeClr val="accent3">
                  <a:lumMod val="60000"/>
                </a:schemeClr>
              </a:solidFill>
              <a:round/>
            </a:ln>
            <a:effectLst/>
          </c:spPr>
          <c:marker>
            <c:symbol val="triangle"/>
            <c:size val="6"/>
            <c:spPr>
              <a:solidFill>
                <a:schemeClr val="accent3">
                  <a:lumMod val="60000"/>
                </a:schemeClr>
              </a:solidFill>
              <a:ln w="9525">
                <a:solidFill>
                  <a:schemeClr val="accent3">
                    <a:lumMod val="60000"/>
                  </a:schemeClr>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運輸表38_2!$O$10:$T$10</c:f>
              <c:numCache>
                <c:formatCode>#,##0_);[Red]\(#,##0\)</c:formatCode>
                <c:ptCount val="6"/>
                <c:pt idx="0">
                  <c:v>48755</c:v>
                </c:pt>
                <c:pt idx="1">
                  <c:v>48367</c:v>
                </c:pt>
                <c:pt idx="2">
                  <c:v>36172</c:v>
                </c:pt>
                <c:pt idx="3">
                  <c:v>23127</c:v>
                </c:pt>
                <c:pt idx="4">
                  <c:v>25765</c:v>
                </c:pt>
                <c:pt idx="5">
                  <c:v>33113</c:v>
                </c:pt>
              </c:numCache>
            </c:numRef>
          </c:val>
          <c:smooth val="0"/>
          <c:extLst>
            <c:ext xmlns:c16="http://schemas.microsoft.com/office/drawing/2014/chart" uri="{C3380CC4-5D6E-409C-BE32-E72D297353CC}">
              <c16:uniqueId val="{00000008-ADD4-49EA-9BBA-ABA54B25C0C8}"/>
            </c:ext>
          </c:extLst>
        </c:ser>
        <c:ser>
          <c:idx val="9"/>
          <c:order val="9"/>
          <c:tx>
            <c:strRef>
              <c:f>運輸表38_2!$N$11</c:f>
              <c:strCache>
                <c:ptCount val="1"/>
                <c:pt idx="0">
                  <c:v>茎崎シャトル</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運輸表38_2!$O$1:$T$1</c:f>
              <c:strCache>
                <c:ptCount val="6"/>
                <c:pt idx="0">
                  <c:v>平成29年度</c:v>
                </c:pt>
                <c:pt idx="1">
                  <c:v>平成30年度</c:v>
                </c:pt>
                <c:pt idx="2">
                  <c:v>令和元年度</c:v>
                </c:pt>
                <c:pt idx="3">
                  <c:v>令和２年度</c:v>
                </c:pt>
                <c:pt idx="4">
                  <c:v>令和３年度</c:v>
                </c:pt>
                <c:pt idx="5">
                  <c:v>令和４年度</c:v>
                </c:pt>
              </c:strCache>
            </c:strRef>
          </c:cat>
          <c:val>
            <c:numRef>
              <c:f>運輸表38_2!$O$11:$T$11</c:f>
              <c:numCache>
                <c:formatCode>#,##0_);[Red]\(#,##0\)</c:formatCode>
                <c:ptCount val="6"/>
                <c:pt idx="5">
                  <c:v>45770</c:v>
                </c:pt>
              </c:numCache>
            </c:numRef>
          </c:val>
          <c:smooth val="0"/>
          <c:extLst>
            <c:ext xmlns:c16="http://schemas.microsoft.com/office/drawing/2014/chart" uri="{C3380CC4-5D6E-409C-BE32-E72D297353CC}">
              <c16:uniqueId val="{00000009-ADD4-49EA-9BBA-ABA54B25C0C8}"/>
            </c:ext>
          </c:extLst>
        </c:ser>
        <c:dLbls>
          <c:showLegendKey val="0"/>
          <c:showVal val="0"/>
          <c:showCatName val="0"/>
          <c:showSerName val="0"/>
          <c:showPercent val="0"/>
          <c:showBubbleSize val="0"/>
        </c:dLbls>
        <c:marker val="1"/>
        <c:smooth val="0"/>
        <c:axId val="406375103"/>
        <c:axId val="266278479"/>
      </c:lineChart>
      <c:catAx>
        <c:axId val="406375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66278479"/>
        <c:crosses val="autoZero"/>
        <c:auto val="1"/>
        <c:lblAlgn val="ctr"/>
        <c:lblOffset val="100"/>
        <c:noMultiLvlLbl val="0"/>
      </c:catAx>
      <c:valAx>
        <c:axId val="2662784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solidFill>
                      <a:schemeClr val="tx1"/>
                    </a:solidFill>
                  </a:rPr>
                  <a:t>人</a:t>
                </a:r>
              </a:p>
            </c:rich>
          </c:tx>
          <c:layout>
            <c:manualLayout>
              <c:xMode val="edge"/>
              <c:yMode val="edge"/>
              <c:x val="7.6570942939312353E-2"/>
              <c:y val="3.1690939683244802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06375103"/>
        <c:crosses val="autoZero"/>
        <c:crossBetween val="between"/>
      </c:valAx>
      <c:spPr>
        <a:noFill/>
        <a:ln>
          <a:noFill/>
        </a:ln>
        <a:effectLst/>
      </c:spPr>
    </c:plotArea>
    <c:legend>
      <c:legendPos val="b"/>
      <c:layout>
        <c:manualLayout>
          <c:xMode val="edge"/>
          <c:yMode val="edge"/>
          <c:x val="5.9495430541061885E-2"/>
          <c:y val="0.87091838400582688"/>
          <c:w val="0.81696410840211242"/>
          <c:h val="0.119663774085655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400" b="0" i="0" baseline="0">
                <a:solidFill>
                  <a:schemeClr val="tx1"/>
                </a:solidFill>
                <a:effectLst/>
              </a:rPr>
              <a:t>つくタク</a:t>
            </a:r>
            <a:endParaRPr lang="ja-JP" altLang="ja-JP" sz="1400">
              <a:solidFill>
                <a:schemeClr val="tx1"/>
              </a:solidFill>
              <a:effectLst/>
            </a:endParaRPr>
          </a:p>
        </c:rich>
      </c:tx>
      <c:layout>
        <c:manualLayout>
          <c:xMode val="edge"/>
          <c:yMode val="edge"/>
          <c:x val="0.44859439051465316"/>
          <c:y val="1.319043579157241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5066397225716163"/>
          <c:y val="8.6683147210283418E-2"/>
          <c:w val="0.79600602556259425"/>
          <c:h val="0.72247236543115678"/>
        </c:manualLayout>
      </c:layout>
      <c:lineChart>
        <c:grouping val="standard"/>
        <c:varyColors val="0"/>
        <c:ser>
          <c:idx val="0"/>
          <c:order val="0"/>
          <c:tx>
            <c:strRef>
              <c:f>運輸表38_2!$N$15</c:f>
              <c:strCache>
                <c:ptCount val="1"/>
                <c:pt idx="0">
                  <c:v>筑波</c:v>
                </c:pt>
              </c:strCache>
            </c:strRef>
          </c:tx>
          <c:spPr>
            <a:ln w="28575" cap="rnd">
              <a:solidFill>
                <a:schemeClr val="accent1"/>
              </a:solidFill>
              <a:round/>
            </a:ln>
            <a:effectLst/>
          </c:spPr>
          <c:marker>
            <c:symbol val="diamond"/>
            <c:size val="6"/>
            <c:spPr>
              <a:solidFill>
                <a:schemeClr val="accent1"/>
              </a:solidFill>
              <a:ln w="9525">
                <a:solidFill>
                  <a:schemeClr val="accent1"/>
                </a:solidFill>
              </a:ln>
              <a:effectLst/>
            </c:spPr>
          </c:marker>
          <c:cat>
            <c:strRef>
              <c:f>運輸表38_2!$O$14:$T$14</c:f>
              <c:strCache>
                <c:ptCount val="6"/>
                <c:pt idx="0">
                  <c:v>平成29年度</c:v>
                </c:pt>
                <c:pt idx="1">
                  <c:v>平成30年度</c:v>
                </c:pt>
                <c:pt idx="2">
                  <c:v>令和元年度</c:v>
                </c:pt>
                <c:pt idx="3">
                  <c:v>令和２年度</c:v>
                </c:pt>
                <c:pt idx="4">
                  <c:v>令和３年度</c:v>
                </c:pt>
                <c:pt idx="5">
                  <c:v>令和４年度</c:v>
                </c:pt>
              </c:strCache>
            </c:strRef>
          </c:cat>
          <c:val>
            <c:numRef>
              <c:f>運輸表38_2!$O$15:$T$15</c:f>
              <c:numCache>
                <c:formatCode>#,##0_);[Red]\(#,##0\)</c:formatCode>
                <c:ptCount val="6"/>
                <c:pt idx="0">
                  <c:v>9680</c:v>
                </c:pt>
                <c:pt idx="1">
                  <c:v>9837</c:v>
                </c:pt>
                <c:pt idx="2">
                  <c:v>8574</c:v>
                </c:pt>
                <c:pt idx="3">
                  <c:v>6633</c:v>
                </c:pt>
                <c:pt idx="4">
                  <c:v>6664</c:v>
                </c:pt>
                <c:pt idx="5">
                  <c:v>7399</c:v>
                </c:pt>
              </c:numCache>
            </c:numRef>
          </c:val>
          <c:smooth val="0"/>
          <c:extLst>
            <c:ext xmlns:c16="http://schemas.microsoft.com/office/drawing/2014/chart" uri="{C3380CC4-5D6E-409C-BE32-E72D297353CC}">
              <c16:uniqueId val="{00000000-2F3F-4022-8BFF-7541231F1DE2}"/>
            </c:ext>
          </c:extLst>
        </c:ser>
        <c:ser>
          <c:idx val="1"/>
          <c:order val="1"/>
          <c:tx>
            <c:strRef>
              <c:f>運輸表38_2!$N$16</c:f>
              <c:strCache>
                <c:ptCount val="1"/>
                <c:pt idx="0">
                  <c:v>大穂・豊里</c:v>
                </c:pt>
              </c:strCache>
            </c:strRef>
          </c:tx>
          <c:spPr>
            <a:ln w="28575" cap="rnd">
              <a:solidFill>
                <a:srgbClr val="C0504D"/>
              </a:solidFill>
              <a:round/>
            </a:ln>
            <a:effectLst/>
          </c:spPr>
          <c:marker>
            <c:symbol val="x"/>
            <c:size val="5"/>
            <c:spPr>
              <a:noFill/>
              <a:ln w="9525">
                <a:solidFill>
                  <a:srgbClr val="C0504D"/>
                </a:solidFill>
              </a:ln>
              <a:effectLst/>
            </c:spPr>
          </c:marker>
          <c:cat>
            <c:strRef>
              <c:f>運輸表38_2!$O$14:$T$14</c:f>
              <c:strCache>
                <c:ptCount val="6"/>
                <c:pt idx="0">
                  <c:v>平成29年度</c:v>
                </c:pt>
                <c:pt idx="1">
                  <c:v>平成30年度</c:v>
                </c:pt>
                <c:pt idx="2">
                  <c:v>令和元年度</c:v>
                </c:pt>
                <c:pt idx="3">
                  <c:v>令和２年度</c:v>
                </c:pt>
                <c:pt idx="4">
                  <c:v>令和３年度</c:v>
                </c:pt>
                <c:pt idx="5">
                  <c:v>令和４年度</c:v>
                </c:pt>
              </c:strCache>
            </c:strRef>
          </c:cat>
          <c:val>
            <c:numRef>
              <c:f>運輸表38_2!$O$16:$T$16</c:f>
              <c:numCache>
                <c:formatCode>#,##0_);[Red]\(#,##0\)</c:formatCode>
                <c:ptCount val="6"/>
                <c:pt idx="0">
                  <c:v>10863</c:v>
                </c:pt>
                <c:pt idx="1">
                  <c:v>10655</c:v>
                </c:pt>
                <c:pt idx="2">
                  <c:v>11108</c:v>
                </c:pt>
                <c:pt idx="3">
                  <c:v>7911</c:v>
                </c:pt>
                <c:pt idx="4">
                  <c:v>7924</c:v>
                </c:pt>
                <c:pt idx="5">
                  <c:v>8958</c:v>
                </c:pt>
              </c:numCache>
            </c:numRef>
          </c:val>
          <c:smooth val="0"/>
          <c:extLst>
            <c:ext xmlns:c16="http://schemas.microsoft.com/office/drawing/2014/chart" uri="{C3380CC4-5D6E-409C-BE32-E72D297353CC}">
              <c16:uniqueId val="{00000001-2F3F-4022-8BFF-7541231F1DE2}"/>
            </c:ext>
          </c:extLst>
        </c:ser>
        <c:ser>
          <c:idx val="2"/>
          <c:order val="2"/>
          <c:tx>
            <c:strRef>
              <c:f>運輸表38_2!$N$17</c:f>
              <c:strCache>
                <c:ptCount val="1"/>
                <c:pt idx="0">
                  <c:v>桜</c:v>
                </c:pt>
              </c:strCache>
            </c:strRef>
          </c:tx>
          <c:spPr>
            <a:ln w="28575" cap="rnd">
              <a:solidFill>
                <a:srgbClr val="9BBB59"/>
              </a:solidFill>
              <a:round/>
            </a:ln>
            <a:effectLst/>
          </c:spPr>
          <c:marker>
            <c:symbol val="triangle"/>
            <c:size val="5"/>
            <c:spPr>
              <a:solidFill>
                <a:srgbClr val="9BBB59"/>
              </a:solidFill>
              <a:ln w="9525">
                <a:solidFill>
                  <a:srgbClr val="9BBB59"/>
                </a:solidFill>
              </a:ln>
              <a:effectLst/>
            </c:spPr>
          </c:marker>
          <c:cat>
            <c:strRef>
              <c:f>運輸表38_2!$O$14:$T$14</c:f>
              <c:strCache>
                <c:ptCount val="6"/>
                <c:pt idx="0">
                  <c:v>平成29年度</c:v>
                </c:pt>
                <c:pt idx="1">
                  <c:v>平成30年度</c:v>
                </c:pt>
                <c:pt idx="2">
                  <c:v>令和元年度</c:v>
                </c:pt>
                <c:pt idx="3">
                  <c:v>令和２年度</c:v>
                </c:pt>
                <c:pt idx="4">
                  <c:v>令和３年度</c:v>
                </c:pt>
                <c:pt idx="5">
                  <c:v>令和４年度</c:v>
                </c:pt>
              </c:strCache>
            </c:strRef>
          </c:cat>
          <c:val>
            <c:numRef>
              <c:f>運輸表38_2!$O$17:$T$17</c:f>
              <c:numCache>
                <c:formatCode>#,##0_);[Red]\(#,##0\)</c:formatCode>
                <c:ptCount val="6"/>
                <c:pt idx="0">
                  <c:v>8183</c:v>
                </c:pt>
                <c:pt idx="1">
                  <c:v>8857</c:v>
                </c:pt>
                <c:pt idx="2">
                  <c:v>8569</c:v>
                </c:pt>
                <c:pt idx="3">
                  <c:v>6999</c:v>
                </c:pt>
                <c:pt idx="4">
                  <c:v>7614</c:v>
                </c:pt>
                <c:pt idx="5">
                  <c:v>8151</c:v>
                </c:pt>
              </c:numCache>
            </c:numRef>
          </c:val>
          <c:smooth val="0"/>
          <c:extLst>
            <c:ext xmlns:c16="http://schemas.microsoft.com/office/drawing/2014/chart" uri="{C3380CC4-5D6E-409C-BE32-E72D297353CC}">
              <c16:uniqueId val="{00000002-2F3F-4022-8BFF-7541231F1DE2}"/>
            </c:ext>
          </c:extLst>
        </c:ser>
        <c:ser>
          <c:idx val="3"/>
          <c:order val="3"/>
          <c:tx>
            <c:strRef>
              <c:f>運輸表38_2!$N$18</c:f>
              <c:strCache>
                <c:ptCount val="1"/>
                <c:pt idx="0">
                  <c:v>谷田部</c:v>
                </c:pt>
              </c:strCache>
            </c:strRef>
          </c:tx>
          <c:spPr>
            <a:ln w="28575" cap="rnd">
              <a:solidFill>
                <a:srgbClr val="8064A2"/>
              </a:solidFill>
              <a:round/>
            </a:ln>
            <a:effectLst/>
          </c:spPr>
          <c:marker>
            <c:symbol val="circle"/>
            <c:size val="5"/>
            <c:spPr>
              <a:solidFill>
                <a:srgbClr val="8064A2"/>
              </a:solidFill>
              <a:ln w="9525">
                <a:solidFill>
                  <a:srgbClr val="8064A2"/>
                </a:solidFill>
              </a:ln>
              <a:effectLst/>
            </c:spPr>
          </c:marker>
          <c:cat>
            <c:strRef>
              <c:f>運輸表38_2!$O$14:$T$14</c:f>
              <c:strCache>
                <c:ptCount val="6"/>
                <c:pt idx="0">
                  <c:v>平成29年度</c:v>
                </c:pt>
                <c:pt idx="1">
                  <c:v>平成30年度</c:v>
                </c:pt>
                <c:pt idx="2">
                  <c:v>令和元年度</c:v>
                </c:pt>
                <c:pt idx="3">
                  <c:v>令和２年度</c:v>
                </c:pt>
                <c:pt idx="4">
                  <c:v>令和３年度</c:v>
                </c:pt>
                <c:pt idx="5">
                  <c:v>令和４年度</c:v>
                </c:pt>
              </c:strCache>
            </c:strRef>
          </c:cat>
          <c:val>
            <c:numRef>
              <c:f>運輸表38_2!$O$18:$T$18</c:f>
              <c:numCache>
                <c:formatCode>#,##0_);[Red]\(#,##0\)</c:formatCode>
                <c:ptCount val="6"/>
                <c:pt idx="0">
                  <c:v>18204</c:v>
                </c:pt>
                <c:pt idx="1">
                  <c:v>18353</c:v>
                </c:pt>
                <c:pt idx="2">
                  <c:v>18265</c:v>
                </c:pt>
                <c:pt idx="3">
                  <c:v>13900</c:v>
                </c:pt>
                <c:pt idx="4">
                  <c:v>15837</c:v>
                </c:pt>
                <c:pt idx="5">
                  <c:v>16831</c:v>
                </c:pt>
              </c:numCache>
            </c:numRef>
          </c:val>
          <c:smooth val="0"/>
          <c:extLst>
            <c:ext xmlns:c16="http://schemas.microsoft.com/office/drawing/2014/chart" uri="{C3380CC4-5D6E-409C-BE32-E72D297353CC}">
              <c16:uniqueId val="{00000003-2F3F-4022-8BFF-7541231F1DE2}"/>
            </c:ext>
          </c:extLst>
        </c:ser>
        <c:ser>
          <c:idx val="4"/>
          <c:order val="4"/>
          <c:tx>
            <c:strRef>
              <c:f>運輸表38_2!$N$19</c:f>
              <c:strCache>
                <c:ptCount val="1"/>
                <c:pt idx="0">
                  <c:v>茎崎</c:v>
                </c:pt>
              </c:strCache>
            </c:strRef>
          </c:tx>
          <c:spPr>
            <a:ln w="28575" cap="rnd">
              <a:solidFill>
                <a:srgbClr val="4BACC6"/>
              </a:solidFill>
              <a:round/>
            </a:ln>
            <a:effectLst/>
          </c:spPr>
          <c:marker>
            <c:symbol val="circle"/>
            <c:size val="5"/>
            <c:spPr>
              <a:solidFill>
                <a:srgbClr val="4BACC6"/>
              </a:solidFill>
              <a:ln w="9525">
                <a:solidFill>
                  <a:schemeClr val="accent5"/>
                </a:solidFill>
              </a:ln>
              <a:effectLst/>
            </c:spPr>
          </c:marker>
          <c:cat>
            <c:strRef>
              <c:f>運輸表38_2!$O$14:$T$14</c:f>
              <c:strCache>
                <c:ptCount val="6"/>
                <c:pt idx="0">
                  <c:v>平成29年度</c:v>
                </c:pt>
                <c:pt idx="1">
                  <c:v>平成30年度</c:v>
                </c:pt>
                <c:pt idx="2">
                  <c:v>令和元年度</c:v>
                </c:pt>
                <c:pt idx="3">
                  <c:v>令和２年度</c:v>
                </c:pt>
                <c:pt idx="4">
                  <c:v>令和３年度</c:v>
                </c:pt>
                <c:pt idx="5">
                  <c:v>令和４年度</c:v>
                </c:pt>
              </c:strCache>
            </c:strRef>
          </c:cat>
          <c:val>
            <c:numRef>
              <c:f>運輸表38_2!$O$19:$T$19</c:f>
              <c:numCache>
                <c:formatCode>#,##0_);[Red]\(#,##0\)</c:formatCode>
                <c:ptCount val="6"/>
                <c:pt idx="0">
                  <c:v>7706</c:v>
                </c:pt>
                <c:pt idx="1">
                  <c:v>8156</c:v>
                </c:pt>
                <c:pt idx="2">
                  <c:v>7371</c:v>
                </c:pt>
                <c:pt idx="3">
                  <c:v>5628</c:v>
                </c:pt>
                <c:pt idx="4">
                  <c:v>6341</c:v>
                </c:pt>
                <c:pt idx="5">
                  <c:v>7450</c:v>
                </c:pt>
              </c:numCache>
            </c:numRef>
          </c:val>
          <c:smooth val="0"/>
          <c:extLst>
            <c:ext xmlns:c16="http://schemas.microsoft.com/office/drawing/2014/chart" uri="{C3380CC4-5D6E-409C-BE32-E72D297353CC}">
              <c16:uniqueId val="{00000004-2F3F-4022-8BFF-7541231F1DE2}"/>
            </c:ext>
          </c:extLst>
        </c:ser>
        <c:dLbls>
          <c:showLegendKey val="0"/>
          <c:showVal val="0"/>
          <c:showCatName val="0"/>
          <c:showSerName val="0"/>
          <c:showPercent val="0"/>
          <c:showBubbleSize val="0"/>
        </c:dLbls>
        <c:marker val="1"/>
        <c:smooth val="0"/>
        <c:axId val="2061467839"/>
        <c:axId val="266253519"/>
      </c:lineChart>
      <c:catAx>
        <c:axId val="206146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66253519"/>
        <c:crosses val="autoZero"/>
        <c:auto val="1"/>
        <c:lblAlgn val="ctr"/>
        <c:lblOffset val="100"/>
        <c:noMultiLvlLbl val="0"/>
      </c:catAx>
      <c:valAx>
        <c:axId val="266253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ja-JP" altLang="en-US">
                    <a:solidFill>
                      <a:schemeClr val="tx1"/>
                    </a:solidFill>
                  </a:rPr>
                  <a:t>人</a:t>
                </a:r>
              </a:p>
            </c:rich>
          </c:tx>
          <c:layout>
            <c:manualLayout>
              <c:xMode val="edge"/>
              <c:yMode val="edge"/>
              <c:x val="9.6385517785025382E-2"/>
              <c:y val="4.041172162364224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2061467839"/>
        <c:crosses val="autoZero"/>
        <c:crossBetween val="between"/>
      </c:valAx>
      <c:spPr>
        <a:noFill/>
        <a:ln>
          <a:noFill/>
        </a:ln>
        <a:effectLst/>
      </c:spPr>
    </c:plotArea>
    <c:legend>
      <c:legendPos val="b"/>
      <c:layout>
        <c:manualLayout>
          <c:xMode val="edge"/>
          <c:yMode val="edge"/>
          <c:x val="5.0000052102654735E-2"/>
          <c:y val="0.91673511441145128"/>
          <c:w val="0.89999989579469053"/>
          <c:h val="4.80903901443556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sz="1400">
                <a:latin typeface="ＭＳ Ｐゴシック" panose="020B0600070205080204" pitchFamily="50" charset="-128"/>
                <a:ea typeface="ＭＳ Ｐゴシック" panose="020B0600070205080204" pitchFamily="50" charset="-128"/>
              </a:rPr>
              <a:t>自家用自動車</a:t>
            </a:r>
            <a:r>
              <a:rPr lang="ja-JP" altLang="en-US" sz="1400">
                <a:latin typeface="ＭＳ Ｐゴシック" panose="020B0600070205080204" pitchFamily="50" charset="-128"/>
                <a:ea typeface="ＭＳ Ｐゴシック" panose="020B0600070205080204" pitchFamily="50" charset="-128"/>
              </a:rPr>
              <a:t>保有</a:t>
            </a:r>
            <a:r>
              <a:rPr lang="ja-JP" sz="1400">
                <a:latin typeface="ＭＳ Ｐゴシック" panose="020B0600070205080204" pitchFamily="50" charset="-128"/>
                <a:ea typeface="ＭＳ Ｐゴシック" panose="020B0600070205080204" pitchFamily="50" charset="-128"/>
              </a:rPr>
              <a:t>台数の推移</a:t>
            </a:r>
          </a:p>
        </c:rich>
      </c:tx>
      <c:layout>
        <c:manualLayout>
          <c:xMode val="edge"/>
          <c:yMode val="edge"/>
          <c:x val="0.30159531197540829"/>
          <c:y val="7.265033381892309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9.0615056613068998E-2"/>
          <c:y val="0.18926742502007951"/>
          <c:w val="0.81022806615192522"/>
          <c:h val="0.51799774093623552"/>
        </c:manualLayout>
      </c:layout>
      <c:lineChart>
        <c:grouping val="standard"/>
        <c:varyColors val="0"/>
        <c:ser>
          <c:idx val="0"/>
          <c:order val="0"/>
          <c:tx>
            <c:strRef>
              <c:f>表40!$C$3</c:f>
              <c:strCache>
                <c:ptCount val="1"/>
                <c:pt idx="0">
                  <c:v>乗用自動車</c:v>
                </c:pt>
              </c:strCache>
            </c:strRef>
          </c:tx>
          <c:spPr>
            <a:ln w="28575" cap="rnd" cmpd="sng" algn="ctr">
              <a:solidFill>
                <a:schemeClr val="dk1">
                  <a:tint val="88500"/>
                  <a:shade val="95000"/>
                  <a:satMod val="105000"/>
                </a:schemeClr>
              </a:solidFill>
              <a:prstDash val="solid"/>
              <a:round/>
            </a:ln>
            <a:effectLst/>
          </c:spPr>
          <c:marker>
            <c:spPr>
              <a:solidFill>
                <a:schemeClr val="dk1">
                  <a:tint val="88500"/>
                </a:schemeClr>
              </a:solidFill>
              <a:ln w="9525" cap="flat" cmpd="sng" algn="ctr">
                <a:solidFill>
                  <a:schemeClr val="dk1">
                    <a:tint val="88500"/>
                    <a:shade val="95000"/>
                    <a:satMod val="105000"/>
                  </a:schemeClr>
                </a:solidFill>
                <a:prstDash val="solid"/>
                <a:round/>
              </a:ln>
              <a:effectLst/>
            </c:spPr>
          </c:marker>
          <c:cat>
            <c:strRef>
              <c:f>表40!$B$14:$B$23</c:f>
              <c:strCache>
                <c:ptCount val="10"/>
                <c:pt idx="0">
                  <c:v>平成２４年度</c:v>
                </c:pt>
                <c:pt idx="1">
                  <c:v>平成２５年度</c:v>
                </c:pt>
                <c:pt idx="2">
                  <c:v>平成２６年度</c:v>
                </c:pt>
                <c:pt idx="3">
                  <c:v>平成２７年度</c:v>
                </c:pt>
                <c:pt idx="4">
                  <c:v>平成２８年度</c:v>
                </c:pt>
                <c:pt idx="5">
                  <c:v>平成２９年度</c:v>
                </c:pt>
                <c:pt idx="6">
                  <c:v>平成３０年度</c:v>
                </c:pt>
                <c:pt idx="7">
                  <c:v>令和元年度</c:v>
                </c:pt>
                <c:pt idx="8">
                  <c:v>令和２年度</c:v>
                </c:pt>
                <c:pt idx="9">
                  <c:v>令和３年度</c:v>
                </c:pt>
              </c:strCache>
            </c:strRef>
          </c:cat>
          <c:val>
            <c:numRef>
              <c:f>表40!$C$14:$C$23</c:f>
              <c:numCache>
                <c:formatCode>#,##0_);[Red]\(#,##0\)</c:formatCode>
                <c:ptCount val="10"/>
                <c:pt idx="0">
                  <c:v>98731</c:v>
                </c:pt>
                <c:pt idx="1">
                  <c:v>99772</c:v>
                </c:pt>
                <c:pt idx="2">
                  <c:v>100645</c:v>
                </c:pt>
                <c:pt idx="3">
                  <c:v>101715</c:v>
                </c:pt>
                <c:pt idx="4">
                  <c:v>103587</c:v>
                </c:pt>
                <c:pt idx="5">
                  <c:v>104973</c:v>
                </c:pt>
                <c:pt idx="6">
                  <c:v>106668</c:v>
                </c:pt>
                <c:pt idx="7">
                  <c:v>108414</c:v>
                </c:pt>
                <c:pt idx="8">
                  <c:v>110348</c:v>
                </c:pt>
                <c:pt idx="9">
                  <c:v>112526</c:v>
                </c:pt>
              </c:numCache>
            </c:numRef>
          </c:val>
          <c:smooth val="0"/>
          <c:extLst>
            <c:ext xmlns:c16="http://schemas.microsoft.com/office/drawing/2014/chart" uri="{C3380CC4-5D6E-409C-BE32-E72D297353CC}">
              <c16:uniqueId val="{00000000-B6A7-4705-8859-BE24B83A1AEA}"/>
            </c:ext>
          </c:extLst>
        </c:ser>
        <c:ser>
          <c:idx val="1"/>
          <c:order val="1"/>
          <c:tx>
            <c:strRef>
              <c:f>表40!$D$3</c:f>
              <c:strCache>
                <c:ptCount val="1"/>
                <c:pt idx="0">
                  <c:v>軽自動車</c:v>
                </c:pt>
              </c:strCache>
            </c:strRef>
          </c:tx>
          <c:spPr>
            <a:ln w="28575" cap="rnd" cmpd="sng" algn="ctr">
              <a:solidFill>
                <a:schemeClr val="dk1">
                  <a:tint val="55000"/>
                  <a:shade val="95000"/>
                  <a:satMod val="105000"/>
                </a:schemeClr>
              </a:solidFill>
              <a:prstDash val="solid"/>
              <a:round/>
            </a:ln>
            <a:effectLst/>
          </c:spPr>
          <c:marker>
            <c:spPr>
              <a:solidFill>
                <a:schemeClr val="dk1">
                  <a:tint val="55000"/>
                </a:schemeClr>
              </a:solidFill>
              <a:ln w="9525" cap="flat" cmpd="sng" algn="ctr">
                <a:solidFill>
                  <a:schemeClr val="dk1">
                    <a:tint val="55000"/>
                    <a:shade val="95000"/>
                    <a:satMod val="105000"/>
                  </a:schemeClr>
                </a:solidFill>
                <a:prstDash val="solid"/>
                <a:round/>
              </a:ln>
              <a:effectLst/>
            </c:spPr>
          </c:marker>
          <c:cat>
            <c:strRef>
              <c:f>表40!$B$14:$B$23</c:f>
              <c:strCache>
                <c:ptCount val="10"/>
                <c:pt idx="0">
                  <c:v>平成２４年度</c:v>
                </c:pt>
                <c:pt idx="1">
                  <c:v>平成２５年度</c:v>
                </c:pt>
                <c:pt idx="2">
                  <c:v>平成２６年度</c:v>
                </c:pt>
                <c:pt idx="3">
                  <c:v>平成２７年度</c:v>
                </c:pt>
                <c:pt idx="4">
                  <c:v>平成２８年度</c:v>
                </c:pt>
                <c:pt idx="5">
                  <c:v>平成２９年度</c:v>
                </c:pt>
                <c:pt idx="6">
                  <c:v>平成３０年度</c:v>
                </c:pt>
                <c:pt idx="7">
                  <c:v>令和元年度</c:v>
                </c:pt>
                <c:pt idx="8">
                  <c:v>令和２年度</c:v>
                </c:pt>
                <c:pt idx="9">
                  <c:v>令和３年度</c:v>
                </c:pt>
              </c:strCache>
            </c:strRef>
          </c:cat>
          <c:val>
            <c:numRef>
              <c:f>表40!$D$14:$D$23</c:f>
              <c:numCache>
                <c:formatCode>#,##0_);[Red]\(#,##0\)</c:formatCode>
                <c:ptCount val="10"/>
                <c:pt idx="0">
                  <c:v>45988</c:v>
                </c:pt>
                <c:pt idx="1">
                  <c:v>47981</c:v>
                </c:pt>
                <c:pt idx="2">
                  <c:v>50082</c:v>
                </c:pt>
                <c:pt idx="3">
                  <c:v>51716</c:v>
                </c:pt>
                <c:pt idx="4">
                  <c:v>52864</c:v>
                </c:pt>
                <c:pt idx="5">
                  <c:v>54093</c:v>
                </c:pt>
                <c:pt idx="6">
                  <c:v>55655</c:v>
                </c:pt>
                <c:pt idx="7">
                  <c:v>56878</c:v>
                </c:pt>
                <c:pt idx="8">
                  <c:v>58251</c:v>
                </c:pt>
                <c:pt idx="9">
                  <c:v>59530</c:v>
                </c:pt>
              </c:numCache>
            </c:numRef>
          </c:val>
          <c:smooth val="0"/>
          <c:extLst>
            <c:ext xmlns:c16="http://schemas.microsoft.com/office/drawing/2014/chart" uri="{C3380CC4-5D6E-409C-BE32-E72D297353CC}">
              <c16:uniqueId val="{00000001-B6A7-4705-8859-BE24B83A1AEA}"/>
            </c:ext>
          </c:extLst>
        </c:ser>
        <c:dLbls>
          <c:showLegendKey val="0"/>
          <c:showVal val="0"/>
          <c:showCatName val="0"/>
          <c:showSerName val="0"/>
          <c:showPercent val="0"/>
          <c:showBubbleSize val="0"/>
        </c:dLbls>
        <c:marker val="1"/>
        <c:smooth val="0"/>
        <c:axId val="446857216"/>
        <c:axId val="446857608"/>
      </c:lineChart>
      <c:catAx>
        <c:axId val="446857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ja-JP" altLang="en-US" b="0"/>
                  <a:t>（</a:t>
                </a:r>
                <a:r>
                  <a:rPr lang="ja-JP" b="0"/>
                  <a:t>両</a:t>
                </a:r>
                <a:r>
                  <a:rPr lang="ja-JP" altLang="en-US" b="0"/>
                  <a:t>）</a:t>
                </a:r>
                <a:endParaRPr lang="ja-JP" b="0"/>
              </a:p>
            </c:rich>
          </c:tx>
          <c:layout>
            <c:manualLayout>
              <c:xMode val="edge"/>
              <c:yMode val="edge"/>
              <c:x val="3.5889071968811567E-2"/>
              <c:y val="3.36581665823882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vert="wordArtVertRtl"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446857608"/>
        <c:crosses val="autoZero"/>
        <c:auto val="1"/>
        <c:lblAlgn val="ctr"/>
        <c:lblOffset val="100"/>
        <c:tickLblSkip val="1"/>
        <c:tickMarkSkip val="1"/>
        <c:noMultiLvlLbl val="0"/>
      </c:catAx>
      <c:valAx>
        <c:axId val="44685760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Red]\(#,##0\)"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ゴシック" pitchFamily="50" charset="-128"/>
                <a:ea typeface="ＭＳ Ｐゴシック" pitchFamily="50" charset="-128"/>
                <a:cs typeface="+mn-cs"/>
              </a:defRPr>
            </a:pPr>
            <a:endParaRPr lang="ja-JP"/>
          </a:p>
        </c:txPr>
        <c:crossAx val="446857216"/>
        <c:crosses val="autoZero"/>
        <c:crossBetween val="between"/>
      </c:valAx>
      <c:spPr>
        <a:solidFill>
          <a:schemeClr val="bg1"/>
        </a:solidFill>
        <a:ln>
          <a:noFill/>
        </a:ln>
        <a:effectLst/>
      </c:spPr>
    </c:plotArea>
    <c:legend>
      <c:legendPos val="r"/>
      <c:layout>
        <c:manualLayout>
          <c:xMode val="edge"/>
          <c:yMode val="edge"/>
          <c:x val="0.71009423874502486"/>
          <c:y val="0.56773695795087931"/>
          <c:w val="0.18608448215817686"/>
          <c:h val="0.1012347469724179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sz="1800"/>
              <a:t>ごみ排出量の推移</a:t>
            </a:r>
          </a:p>
        </c:rich>
      </c:tx>
      <c:layout>
        <c:manualLayout>
          <c:xMode val="edge"/>
          <c:yMode val="edge"/>
          <c:x val="0.41162683568545255"/>
          <c:y val="2.8370547460451302E-2"/>
        </c:manualLayout>
      </c:layout>
      <c:overlay val="0"/>
      <c:spPr>
        <a:noFill/>
        <a:ln w="25400">
          <a:noFill/>
        </a:ln>
      </c:spPr>
    </c:title>
    <c:autoTitleDeleted val="0"/>
    <c:plotArea>
      <c:layout>
        <c:manualLayout>
          <c:layoutTarget val="inner"/>
          <c:xMode val="edge"/>
          <c:yMode val="edge"/>
          <c:x val="9.1331338382941288E-2"/>
          <c:y val="0.1205892561871621"/>
          <c:w val="0.87546706268931451"/>
          <c:h val="0.64850968288520483"/>
        </c:manualLayout>
      </c:layout>
      <c:lineChart>
        <c:grouping val="standard"/>
        <c:varyColors val="0"/>
        <c:ser>
          <c:idx val="14"/>
          <c:order val="0"/>
          <c:spPr>
            <a:ln w="12700">
              <a:solidFill>
                <a:sysClr val="windowText" lastClr="000000"/>
              </a:solidFill>
            </a:ln>
          </c:spPr>
          <c:marker>
            <c:symbol val="square"/>
            <c:size val="6"/>
            <c:spPr>
              <a:solidFill>
                <a:schemeClr val="tx1"/>
              </a:solidFill>
              <a:ln>
                <a:solidFill>
                  <a:sysClr val="windowText" lastClr="000000"/>
                </a:solidFill>
              </a:ln>
            </c:spPr>
          </c:marker>
          <c:dLbls>
            <c:delete val="1"/>
          </c:dLbls>
          <c:cat>
            <c:strRef>
              <c:f>環境・衛生_表41!$A$5:$A$28</c:f>
              <c:strCache>
                <c:ptCount val="24"/>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 元年度</c:v>
                </c:pt>
                <c:pt idx="21">
                  <c:v>令和　２年度</c:v>
                </c:pt>
                <c:pt idx="22">
                  <c:v>令和　３年度</c:v>
                </c:pt>
                <c:pt idx="23">
                  <c:v>令和　４年度</c:v>
                </c:pt>
              </c:strCache>
            </c:strRef>
          </c:cat>
          <c:val>
            <c:numRef>
              <c:f>環境・衛生_表41!$P$5:$P$28</c:f>
              <c:numCache>
                <c:formatCode>#,##0;[Red]#,##0</c:formatCode>
                <c:ptCount val="24"/>
                <c:pt idx="0">
                  <c:v>71371</c:v>
                </c:pt>
                <c:pt idx="1">
                  <c:v>75546</c:v>
                </c:pt>
                <c:pt idx="2">
                  <c:v>77675</c:v>
                </c:pt>
                <c:pt idx="3">
                  <c:v>78892</c:v>
                </c:pt>
                <c:pt idx="4">
                  <c:v>79754</c:v>
                </c:pt>
                <c:pt idx="5">
                  <c:v>81569</c:v>
                </c:pt>
                <c:pt idx="6">
                  <c:v>80239</c:v>
                </c:pt>
                <c:pt idx="7">
                  <c:v>83748</c:v>
                </c:pt>
                <c:pt idx="8">
                  <c:v>81233</c:v>
                </c:pt>
                <c:pt idx="9">
                  <c:v>79091</c:v>
                </c:pt>
                <c:pt idx="10">
                  <c:v>77989</c:v>
                </c:pt>
                <c:pt idx="11">
                  <c:v>78407</c:v>
                </c:pt>
                <c:pt idx="12">
                  <c:v>80000</c:v>
                </c:pt>
                <c:pt idx="13">
                  <c:v>84295</c:v>
                </c:pt>
                <c:pt idx="14">
                  <c:v>90486</c:v>
                </c:pt>
                <c:pt idx="15">
                  <c:v>90291</c:v>
                </c:pt>
                <c:pt idx="16">
                  <c:v>94267</c:v>
                </c:pt>
                <c:pt idx="17">
                  <c:v>92736</c:v>
                </c:pt>
                <c:pt idx="18">
                  <c:v>92554</c:v>
                </c:pt>
                <c:pt idx="19">
                  <c:v>95408</c:v>
                </c:pt>
                <c:pt idx="20">
                  <c:v>95915</c:v>
                </c:pt>
                <c:pt idx="21">
                  <c:v>94703</c:v>
                </c:pt>
                <c:pt idx="22">
                  <c:v>95695</c:v>
                </c:pt>
                <c:pt idx="23">
                  <c:v>94784</c:v>
                </c:pt>
              </c:numCache>
            </c:numRef>
          </c:val>
          <c:smooth val="0"/>
          <c:extLst>
            <c:ext xmlns:c16="http://schemas.microsoft.com/office/drawing/2014/chart" uri="{C3380CC4-5D6E-409C-BE32-E72D297353CC}">
              <c16:uniqueId val="{00000000-FA38-4386-9A81-22A0BA7DADEA}"/>
            </c:ext>
          </c:extLst>
        </c:ser>
        <c:dLbls>
          <c:showLegendKey val="0"/>
          <c:showVal val="1"/>
          <c:showCatName val="0"/>
          <c:showSerName val="0"/>
          <c:showPercent val="0"/>
          <c:showBubbleSize val="0"/>
        </c:dLbls>
        <c:marker val="1"/>
        <c:smooth val="0"/>
        <c:axId val="450336912"/>
        <c:axId val="450337304"/>
        <c:extLst/>
      </c:lineChart>
      <c:catAx>
        <c:axId val="4503369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100" b="0" i="0" u="none" strike="noStrike" baseline="0">
                <a:solidFill>
                  <a:srgbClr val="000000"/>
                </a:solidFill>
                <a:latin typeface="ＭＳ Ｐゴシック"/>
                <a:ea typeface="ＭＳ Ｐゴシック"/>
                <a:cs typeface="ＭＳ Ｐゴシック"/>
              </a:defRPr>
            </a:pPr>
            <a:endParaRPr lang="ja-JP"/>
          </a:p>
        </c:txPr>
        <c:crossAx val="450337304"/>
        <c:crossesAt val="0"/>
        <c:auto val="1"/>
        <c:lblAlgn val="ctr"/>
        <c:lblOffset val="100"/>
        <c:tickLblSkip val="1"/>
        <c:tickMarkSkip val="1"/>
        <c:noMultiLvlLbl val="0"/>
      </c:catAx>
      <c:valAx>
        <c:axId val="450337304"/>
        <c:scaling>
          <c:orientation val="minMax"/>
          <c:max val="100000"/>
        </c:scaling>
        <c:delete val="0"/>
        <c:axPos val="l"/>
        <c:majorGridlines>
          <c:spPr>
            <a:ln w="3175">
              <a:solidFill>
                <a:srgbClr val="000000"/>
              </a:solidFill>
              <a:prstDash val="solid"/>
            </a:ln>
          </c:spPr>
        </c:majorGridlines>
        <c:title>
          <c:tx>
            <c:rich>
              <a:bodyPr rot="0" vert="horz"/>
              <a:lstStyle/>
              <a:p>
                <a:pPr algn="ctr">
                  <a:defRPr sz="1050" b="0" i="0" u="none" strike="noStrike" baseline="0">
                    <a:solidFill>
                      <a:srgbClr val="000000"/>
                    </a:solidFill>
                    <a:latin typeface="ＭＳ Ｐゴシック"/>
                    <a:ea typeface="ＭＳ Ｐゴシック"/>
                    <a:cs typeface="ＭＳ Ｐゴシック"/>
                  </a:defRPr>
                </a:pPr>
                <a:r>
                  <a:rPr lang="en-US" altLang="en-US" sz="1050"/>
                  <a:t>（ｔ）</a:t>
                </a:r>
              </a:p>
            </c:rich>
          </c:tx>
          <c:layout>
            <c:manualLayout>
              <c:xMode val="edge"/>
              <c:yMode val="edge"/>
              <c:x val="2.9472632440565142E-2"/>
              <c:y val="6.7820035211855118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450336912"/>
        <c:crosses val="autoZero"/>
        <c:crossBetween val="between"/>
        <c:majorUnit val="20000"/>
        <c:minorUnit val="10000"/>
      </c:valAx>
      <c:spPr>
        <a:noFill/>
        <a:ln w="3175">
          <a:solidFill>
            <a:srgbClr val="000000"/>
          </a:solidFill>
          <a:prstDash val="solid"/>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00293998596169E-2"/>
          <c:y val="8.3426630314702724E-2"/>
          <c:w val="0.80641849415204681"/>
          <c:h val="0.6490942043737371"/>
        </c:manualLayout>
      </c:layout>
      <c:lineChart>
        <c:grouping val="standard"/>
        <c:varyColors val="0"/>
        <c:ser>
          <c:idx val="0"/>
          <c:order val="0"/>
          <c:tx>
            <c:strRef>
              <c:f>表42!$B$3</c:f>
              <c:strCache>
                <c:ptCount val="1"/>
                <c:pt idx="0">
                  <c:v>し尿</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表42!$A$5:$A$27</c:f>
              <c:strCache>
                <c:ptCount val="23"/>
                <c:pt idx="0">
                  <c:v>平成１２年度</c:v>
                </c:pt>
                <c:pt idx="1">
                  <c:v>平成１３年度</c:v>
                </c:pt>
                <c:pt idx="2">
                  <c:v>平成１４年度</c:v>
                </c:pt>
                <c:pt idx="3">
                  <c:v>平成１５年度</c:v>
                </c:pt>
                <c:pt idx="4">
                  <c:v>平成１６年度</c:v>
                </c:pt>
                <c:pt idx="5">
                  <c:v>平成１７年度</c:v>
                </c:pt>
                <c:pt idx="6">
                  <c:v>平成１８年度</c:v>
                </c:pt>
                <c:pt idx="7">
                  <c:v>平成１９年度</c:v>
                </c:pt>
                <c:pt idx="8">
                  <c:v>平成２０年度</c:v>
                </c:pt>
                <c:pt idx="9">
                  <c:v>平成２１年度</c:v>
                </c:pt>
                <c:pt idx="10">
                  <c:v>平成２２年度</c:v>
                </c:pt>
                <c:pt idx="11">
                  <c:v>平成２３年度</c:v>
                </c:pt>
                <c:pt idx="12">
                  <c:v>平成２４年度</c:v>
                </c:pt>
                <c:pt idx="13">
                  <c:v>平成２５年度</c:v>
                </c:pt>
                <c:pt idx="14">
                  <c:v>平成２６年度</c:v>
                </c:pt>
                <c:pt idx="15">
                  <c:v>平成２７年度</c:v>
                </c:pt>
                <c:pt idx="16">
                  <c:v>平成２８年度</c:v>
                </c:pt>
                <c:pt idx="17">
                  <c:v>平成２９年度</c:v>
                </c:pt>
                <c:pt idx="18">
                  <c:v>平成３０年度</c:v>
                </c:pt>
                <c:pt idx="19">
                  <c:v>令和 元年度</c:v>
                </c:pt>
                <c:pt idx="20">
                  <c:v>令和　２年度</c:v>
                </c:pt>
                <c:pt idx="21">
                  <c:v>令和　３年度</c:v>
                </c:pt>
                <c:pt idx="22">
                  <c:v>令和　４年度</c:v>
                </c:pt>
              </c:strCache>
            </c:strRef>
          </c:cat>
          <c:val>
            <c:numRef>
              <c:f>表42!$B$5:$B$27</c:f>
              <c:numCache>
                <c:formatCode>#,##0_);[Red]\(#,##0\)</c:formatCode>
                <c:ptCount val="23"/>
                <c:pt idx="0">
                  <c:v>14638.9</c:v>
                </c:pt>
                <c:pt idx="1">
                  <c:v>13692</c:v>
                </c:pt>
                <c:pt idx="2">
                  <c:v>11801</c:v>
                </c:pt>
                <c:pt idx="3">
                  <c:v>11011</c:v>
                </c:pt>
                <c:pt idx="4">
                  <c:v>10176</c:v>
                </c:pt>
                <c:pt idx="5">
                  <c:v>8986</c:v>
                </c:pt>
                <c:pt idx="6">
                  <c:v>8179</c:v>
                </c:pt>
                <c:pt idx="7">
                  <c:v>7758</c:v>
                </c:pt>
                <c:pt idx="8">
                  <c:v>7631</c:v>
                </c:pt>
                <c:pt idx="9">
                  <c:v>7387</c:v>
                </c:pt>
                <c:pt idx="10">
                  <c:v>6324</c:v>
                </c:pt>
                <c:pt idx="11">
                  <c:v>6265</c:v>
                </c:pt>
                <c:pt idx="12">
                  <c:v>4893</c:v>
                </c:pt>
                <c:pt idx="13">
                  <c:v>3142</c:v>
                </c:pt>
                <c:pt idx="14">
                  <c:v>3473</c:v>
                </c:pt>
                <c:pt idx="15">
                  <c:v>3155</c:v>
                </c:pt>
                <c:pt idx="16">
                  <c:v>2152</c:v>
                </c:pt>
                <c:pt idx="17">
                  <c:v>1684</c:v>
                </c:pt>
                <c:pt idx="18">
                  <c:v>1618</c:v>
                </c:pt>
                <c:pt idx="19">
                  <c:v>1678</c:v>
                </c:pt>
                <c:pt idx="20">
                  <c:v>1488</c:v>
                </c:pt>
                <c:pt idx="21">
                  <c:v>1484</c:v>
                </c:pt>
                <c:pt idx="22">
                  <c:v>1614</c:v>
                </c:pt>
              </c:numCache>
            </c:numRef>
          </c:val>
          <c:smooth val="0"/>
          <c:extLst>
            <c:ext xmlns:c16="http://schemas.microsoft.com/office/drawing/2014/chart" uri="{C3380CC4-5D6E-409C-BE32-E72D297353CC}">
              <c16:uniqueId val="{00000000-0D8A-4EE0-B425-F1A07E0183C0}"/>
            </c:ext>
          </c:extLst>
        </c:ser>
        <c:ser>
          <c:idx val="1"/>
          <c:order val="1"/>
          <c:tx>
            <c:strRef>
              <c:f>表42!$C$3</c:f>
              <c:strCache>
                <c:ptCount val="1"/>
                <c:pt idx="0">
                  <c:v>浄化槽汚泥</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表42!$A$5:$A$27</c:f>
              <c:strCache>
                <c:ptCount val="23"/>
                <c:pt idx="0">
                  <c:v>平成１２年度</c:v>
                </c:pt>
                <c:pt idx="1">
                  <c:v>平成１３年度</c:v>
                </c:pt>
                <c:pt idx="2">
                  <c:v>平成１４年度</c:v>
                </c:pt>
                <c:pt idx="3">
                  <c:v>平成１５年度</c:v>
                </c:pt>
                <c:pt idx="4">
                  <c:v>平成１６年度</c:v>
                </c:pt>
                <c:pt idx="5">
                  <c:v>平成１７年度</c:v>
                </c:pt>
                <c:pt idx="6">
                  <c:v>平成１８年度</c:v>
                </c:pt>
                <c:pt idx="7">
                  <c:v>平成１９年度</c:v>
                </c:pt>
                <c:pt idx="8">
                  <c:v>平成２０年度</c:v>
                </c:pt>
                <c:pt idx="9">
                  <c:v>平成２１年度</c:v>
                </c:pt>
                <c:pt idx="10">
                  <c:v>平成２２年度</c:v>
                </c:pt>
                <c:pt idx="11">
                  <c:v>平成２３年度</c:v>
                </c:pt>
                <c:pt idx="12">
                  <c:v>平成２４年度</c:v>
                </c:pt>
                <c:pt idx="13">
                  <c:v>平成２５年度</c:v>
                </c:pt>
                <c:pt idx="14">
                  <c:v>平成２６年度</c:v>
                </c:pt>
                <c:pt idx="15">
                  <c:v>平成２７年度</c:v>
                </c:pt>
                <c:pt idx="16">
                  <c:v>平成２８年度</c:v>
                </c:pt>
                <c:pt idx="17">
                  <c:v>平成２９年度</c:v>
                </c:pt>
                <c:pt idx="18">
                  <c:v>平成３０年度</c:v>
                </c:pt>
                <c:pt idx="19">
                  <c:v>令和 元年度</c:v>
                </c:pt>
                <c:pt idx="20">
                  <c:v>令和　２年度</c:v>
                </c:pt>
                <c:pt idx="21">
                  <c:v>令和　３年度</c:v>
                </c:pt>
                <c:pt idx="22">
                  <c:v>令和　４年度</c:v>
                </c:pt>
              </c:strCache>
            </c:strRef>
          </c:cat>
          <c:val>
            <c:numRef>
              <c:f>表42!$C$5:$C$27</c:f>
              <c:numCache>
                <c:formatCode>#,##0_);[Red]\(#,##0\)</c:formatCode>
                <c:ptCount val="23"/>
                <c:pt idx="0">
                  <c:v>12831.8</c:v>
                </c:pt>
                <c:pt idx="1">
                  <c:v>13484</c:v>
                </c:pt>
                <c:pt idx="2">
                  <c:v>14299</c:v>
                </c:pt>
                <c:pt idx="3">
                  <c:v>14245</c:v>
                </c:pt>
                <c:pt idx="4">
                  <c:v>14526</c:v>
                </c:pt>
                <c:pt idx="5">
                  <c:v>15491</c:v>
                </c:pt>
                <c:pt idx="6">
                  <c:v>16336</c:v>
                </c:pt>
                <c:pt idx="7">
                  <c:v>15889</c:v>
                </c:pt>
                <c:pt idx="8">
                  <c:v>15903</c:v>
                </c:pt>
                <c:pt idx="9">
                  <c:v>15268</c:v>
                </c:pt>
                <c:pt idx="10">
                  <c:v>15100</c:v>
                </c:pt>
                <c:pt idx="11">
                  <c:v>16100</c:v>
                </c:pt>
                <c:pt idx="12">
                  <c:v>16611</c:v>
                </c:pt>
                <c:pt idx="13">
                  <c:v>18677</c:v>
                </c:pt>
                <c:pt idx="14">
                  <c:v>17830</c:v>
                </c:pt>
                <c:pt idx="15">
                  <c:v>18281</c:v>
                </c:pt>
                <c:pt idx="16">
                  <c:v>18673</c:v>
                </c:pt>
                <c:pt idx="17">
                  <c:v>18970</c:v>
                </c:pt>
                <c:pt idx="18">
                  <c:v>18603</c:v>
                </c:pt>
                <c:pt idx="19">
                  <c:v>18856</c:v>
                </c:pt>
                <c:pt idx="20">
                  <c:v>18799</c:v>
                </c:pt>
                <c:pt idx="21">
                  <c:v>17843</c:v>
                </c:pt>
                <c:pt idx="22">
                  <c:v>17268</c:v>
                </c:pt>
              </c:numCache>
            </c:numRef>
          </c:val>
          <c:smooth val="0"/>
          <c:extLst>
            <c:ext xmlns:c16="http://schemas.microsoft.com/office/drawing/2014/chart" uri="{C3380CC4-5D6E-409C-BE32-E72D297353CC}">
              <c16:uniqueId val="{00000001-0D8A-4EE0-B425-F1A07E0183C0}"/>
            </c:ext>
          </c:extLst>
        </c:ser>
        <c:dLbls>
          <c:showLegendKey val="0"/>
          <c:showVal val="0"/>
          <c:showCatName val="0"/>
          <c:showSerName val="0"/>
          <c:showPercent val="0"/>
          <c:showBubbleSize val="0"/>
        </c:dLbls>
        <c:marker val="1"/>
        <c:smooth val="0"/>
        <c:axId val="314565400"/>
        <c:axId val="314290576"/>
      </c:lineChart>
      <c:catAx>
        <c:axId val="314565400"/>
        <c:scaling>
          <c:orientation val="minMax"/>
        </c:scaling>
        <c:delete val="0"/>
        <c:axPos val="b"/>
        <c:title>
          <c:tx>
            <c:rich>
              <a:bodyPr/>
              <a:lstStyle/>
              <a:p>
                <a:pPr>
                  <a:defRPr sz="925" b="0" i="0" u="none" strike="noStrike" baseline="0">
                    <a:solidFill>
                      <a:srgbClr val="000000"/>
                    </a:solidFill>
                    <a:latin typeface="ＭＳ Ｐゴシック"/>
                    <a:ea typeface="ＭＳ Ｐゴシック"/>
                    <a:cs typeface="ＭＳ Ｐゴシック"/>
                  </a:defRPr>
                </a:pPr>
                <a:r>
                  <a:rPr lang="en-US" altLang="en-US"/>
                  <a:t>（ｋｌ）</a:t>
                </a:r>
              </a:p>
            </c:rich>
          </c:tx>
          <c:layout>
            <c:manualLayout>
              <c:xMode val="edge"/>
              <c:yMode val="edge"/>
              <c:x val="3.8123123690089973E-2"/>
              <c:y val="2.3353952089788126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314290576"/>
        <c:crosses val="autoZero"/>
        <c:auto val="1"/>
        <c:lblAlgn val="ctr"/>
        <c:lblOffset val="100"/>
        <c:tickLblSkip val="1"/>
        <c:tickMarkSkip val="1"/>
        <c:noMultiLvlLbl val="0"/>
      </c:catAx>
      <c:valAx>
        <c:axId val="314290576"/>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14565400"/>
        <c:crosses val="autoZero"/>
        <c:crossBetween val="between"/>
        <c:majorUnit val="5000"/>
      </c:valAx>
      <c:spPr>
        <a:noFill/>
        <a:ln w="3175">
          <a:solidFill>
            <a:srgbClr val="000000"/>
          </a:solidFill>
          <a:prstDash val="solid"/>
        </a:ln>
      </c:spPr>
    </c:plotArea>
    <c:legend>
      <c:legendPos val="r"/>
      <c:layout>
        <c:manualLayout>
          <c:xMode val="edge"/>
          <c:yMode val="edge"/>
          <c:x val="0.32897654250898889"/>
          <c:y val="2.3206468822087618E-2"/>
          <c:w val="0.3447687992688736"/>
          <c:h val="5.7377427821522324E-2"/>
        </c:manualLayout>
      </c:layout>
      <c:overlay val="0"/>
      <c:spPr>
        <a:solidFill>
          <a:srgbClr val="FFFFFF"/>
        </a:solidFill>
        <a:ln w="3175">
          <a:no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3524233641412E-2"/>
          <c:y val="9.1242344706911629E-2"/>
          <c:w val="0.87916126781620652"/>
          <c:h val="0.58512485033026451"/>
        </c:manualLayout>
      </c:layout>
      <c:barChart>
        <c:barDir val="col"/>
        <c:grouping val="clustered"/>
        <c:varyColors val="0"/>
        <c:ser>
          <c:idx val="1"/>
          <c:order val="0"/>
          <c:tx>
            <c:strRef>
              <c:f>表44!$B$2</c:f>
              <c:strCache>
                <c:ptCount val="1"/>
                <c:pt idx="0">
                  <c:v>被 保 護 世 帯 （戸）</c:v>
                </c:pt>
              </c:strCache>
            </c:strRef>
          </c:tx>
          <c:spPr>
            <a:pattFill prst="pct90">
              <a:fgClr>
                <a:srgbClr val="000000"/>
              </a:fgClr>
              <a:bgClr>
                <a:srgbClr val="FFFFFF"/>
              </a:bgClr>
            </a:pattFill>
            <a:ln w="12700">
              <a:solidFill>
                <a:srgbClr val="000000"/>
              </a:solidFill>
              <a:prstDash val="solid"/>
            </a:ln>
          </c:spPr>
          <c:invertIfNegative val="0"/>
          <c:cat>
            <c:strRef>
              <c:f>表44!$A$4:$A$29</c:f>
              <c:strCache>
                <c:ptCount val="26"/>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pt idx="22">
                  <c:v>令和２年</c:v>
                </c:pt>
                <c:pt idx="23">
                  <c:v>令和３年</c:v>
                </c:pt>
                <c:pt idx="24">
                  <c:v>令和４年</c:v>
                </c:pt>
                <c:pt idx="25">
                  <c:v>令和５年</c:v>
                </c:pt>
              </c:strCache>
            </c:strRef>
          </c:cat>
          <c:val>
            <c:numRef>
              <c:f>表44!$B$4:$B$29</c:f>
              <c:numCache>
                <c:formatCode>General</c:formatCode>
                <c:ptCount val="26"/>
                <c:pt idx="0">
                  <c:v>202</c:v>
                </c:pt>
                <c:pt idx="1">
                  <c:v>227</c:v>
                </c:pt>
                <c:pt idx="2">
                  <c:v>255</c:v>
                </c:pt>
                <c:pt idx="3">
                  <c:v>258</c:v>
                </c:pt>
                <c:pt idx="4">
                  <c:v>292</c:v>
                </c:pt>
                <c:pt idx="5">
                  <c:v>388</c:v>
                </c:pt>
                <c:pt idx="6">
                  <c:v>451</c:v>
                </c:pt>
                <c:pt idx="7">
                  <c:v>519</c:v>
                </c:pt>
                <c:pt idx="8">
                  <c:v>542</c:v>
                </c:pt>
                <c:pt idx="9">
                  <c:v>559</c:v>
                </c:pt>
                <c:pt idx="10">
                  <c:v>566</c:v>
                </c:pt>
                <c:pt idx="11">
                  <c:v>576</c:v>
                </c:pt>
                <c:pt idx="12">
                  <c:v>621</c:v>
                </c:pt>
                <c:pt idx="13">
                  <c:v>632</c:v>
                </c:pt>
                <c:pt idx="14">
                  <c:v>658</c:v>
                </c:pt>
                <c:pt idx="15">
                  <c:v>687</c:v>
                </c:pt>
                <c:pt idx="16">
                  <c:v>756</c:v>
                </c:pt>
                <c:pt idx="17">
                  <c:v>814</c:v>
                </c:pt>
                <c:pt idx="18">
                  <c:v>835</c:v>
                </c:pt>
                <c:pt idx="19">
                  <c:v>846</c:v>
                </c:pt>
                <c:pt idx="20">
                  <c:v>885</c:v>
                </c:pt>
                <c:pt idx="21">
                  <c:v>903</c:v>
                </c:pt>
                <c:pt idx="22">
                  <c:v>927</c:v>
                </c:pt>
                <c:pt idx="23">
                  <c:v>956</c:v>
                </c:pt>
                <c:pt idx="24" formatCode="#,##0">
                  <c:v>1011</c:v>
                </c:pt>
                <c:pt idx="25" formatCode="#,##0_);[Red]\(#,##0\)">
                  <c:v>1052</c:v>
                </c:pt>
              </c:numCache>
            </c:numRef>
          </c:val>
          <c:extLst>
            <c:ext xmlns:c16="http://schemas.microsoft.com/office/drawing/2014/chart" uri="{C3380CC4-5D6E-409C-BE32-E72D297353CC}">
              <c16:uniqueId val="{00000000-5445-4365-B787-84CF971ED300}"/>
            </c:ext>
          </c:extLst>
        </c:ser>
        <c:ser>
          <c:idx val="0"/>
          <c:order val="1"/>
          <c:tx>
            <c:strRef>
              <c:f>表44!$C$2</c:f>
              <c:strCache>
                <c:ptCount val="1"/>
                <c:pt idx="0">
                  <c:v>被 保 護 人 員 （人）</c:v>
                </c:pt>
              </c:strCache>
            </c:strRef>
          </c:tx>
          <c:spPr>
            <a:solidFill>
              <a:schemeClr val="bg1">
                <a:lumMod val="50000"/>
              </a:schemeClr>
            </a:solidFill>
            <a:ln w="12700">
              <a:solidFill>
                <a:srgbClr val="000000"/>
              </a:solidFill>
              <a:prstDash val="solid"/>
            </a:ln>
          </c:spPr>
          <c:invertIfNegative val="0"/>
          <c:cat>
            <c:strRef>
              <c:f>表44!$A$4:$A$29</c:f>
              <c:strCache>
                <c:ptCount val="26"/>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pt idx="22">
                  <c:v>令和２年</c:v>
                </c:pt>
                <c:pt idx="23">
                  <c:v>令和３年</c:v>
                </c:pt>
                <c:pt idx="24">
                  <c:v>令和４年</c:v>
                </c:pt>
                <c:pt idx="25">
                  <c:v>令和５年</c:v>
                </c:pt>
              </c:strCache>
            </c:strRef>
          </c:cat>
          <c:val>
            <c:numRef>
              <c:f>表44!$C$4:$C$29</c:f>
              <c:numCache>
                <c:formatCode>General</c:formatCode>
                <c:ptCount val="26"/>
                <c:pt idx="0">
                  <c:v>308</c:v>
                </c:pt>
                <c:pt idx="1">
                  <c:v>313</c:v>
                </c:pt>
                <c:pt idx="2">
                  <c:v>346</c:v>
                </c:pt>
                <c:pt idx="3">
                  <c:v>363</c:v>
                </c:pt>
                <c:pt idx="4">
                  <c:v>414</c:v>
                </c:pt>
                <c:pt idx="5">
                  <c:v>563</c:v>
                </c:pt>
                <c:pt idx="6">
                  <c:v>652</c:v>
                </c:pt>
                <c:pt idx="7">
                  <c:v>727</c:v>
                </c:pt>
                <c:pt idx="8">
                  <c:v>747</c:v>
                </c:pt>
                <c:pt idx="9">
                  <c:v>762</c:v>
                </c:pt>
                <c:pt idx="10">
                  <c:v>771</c:v>
                </c:pt>
                <c:pt idx="11">
                  <c:v>740</c:v>
                </c:pt>
                <c:pt idx="12">
                  <c:v>798</c:v>
                </c:pt>
                <c:pt idx="13">
                  <c:v>800</c:v>
                </c:pt>
                <c:pt idx="14">
                  <c:v>842</c:v>
                </c:pt>
                <c:pt idx="15">
                  <c:v>852</c:v>
                </c:pt>
                <c:pt idx="16">
                  <c:v>928</c:v>
                </c:pt>
                <c:pt idx="17">
                  <c:v>996</c:v>
                </c:pt>
                <c:pt idx="18" formatCode="#,##0">
                  <c:v>1015</c:v>
                </c:pt>
                <c:pt idx="19" formatCode="#,##0_);[Red]\(#,##0\)">
                  <c:v>1043</c:v>
                </c:pt>
                <c:pt idx="20" formatCode="#,##0_);[Red]\(#,##0\)">
                  <c:v>1070</c:v>
                </c:pt>
                <c:pt idx="21" formatCode="#,##0_);[Red]\(#,##0\)">
                  <c:v>1096</c:v>
                </c:pt>
                <c:pt idx="22" formatCode="#,##0_);[Red]\(#,##0\)">
                  <c:v>1124</c:v>
                </c:pt>
                <c:pt idx="23" formatCode="#,##0_);[Red]\(#,##0\)">
                  <c:v>1161</c:v>
                </c:pt>
                <c:pt idx="24" formatCode="#,##0_);[Red]\(#,##0\)">
                  <c:v>1204</c:v>
                </c:pt>
                <c:pt idx="25" formatCode="#,##0_);[Red]\(#,##0\)">
                  <c:v>1246</c:v>
                </c:pt>
              </c:numCache>
            </c:numRef>
          </c:val>
          <c:extLst>
            <c:ext xmlns:c16="http://schemas.microsoft.com/office/drawing/2014/chart" uri="{C3380CC4-5D6E-409C-BE32-E72D297353CC}">
              <c16:uniqueId val="{00000001-5445-4365-B787-84CF971ED300}"/>
            </c:ext>
          </c:extLst>
        </c:ser>
        <c:dLbls>
          <c:showLegendKey val="0"/>
          <c:showVal val="0"/>
          <c:showCatName val="0"/>
          <c:showSerName val="0"/>
          <c:showPercent val="0"/>
          <c:showBubbleSize val="0"/>
        </c:dLbls>
        <c:gapWidth val="50"/>
        <c:axId val="336474616"/>
        <c:axId val="336472656"/>
      </c:barChart>
      <c:lineChart>
        <c:grouping val="standard"/>
        <c:varyColors val="0"/>
        <c:ser>
          <c:idx val="2"/>
          <c:order val="2"/>
          <c:tx>
            <c:strRef>
              <c:f>表44!$D$2</c:f>
              <c:strCache>
                <c:ptCount val="1"/>
                <c:pt idx="0">
                  <c:v>保 護 率 （‰）</c:v>
                </c:pt>
              </c:strCache>
            </c:strRef>
          </c:tx>
          <c:spPr>
            <a:ln w="12700">
              <a:solidFill>
                <a:srgbClr val="000000"/>
              </a:solidFill>
              <a:prstDash val="solid"/>
            </a:ln>
          </c:spPr>
          <c:marker>
            <c:symbol val="square"/>
            <c:size val="4"/>
            <c:spPr>
              <a:solidFill>
                <a:srgbClr val="000000"/>
              </a:solidFill>
              <a:ln>
                <a:solidFill>
                  <a:srgbClr val="000000"/>
                </a:solidFill>
                <a:prstDash val="solid"/>
              </a:ln>
            </c:spPr>
          </c:marker>
          <c:cat>
            <c:strRef>
              <c:f>表44!$A$4:$A$27</c:f>
              <c:strCache>
                <c:ptCount val="24"/>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pt idx="22">
                  <c:v>令和２年</c:v>
                </c:pt>
                <c:pt idx="23">
                  <c:v>令和３年</c:v>
                </c:pt>
              </c:strCache>
            </c:strRef>
          </c:cat>
          <c:val>
            <c:numRef>
              <c:f>表44!$D$4:$D$29</c:f>
              <c:numCache>
                <c:formatCode>General</c:formatCode>
                <c:ptCount val="26"/>
                <c:pt idx="0">
                  <c:v>1.72</c:v>
                </c:pt>
                <c:pt idx="1">
                  <c:v>1.74</c:v>
                </c:pt>
                <c:pt idx="2" formatCode="0.00">
                  <c:v>1.91</c:v>
                </c:pt>
                <c:pt idx="3" formatCode="0.00">
                  <c:v>2.2000000000000002</c:v>
                </c:pt>
                <c:pt idx="4" formatCode="0.00">
                  <c:v>2.4900000000000002</c:v>
                </c:pt>
                <c:pt idx="5" formatCode="0.00">
                  <c:v>2.91</c:v>
                </c:pt>
                <c:pt idx="6" formatCode="0.00">
                  <c:v>3.34</c:v>
                </c:pt>
                <c:pt idx="7" formatCode="0.00">
                  <c:v>3.66</c:v>
                </c:pt>
                <c:pt idx="8" formatCode="0.00">
                  <c:v>3.9</c:v>
                </c:pt>
                <c:pt idx="9" formatCode="0.00">
                  <c:v>3.74</c:v>
                </c:pt>
                <c:pt idx="10" formatCode="0.00">
                  <c:v>3.71</c:v>
                </c:pt>
                <c:pt idx="11" formatCode="0.00">
                  <c:v>3.52</c:v>
                </c:pt>
                <c:pt idx="12" formatCode="0.00">
                  <c:v>3.76</c:v>
                </c:pt>
                <c:pt idx="13" formatCode="0.00">
                  <c:v>3.73</c:v>
                </c:pt>
                <c:pt idx="14" formatCode="0.00">
                  <c:v>3.91</c:v>
                </c:pt>
                <c:pt idx="15" formatCode="0.00">
                  <c:v>3.93</c:v>
                </c:pt>
                <c:pt idx="16" formatCode="0.00">
                  <c:v>4.22</c:v>
                </c:pt>
                <c:pt idx="17" formatCode="0.00">
                  <c:v>4.5</c:v>
                </c:pt>
                <c:pt idx="18" formatCode="0.00">
                  <c:v>4.5</c:v>
                </c:pt>
                <c:pt idx="19" formatCode="0.00">
                  <c:v>4.5</c:v>
                </c:pt>
                <c:pt idx="20" formatCode="0.00">
                  <c:v>4.5999999999999996</c:v>
                </c:pt>
                <c:pt idx="21" formatCode="0.00">
                  <c:v>4.6900000000000004</c:v>
                </c:pt>
                <c:pt idx="22" formatCode="0.00">
                  <c:v>4.5999999999999996</c:v>
                </c:pt>
                <c:pt idx="23" formatCode="0.00">
                  <c:v>4.7</c:v>
                </c:pt>
                <c:pt idx="24" formatCode="0.00">
                  <c:v>4.8</c:v>
                </c:pt>
                <c:pt idx="25" formatCode="0.00">
                  <c:v>4.9000000000000004</c:v>
                </c:pt>
              </c:numCache>
            </c:numRef>
          </c:val>
          <c:smooth val="0"/>
          <c:extLst>
            <c:ext xmlns:c16="http://schemas.microsoft.com/office/drawing/2014/chart" uri="{C3380CC4-5D6E-409C-BE32-E72D297353CC}">
              <c16:uniqueId val="{00000002-5445-4365-B787-84CF971ED300}"/>
            </c:ext>
          </c:extLst>
        </c:ser>
        <c:dLbls>
          <c:showLegendKey val="0"/>
          <c:showVal val="0"/>
          <c:showCatName val="0"/>
          <c:showSerName val="0"/>
          <c:showPercent val="0"/>
          <c:showBubbleSize val="0"/>
        </c:dLbls>
        <c:marker val="1"/>
        <c:smooth val="0"/>
        <c:axId val="336475400"/>
        <c:axId val="336475008"/>
      </c:lineChart>
      <c:catAx>
        <c:axId val="33647461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a:t>
                </a:r>
              </a:p>
            </c:rich>
          </c:tx>
          <c:layout>
            <c:manualLayout>
              <c:xMode val="edge"/>
              <c:yMode val="edge"/>
              <c:x val="0.93670890039843924"/>
              <c:y val="3.4778523054988489E-3"/>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700" b="0" i="0" u="none" strike="noStrike" baseline="0">
                <a:solidFill>
                  <a:srgbClr val="000000"/>
                </a:solidFill>
                <a:latin typeface="ＭＳ ゴシック"/>
                <a:ea typeface="ＭＳ ゴシック"/>
                <a:cs typeface="ＭＳ ゴシック"/>
              </a:defRPr>
            </a:pPr>
            <a:endParaRPr lang="ja-JP"/>
          </a:p>
        </c:txPr>
        <c:crossAx val="336472656"/>
        <c:crosses val="autoZero"/>
        <c:auto val="0"/>
        <c:lblAlgn val="ctr"/>
        <c:lblOffset val="100"/>
        <c:tickLblSkip val="1"/>
        <c:tickMarkSkip val="1"/>
        <c:noMultiLvlLbl val="0"/>
      </c:catAx>
      <c:valAx>
        <c:axId val="336472656"/>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474616"/>
        <c:crosses val="autoZero"/>
        <c:crossBetween val="between"/>
      </c:valAx>
      <c:catAx>
        <c:axId val="336475400"/>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(戸・人)</a:t>
                </a:r>
              </a:p>
            </c:rich>
          </c:tx>
          <c:layout>
            <c:manualLayout>
              <c:xMode val="edge"/>
              <c:yMode val="edge"/>
              <c:x val="2.3272969999629172E-2"/>
              <c:y val="8.0334402644113966E-3"/>
            </c:manualLayout>
          </c:layout>
          <c:overlay val="0"/>
          <c:spPr>
            <a:noFill/>
            <a:ln w="25400">
              <a:noFill/>
            </a:ln>
          </c:spPr>
        </c:title>
        <c:numFmt formatCode="General" sourceLinked="1"/>
        <c:majorTickMark val="out"/>
        <c:minorTickMark val="none"/>
        <c:tickLblPos val="nextTo"/>
        <c:crossAx val="336475008"/>
        <c:crosses val="autoZero"/>
        <c:auto val="0"/>
        <c:lblAlgn val="ctr"/>
        <c:lblOffset val="100"/>
        <c:noMultiLvlLbl val="0"/>
      </c:catAx>
      <c:valAx>
        <c:axId val="336475008"/>
        <c:scaling>
          <c:orientation val="minMax"/>
        </c:scaling>
        <c:delete val="0"/>
        <c:axPos val="r"/>
        <c:majorGridlines/>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475400"/>
        <c:crosses val="max"/>
        <c:crossBetween val="between"/>
      </c:valAx>
      <c:spPr>
        <a:noFill/>
        <a:ln w="12700">
          <a:solidFill>
            <a:srgbClr val="808080"/>
          </a:solidFill>
          <a:prstDash val="solid"/>
        </a:ln>
      </c:spPr>
    </c:plotArea>
    <c:legend>
      <c:legendPos val="b"/>
      <c:layout>
        <c:manualLayout>
          <c:xMode val="edge"/>
          <c:yMode val="edge"/>
          <c:x val="0.14715196145505507"/>
          <c:y val="0.89107449531771499"/>
          <c:w val="0.73259494221990029"/>
          <c:h val="7.2820712225786566E-2"/>
        </c:manualLayout>
      </c:layout>
      <c:overlay val="0"/>
      <c:spPr>
        <a:solidFill>
          <a:srgbClr val="FFFFFF"/>
        </a:solidFill>
        <a:ln w="3175">
          <a:no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0364984281271067E-2"/>
          <c:y val="9.555555555555556E-2"/>
          <c:w val="0.806606303398678"/>
          <c:h val="0.77630341207349096"/>
        </c:manualLayout>
      </c:layout>
      <c:barChart>
        <c:barDir val="col"/>
        <c:grouping val="clustered"/>
        <c:varyColors val="0"/>
        <c:ser>
          <c:idx val="0"/>
          <c:order val="0"/>
          <c:tx>
            <c:strRef>
              <c:f>表45!$B$3</c:f>
              <c:strCache>
                <c:ptCount val="1"/>
                <c:pt idx="0">
                  <c:v>相談件数（件）</c:v>
                </c:pt>
              </c:strCache>
            </c:strRef>
          </c:tx>
          <c:spPr>
            <a:solidFill>
              <a:schemeClr val="dk1">
                <a:tint val="88500"/>
              </a:schemeClr>
            </a:solidFill>
            <a:ln>
              <a:noFill/>
            </a:ln>
            <a:effectLst/>
          </c:spPr>
          <c:invertIfNegative val="0"/>
          <c:cat>
            <c:strRef>
              <c:f>表45!$A$5:$A$12</c:f>
              <c:strCache>
                <c:ptCount val="8"/>
                <c:pt idx="0">
                  <c:v>平成２７年</c:v>
                </c:pt>
                <c:pt idx="1">
                  <c:v>平成２８年</c:v>
                </c:pt>
                <c:pt idx="2">
                  <c:v>平成２９年</c:v>
                </c:pt>
                <c:pt idx="3">
                  <c:v>平成３０年</c:v>
                </c:pt>
                <c:pt idx="4">
                  <c:v>令和　　元年</c:v>
                </c:pt>
                <c:pt idx="5">
                  <c:v>令和　　２年</c:v>
                </c:pt>
                <c:pt idx="6">
                  <c:v>令和　　３年</c:v>
                </c:pt>
                <c:pt idx="7">
                  <c:v>令和　　４年</c:v>
                </c:pt>
              </c:strCache>
            </c:strRef>
          </c:cat>
          <c:val>
            <c:numRef>
              <c:f>表45!$B$5:$B$12</c:f>
              <c:numCache>
                <c:formatCode>General</c:formatCode>
                <c:ptCount val="8"/>
                <c:pt idx="0">
                  <c:v>162</c:v>
                </c:pt>
                <c:pt idx="1">
                  <c:v>76</c:v>
                </c:pt>
                <c:pt idx="2">
                  <c:v>114</c:v>
                </c:pt>
                <c:pt idx="3">
                  <c:v>73</c:v>
                </c:pt>
                <c:pt idx="4">
                  <c:v>70</c:v>
                </c:pt>
                <c:pt idx="5" formatCode="#,##0_);[Red]\(#,##0\)">
                  <c:v>3260</c:v>
                </c:pt>
                <c:pt idx="6" formatCode="#,##0_);[Red]\(#,##0\)">
                  <c:v>3871</c:v>
                </c:pt>
                <c:pt idx="7" formatCode="#,##0_);[Red]\(#,##0\)">
                  <c:v>4224</c:v>
                </c:pt>
              </c:numCache>
            </c:numRef>
          </c:val>
          <c:extLst>
            <c:ext xmlns:c16="http://schemas.microsoft.com/office/drawing/2014/chart" uri="{C3380CC4-5D6E-409C-BE32-E72D297353CC}">
              <c16:uniqueId val="{00000000-60C2-48E5-8B4B-169CA3E98CB3}"/>
            </c:ext>
          </c:extLst>
        </c:ser>
        <c:ser>
          <c:idx val="1"/>
          <c:order val="1"/>
          <c:tx>
            <c:strRef>
              <c:f>表45!$C$3</c:f>
              <c:strCache>
                <c:ptCount val="1"/>
                <c:pt idx="0">
                  <c:v>住居確保給付金
支給対象者（人）</c:v>
                </c:pt>
              </c:strCache>
            </c:strRef>
          </c:tx>
          <c:spPr>
            <a:solidFill>
              <a:schemeClr val="dk1">
                <a:tint val="55000"/>
              </a:schemeClr>
            </a:solidFill>
            <a:ln>
              <a:noFill/>
            </a:ln>
            <a:effectLst/>
          </c:spPr>
          <c:invertIfNegative val="0"/>
          <c:cat>
            <c:strRef>
              <c:f>表45!$A$5:$A$12</c:f>
              <c:strCache>
                <c:ptCount val="8"/>
                <c:pt idx="0">
                  <c:v>平成２７年</c:v>
                </c:pt>
                <c:pt idx="1">
                  <c:v>平成２８年</c:v>
                </c:pt>
                <c:pt idx="2">
                  <c:v>平成２９年</c:v>
                </c:pt>
                <c:pt idx="3">
                  <c:v>平成３０年</c:v>
                </c:pt>
                <c:pt idx="4">
                  <c:v>令和　　元年</c:v>
                </c:pt>
                <c:pt idx="5">
                  <c:v>令和　　２年</c:v>
                </c:pt>
                <c:pt idx="6">
                  <c:v>令和　　３年</c:v>
                </c:pt>
                <c:pt idx="7">
                  <c:v>令和　　４年</c:v>
                </c:pt>
              </c:strCache>
            </c:strRef>
          </c:cat>
          <c:val>
            <c:numRef>
              <c:f>表45!$C$5:$C$12</c:f>
              <c:numCache>
                <c:formatCode>General</c:formatCode>
                <c:ptCount val="8"/>
                <c:pt idx="0">
                  <c:v>11</c:v>
                </c:pt>
                <c:pt idx="1">
                  <c:v>23</c:v>
                </c:pt>
                <c:pt idx="2">
                  <c:v>32</c:v>
                </c:pt>
                <c:pt idx="3">
                  <c:v>17</c:v>
                </c:pt>
                <c:pt idx="4">
                  <c:v>18</c:v>
                </c:pt>
                <c:pt idx="5">
                  <c:v>228</c:v>
                </c:pt>
                <c:pt idx="6">
                  <c:v>74</c:v>
                </c:pt>
                <c:pt idx="7">
                  <c:v>32</c:v>
                </c:pt>
              </c:numCache>
            </c:numRef>
          </c:val>
          <c:extLst>
            <c:ext xmlns:c16="http://schemas.microsoft.com/office/drawing/2014/chart" uri="{C3380CC4-5D6E-409C-BE32-E72D297353CC}">
              <c16:uniqueId val="{00000001-60C2-48E5-8B4B-169CA3E98CB3}"/>
            </c:ext>
          </c:extLst>
        </c:ser>
        <c:dLbls>
          <c:showLegendKey val="0"/>
          <c:showVal val="0"/>
          <c:showCatName val="0"/>
          <c:showSerName val="0"/>
          <c:showPercent val="0"/>
          <c:showBubbleSize val="0"/>
        </c:dLbls>
        <c:gapWidth val="50"/>
        <c:axId val="607796944"/>
        <c:axId val="607797272"/>
      </c:barChart>
      <c:lineChart>
        <c:grouping val="standard"/>
        <c:varyColors val="0"/>
        <c:ser>
          <c:idx val="2"/>
          <c:order val="2"/>
          <c:tx>
            <c:strRef>
              <c:f>表45!$D$3</c:f>
              <c:strCache>
                <c:ptCount val="1"/>
                <c:pt idx="0">
                  <c:v>支給総額（円）</c:v>
                </c:pt>
              </c:strCache>
            </c:strRef>
          </c:tx>
          <c:spPr>
            <a:ln w="28575" cap="rnd">
              <a:solidFill>
                <a:schemeClr val="dk1">
                  <a:tint val="75000"/>
                </a:schemeClr>
              </a:solidFill>
              <a:round/>
            </a:ln>
            <a:effectLst/>
          </c:spPr>
          <c:marker>
            <c:symbol val="none"/>
          </c:marker>
          <c:cat>
            <c:strRef>
              <c:f>表45!$A$5:$A$12</c:f>
              <c:strCache>
                <c:ptCount val="8"/>
                <c:pt idx="0">
                  <c:v>平成２７年</c:v>
                </c:pt>
                <c:pt idx="1">
                  <c:v>平成２８年</c:v>
                </c:pt>
                <c:pt idx="2">
                  <c:v>平成２９年</c:v>
                </c:pt>
                <c:pt idx="3">
                  <c:v>平成３０年</c:v>
                </c:pt>
                <c:pt idx="4">
                  <c:v>令和　　元年</c:v>
                </c:pt>
                <c:pt idx="5">
                  <c:v>令和　　２年</c:v>
                </c:pt>
                <c:pt idx="6">
                  <c:v>令和　　３年</c:v>
                </c:pt>
                <c:pt idx="7">
                  <c:v>令和　　４年</c:v>
                </c:pt>
              </c:strCache>
            </c:strRef>
          </c:cat>
          <c:val>
            <c:numRef>
              <c:f>表45!$D$5:$D$12</c:f>
              <c:numCache>
                <c:formatCode>#,##0_);[Red]\(#,##0\)</c:formatCode>
                <c:ptCount val="8"/>
                <c:pt idx="0">
                  <c:v>981900</c:v>
                </c:pt>
                <c:pt idx="1">
                  <c:v>3081800</c:v>
                </c:pt>
                <c:pt idx="2">
                  <c:v>3636000</c:v>
                </c:pt>
                <c:pt idx="3">
                  <c:v>2150000</c:v>
                </c:pt>
                <c:pt idx="4">
                  <c:v>2363000</c:v>
                </c:pt>
                <c:pt idx="5">
                  <c:v>32587000</c:v>
                </c:pt>
                <c:pt idx="6">
                  <c:v>24885000</c:v>
                </c:pt>
                <c:pt idx="7">
                  <c:v>7967500</c:v>
                </c:pt>
              </c:numCache>
            </c:numRef>
          </c:val>
          <c:smooth val="0"/>
          <c:extLst>
            <c:ext xmlns:c16="http://schemas.microsoft.com/office/drawing/2014/chart" uri="{C3380CC4-5D6E-409C-BE32-E72D297353CC}">
              <c16:uniqueId val="{00000002-60C2-48E5-8B4B-169CA3E98CB3}"/>
            </c:ext>
          </c:extLst>
        </c:ser>
        <c:dLbls>
          <c:showLegendKey val="0"/>
          <c:showVal val="0"/>
          <c:showCatName val="0"/>
          <c:showSerName val="0"/>
          <c:showPercent val="0"/>
          <c:showBubbleSize val="0"/>
        </c:dLbls>
        <c:marker val="1"/>
        <c:smooth val="0"/>
        <c:axId val="607781856"/>
        <c:axId val="607776280"/>
      </c:lineChart>
      <c:catAx>
        <c:axId val="60779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607797272"/>
        <c:crosses val="autoZero"/>
        <c:auto val="1"/>
        <c:lblAlgn val="ctr"/>
        <c:lblOffset val="100"/>
        <c:noMultiLvlLbl val="0"/>
      </c:catAx>
      <c:valAx>
        <c:axId val="607797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96944"/>
        <c:crosses val="autoZero"/>
        <c:crossBetween val="between"/>
      </c:valAx>
      <c:valAx>
        <c:axId val="607776280"/>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81856"/>
        <c:crosses val="max"/>
        <c:crossBetween val="between"/>
      </c:valAx>
      <c:catAx>
        <c:axId val="607781856"/>
        <c:scaling>
          <c:orientation val="minMax"/>
        </c:scaling>
        <c:delete val="1"/>
        <c:axPos val="b"/>
        <c:numFmt formatCode="General" sourceLinked="1"/>
        <c:majorTickMark val="out"/>
        <c:minorTickMark val="none"/>
        <c:tickLblPos val="nextTo"/>
        <c:crossAx val="6077762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ja-JP" sz="1600"/>
              <a:t>市内</a:t>
            </a:r>
            <a:r>
              <a:rPr lang="ja-JP" altLang="en-US" sz="1600"/>
              <a:t>従業者数</a:t>
            </a:r>
            <a:r>
              <a:rPr lang="ja-JP" sz="1600"/>
              <a:t>の推移</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bg1">
                <a:lumMod val="75000"/>
              </a:schemeClr>
            </a:solidFill>
            <a:ln w="12700">
              <a:solidFill>
                <a:sysClr val="windowText" lastClr="000000"/>
              </a:solidFill>
            </a:ln>
            <a:effectLst/>
          </c:spPr>
          <c:invertIfNegative val="0"/>
          <c:cat>
            <c:strRef>
              <c:f>表14!$B$3:$L$3</c:f>
              <c:strCache>
                <c:ptCount val="11"/>
                <c:pt idx="0">
                  <c:v>平成３年</c:v>
                </c:pt>
                <c:pt idx="1">
                  <c:v>平成８年</c:v>
                </c:pt>
                <c:pt idx="2">
                  <c:v>平成１１年</c:v>
                </c:pt>
                <c:pt idx="3">
                  <c:v>平成１３年</c:v>
                </c:pt>
                <c:pt idx="4">
                  <c:v>平成１６年</c:v>
                </c:pt>
                <c:pt idx="5">
                  <c:v>平成１８年</c:v>
                </c:pt>
                <c:pt idx="6">
                  <c:v>平成２１年</c:v>
                </c:pt>
                <c:pt idx="7">
                  <c:v>平成２４年</c:v>
                </c:pt>
                <c:pt idx="8">
                  <c:v>平成２６年</c:v>
                </c:pt>
                <c:pt idx="9">
                  <c:v>平成２８年</c:v>
                </c:pt>
                <c:pt idx="10">
                  <c:v>令和３年</c:v>
                </c:pt>
              </c:strCache>
            </c:strRef>
          </c:cat>
          <c:val>
            <c:numRef>
              <c:f>表14!$B$26:$L$26</c:f>
              <c:numCache>
                <c:formatCode>#,##0;[Red]#,##0</c:formatCode>
                <c:ptCount val="11"/>
                <c:pt idx="0">
                  <c:v>55948</c:v>
                </c:pt>
                <c:pt idx="1">
                  <c:v>71494</c:v>
                </c:pt>
                <c:pt idx="2">
                  <c:v>70302</c:v>
                </c:pt>
                <c:pt idx="3">
                  <c:v>73968</c:v>
                </c:pt>
                <c:pt idx="4">
                  <c:v>73709</c:v>
                </c:pt>
                <c:pt idx="5">
                  <c:v>96917</c:v>
                </c:pt>
                <c:pt idx="6">
                  <c:v>116214</c:v>
                </c:pt>
                <c:pt idx="7">
                  <c:v>113530</c:v>
                </c:pt>
                <c:pt idx="8">
                  <c:v>122181</c:v>
                </c:pt>
                <c:pt idx="9">
                  <c:v>123657</c:v>
                </c:pt>
                <c:pt idx="10">
                  <c:v>132661</c:v>
                </c:pt>
              </c:numCache>
            </c:numRef>
          </c:val>
          <c:extLst>
            <c:ext xmlns:c16="http://schemas.microsoft.com/office/drawing/2014/chart" uri="{C3380CC4-5D6E-409C-BE32-E72D297353CC}">
              <c16:uniqueId val="{00000000-37EB-4F7F-952E-6ECA194B5EFE}"/>
            </c:ext>
          </c:extLst>
        </c:ser>
        <c:dLbls>
          <c:showLegendKey val="0"/>
          <c:showVal val="0"/>
          <c:showCatName val="0"/>
          <c:showSerName val="0"/>
          <c:showPercent val="0"/>
          <c:showBubbleSize val="0"/>
        </c:dLbls>
        <c:gapWidth val="35"/>
        <c:overlap val="-27"/>
        <c:axId val="1965672736"/>
        <c:axId val="1552904320"/>
      </c:barChart>
      <c:catAx>
        <c:axId val="196567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1552904320"/>
        <c:crosses val="autoZero"/>
        <c:auto val="1"/>
        <c:lblAlgn val="ctr"/>
        <c:lblOffset val="100"/>
        <c:noMultiLvlLbl val="0"/>
      </c:catAx>
      <c:valAx>
        <c:axId val="1552904320"/>
        <c:scaling>
          <c:orientation val="minMax"/>
          <c:max val="140000"/>
        </c:scaling>
        <c:delete val="0"/>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ja-JP"/>
          </a:p>
        </c:txPr>
        <c:crossAx val="1965672736"/>
        <c:crosses val="autoZero"/>
        <c:crossBetween val="between"/>
        <c:majorUnit val="20000"/>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ja-JP"/>
    </a:p>
  </c:txPr>
  <c:printSettings>
    <c:headerFooter/>
    <c:pageMargins b="0.75" l="0.7" r="0.7" t="0.75" header="0.3" footer="0.3"/>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保育所（園）児童数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表47!$A$5:$A$30</c:f>
              <c:strCache>
                <c:ptCount val="26"/>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pt idx="22">
                  <c:v>令和２年</c:v>
                </c:pt>
                <c:pt idx="23">
                  <c:v>令和３年</c:v>
                </c:pt>
                <c:pt idx="24">
                  <c:v>令和４年</c:v>
                </c:pt>
                <c:pt idx="25">
                  <c:v>令和５年</c:v>
                </c:pt>
              </c:strCache>
            </c:strRef>
          </c:cat>
          <c:val>
            <c:numRef>
              <c:f>表47!$J$5:$J$30</c:f>
              <c:numCache>
                <c:formatCode>#,##0;[Red]#,##0</c:formatCode>
                <c:ptCount val="26"/>
                <c:pt idx="0">
                  <c:v>2456</c:v>
                </c:pt>
                <c:pt idx="1">
                  <c:v>2609</c:v>
                </c:pt>
                <c:pt idx="2">
                  <c:v>2665</c:v>
                </c:pt>
                <c:pt idx="3">
                  <c:v>2756</c:v>
                </c:pt>
                <c:pt idx="4">
                  <c:v>2830</c:v>
                </c:pt>
                <c:pt idx="5">
                  <c:v>2668</c:v>
                </c:pt>
                <c:pt idx="6">
                  <c:v>2862</c:v>
                </c:pt>
                <c:pt idx="7">
                  <c:v>2939</c:v>
                </c:pt>
                <c:pt idx="8">
                  <c:v>3120</c:v>
                </c:pt>
                <c:pt idx="9">
                  <c:v>3100</c:v>
                </c:pt>
                <c:pt idx="10">
                  <c:v>3178</c:v>
                </c:pt>
                <c:pt idx="11">
                  <c:v>3350</c:v>
                </c:pt>
                <c:pt idx="12">
                  <c:v>3559</c:v>
                </c:pt>
                <c:pt idx="13">
                  <c:v>3751</c:v>
                </c:pt>
                <c:pt idx="14">
                  <c:v>4013</c:v>
                </c:pt>
                <c:pt idx="15">
                  <c:v>4301</c:v>
                </c:pt>
                <c:pt idx="16">
                  <c:v>4482</c:v>
                </c:pt>
                <c:pt idx="17">
                  <c:v>4644</c:v>
                </c:pt>
                <c:pt idx="18">
                  <c:v>4823</c:v>
                </c:pt>
                <c:pt idx="19">
                  <c:v>5107</c:v>
                </c:pt>
                <c:pt idx="20">
                  <c:v>5384</c:v>
                </c:pt>
                <c:pt idx="21">
                  <c:v>5610</c:v>
                </c:pt>
                <c:pt idx="22">
                  <c:v>5957</c:v>
                </c:pt>
                <c:pt idx="23">
                  <c:v>6324</c:v>
                </c:pt>
                <c:pt idx="24">
                  <c:v>6510</c:v>
                </c:pt>
                <c:pt idx="25">
                  <c:v>6803</c:v>
                </c:pt>
              </c:numCache>
            </c:numRef>
          </c:val>
          <c:extLst>
            <c:ext xmlns:c16="http://schemas.microsoft.com/office/drawing/2014/chart" uri="{C3380CC4-5D6E-409C-BE32-E72D297353CC}">
              <c16:uniqueId val="{00000000-0869-4706-8BAD-6B04635F424A}"/>
            </c:ext>
          </c:extLst>
        </c:ser>
        <c:dLbls>
          <c:showLegendKey val="0"/>
          <c:showVal val="0"/>
          <c:showCatName val="0"/>
          <c:showSerName val="0"/>
          <c:showPercent val="0"/>
          <c:showBubbleSize val="0"/>
        </c:dLbls>
        <c:gapWidth val="40"/>
        <c:axId val="375161632"/>
        <c:axId val="375162024"/>
      </c:barChart>
      <c:catAx>
        <c:axId val="3751616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75162024"/>
        <c:crosses val="autoZero"/>
        <c:auto val="1"/>
        <c:lblAlgn val="ctr"/>
        <c:lblOffset val="100"/>
        <c:tickLblSkip val="1"/>
        <c:tickMarkSkip val="1"/>
        <c:noMultiLvlLbl val="0"/>
      </c:catAx>
      <c:valAx>
        <c:axId val="375162024"/>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751616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認定こども園児童数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8.8505580395959155E-2"/>
          <c:w val="0.91309385863267667"/>
          <c:h val="0.74100906045591541"/>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表48!$B$5:$B$28</c:f>
              <c:strCache>
                <c:ptCount val="24"/>
                <c:pt idx="0">
                  <c:v>平成２８年</c:v>
                </c:pt>
                <c:pt idx="1">
                  <c:v>平成２９年</c:v>
                </c:pt>
                <c:pt idx="2">
                  <c:v>平成３０年</c:v>
                </c:pt>
                <c:pt idx="3">
                  <c:v>令和元年</c:v>
                </c:pt>
                <c:pt idx="4">
                  <c:v>令和２年</c:v>
                </c:pt>
                <c:pt idx="5">
                  <c:v>令和３年</c:v>
                </c:pt>
                <c:pt idx="6">
                  <c:v>令和４年</c:v>
                </c:pt>
                <c:pt idx="7">
                  <c:v>令和５年</c:v>
                </c:pt>
                <c:pt idx="8">
                  <c:v>平成２８年</c:v>
                </c:pt>
                <c:pt idx="9">
                  <c:v>平成２９年</c:v>
                </c:pt>
                <c:pt idx="10">
                  <c:v>平成３０年</c:v>
                </c:pt>
                <c:pt idx="11">
                  <c:v>令和元年</c:v>
                </c:pt>
                <c:pt idx="12">
                  <c:v>令和２年</c:v>
                </c:pt>
                <c:pt idx="13">
                  <c:v>令和３年</c:v>
                </c:pt>
                <c:pt idx="14">
                  <c:v>令和４年</c:v>
                </c:pt>
                <c:pt idx="15">
                  <c:v>令和５年</c:v>
                </c:pt>
                <c:pt idx="16">
                  <c:v>平成２８年</c:v>
                </c:pt>
                <c:pt idx="17">
                  <c:v>平成２９年</c:v>
                </c:pt>
                <c:pt idx="18">
                  <c:v>平成３０年</c:v>
                </c:pt>
                <c:pt idx="19">
                  <c:v>令和元年</c:v>
                </c:pt>
                <c:pt idx="20">
                  <c:v>令和２年</c:v>
                </c:pt>
                <c:pt idx="21">
                  <c:v>令和３年</c:v>
                </c:pt>
                <c:pt idx="22">
                  <c:v>令和４年</c:v>
                </c:pt>
                <c:pt idx="23">
                  <c:v>令和５年</c:v>
                </c:pt>
              </c:strCache>
            </c:strRef>
          </c:cat>
          <c:val>
            <c:numRef>
              <c:f>表48!$K$5:$K$28</c:f>
              <c:numCache>
                <c:formatCode>#,##0;[Red]#,##0</c:formatCode>
                <c:ptCount val="24"/>
                <c:pt idx="0">
                  <c:v>562</c:v>
                </c:pt>
                <c:pt idx="1">
                  <c:v>613</c:v>
                </c:pt>
                <c:pt idx="2">
                  <c:v>728</c:v>
                </c:pt>
                <c:pt idx="3">
                  <c:v>831</c:v>
                </c:pt>
                <c:pt idx="4">
                  <c:v>838</c:v>
                </c:pt>
                <c:pt idx="5">
                  <c:v>917</c:v>
                </c:pt>
                <c:pt idx="6">
                  <c:v>919</c:v>
                </c:pt>
                <c:pt idx="7">
                  <c:v>899</c:v>
                </c:pt>
                <c:pt idx="8">
                  <c:v>292</c:v>
                </c:pt>
                <c:pt idx="9">
                  <c:v>275</c:v>
                </c:pt>
                <c:pt idx="10">
                  <c:v>275</c:v>
                </c:pt>
                <c:pt idx="11">
                  <c:v>280</c:v>
                </c:pt>
                <c:pt idx="12">
                  <c:v>299</c:v>
                </c:pt>
                <c:pt idx="13">
                  <c:v>420</c:v>
                </c:pt>
                <c:pt idx="14">
                  <c:v>316</c:v>
                </c:pt>
                <c:pt idx="15">
                  <c:v>311</c:v>
                </c:pt>
                <c:pt idx="16">
                  <c:v>85</c:v>
                </c:pt>
                <c:pt idx="17">
                  <c:v>90</c:v>
                </c:pt>
                <c:pt idx="18">
                  <c:v>93</c:v>
                </c:pt>
                <c:pt idx="19">
                  <c:v>99</c:v>
                </c:pt>
                <c:pt idx="20">
                  <c:v>101</c:v>
                </c:pt>
                <c:pt idx="21">
                  <c:v>100</c:v>
                </c:pt>
                <c:pt idx="22">
                  <c:v>108</c:v>
                </c:pt>
                <c:pt idx="23">
                  <c:v>110</c:v>
                </c:pt>
              </c:numCache>
            </c:numRef>
          </c:val>
          <c:extLst>
            <c:ext xmlns:c16="http://schemas.microsoft.com/office/drawing/2014/chart" uri="{C3380CC4-5D6E-409C-BE32-E72D297353CC}">
              <c16:uniqueId val="{00000000-A696-45E0-9EC2-2B3593D69884}"/>
            </c:ext>
          </c:extLst>
        </c:ser>
        <c:dLbls>
          <c:showLegendKey val="0"/>
          <c:showVal val="0"/>
          <c:showCatName val="0"/>
          <c:showSerName val="0"/>
          <c:showPercent val="0"/>
          <c:showBubbleSize val="0"/>
        </c:dLbls>
        <c:gapWidth val="50"/>
        <c:axId val="368713120"/>
        <c:axId val="368715080"/>
      </c:barChart>
      <c:catAx>
        <c:axId val="3687131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68715080"/>
        <c:crosses val="autoZero"/>
        <c:auto val="1"/>
        <c:lblAlgn val="ctr"/>
        <c:lblOffset val="100"/>
        <c:tickLblSkip val="1"/>
        <c:tickMarkSkip val="1"/>
        <c:noMultiLvlLbl val="0"/>
      </c:catAx>
      <c:valAx>
        <c:axId val="368715080"/>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5005272505789E-2"/>
              <c:y val="3.3438774272410862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687131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来館者数</a:t>
            </a:r>
          </a:p>
        </c:rich>
      </c:tx>
      <c:layout>
        <c:manualLayout>
          <c:xMode val="edge"/>
          <c:yMode val="edge"/>
          <c:x val="0.41988129862145607"/>
          <c:y val="3.47827540665697E-2"/>
        </c:manualLayout>
      </c:layout>
      <c:overlay val="0"/>
      <c:spPr>
        <a:noFill/>
        <a:ln w="25400">
          <a:noFill/>
        </a:ln>
      </c:spPr>
    </c:title>
    <c:autoTitleDeleted val="0"/>
    <c:plotArea>
      <c:layout>
        <c:manualLayout>
          <c:layoutTarget val="inner"/>
          <c:xMode val="edge"/>
          <c:yMode val="edge"/>
          <c:x val="9.7922848664688422E-2"/>
          <c:y val="0.14001534765781393"/>
          <c:w val="0.83604268158069028"/>
          <c:h val="0.57994494861871082"/>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表49!$A$5:$A$30</c:f>
              <c:strCache>
                <c:ptCount val="26"/>
                <c:pt idx="0">
                  <c:v>平成 ９年度</c:v>
                </c:pt>
                <c:pt idx="1">
                  <c:v>平成１０年度</c:v>
                </c:pt>
                <c:pt idx="2">
                  <c:v>平成１１年度</c:v>
                </c:pt>
                <c:pt idx="3">
                  <c:v>平成１２年度</c:v>
                </c:pt>
                <c:pt idx="4">
                  <c:v>平成１３年度</c:v>
                </c:pt>
                <c:pt idx="5">
                  <c:v>平成１４年度</c:v>
                </c:pt>
                <c:pt idx="6">
                  <c:v>平成１５年度</c:v>
                </c:pt>
                <c:pt idx="7">
                  <c:v>平成１６年度</c:v>
                </c:pt>
                <c:pt idx="8">
                  <c:v>平成１７年度</c:v>
                </c:pt>
                <c:pt idx="9">
                  <c:v>平成１８年度</c:v>
                </c:pt>
                <c:pt idx="10">
                  <c:v>平成１９年度</c:v>
                </c:pt>
                <c:pt idx="11">
                  <c:v>平成２０年度</c:v>
                </c:pt>
                <c:pt idx="12">
                  <c:v>平成２１年度</c:v>
                </c:pt>
                <c:pt idx="13">
                  <c:v>平成２２年度</c:v>
                </c:pt>
                <c:pt idx="14">
                  <c:v>平成２３年度</c:v>
                </c:pt>
                <c:pt idx="15">
                  <c:v>平成２４年度</c:v>
                </c:pt>
                <c:pt idx="16">
                  <c:v>平成２５年度</c:v>
                </c:pt>
                <c:pt idx="17">
                  <c:v>平成２６年度</c:v>
                </c:pt>
                <c:pt idx="18">
                  <c:v>平成２７年度</c:v>
                </c:pt>
                <c:pt idx="19">
                  <c:v>平成２８年度</c:v>
                </c:pt>
                <c:pt idx="20">
                  <c:v>平成２９年度</c:v>
                </c:pt>
                <c:pt idx="21">
                  <c:v>平成３０年度</c:v>
                </c:pt>
                <c:pt idx="22">
                  <c:v>令和 元年度</c:v>
                </c:pt>
                <c:pt idx="23">
                  <c:v>令和 ２年度</c:v>
                </c:pt>
                <c:pt idx="24">
                  <c:v>令和 ３年度</c:v>
                </c:pt>
                <c:pt idx="25">
                  <c:v>令和 ４年度</c:v>
                </c:pt>
              </c:strCache>
            </c:strRef>
          </c:cat>
          <c:val>
            <c:numRef>
              <c:f>表49!$C$5:$C$30</c:f>
              <c:numCache>
                <c:formatCode>#,##0_);[Red]\(#,##0\)</c:formatCode>
                <c:ptCount val="26"/>
                <c:pt idx="0">
                  <c:v>302119</c:v>
                </c:pt>
                <c:pt idx="1">
                  <c:v>342914</c:v>
                </c:pt>
                <c:pt idx="2">
                  <c:v>345888</c:v>
                </c:pt>
                <c:pt idx="3">
                  <c:v>342713</c:v>
                </c:pt>
                <c:pt idx="4">
                  <c:v>360673</c:v>
                </c:pt>
                <c:pt idx="5">
                  <c:v>374947</c:v>
                </c:pt>
                <c:pt idx="6">
                  <c:v>379033</c:v>
                </c:pt>
                <c:pt idx="7">
                  <c:v>433195</c:v>
                </c:pt>
                <c:pt idx="8">
                  <c:v>438695</c:v>
                </c:pt>
                <c:pt idx="9">
                  <c:v>458324</c:v>
                </c:pt>
                <c:pt idx="10">
                  <c:v>483820</c:v>
                </c:pt>
                <c:pt idx="11">
                  <c:v>486042</c:v>
                </c:pt>
                <c:pt idx="12">
                  <c:v>442250</c:v>
                </c:pt>
                <c:pt idx="13">
                  <c:v>428927</c:v>
                </c:pt>
                <c:pt idx="14">
                  <c:v>426243</c:v>
                </c:pt>
                <c:pt idx="15">
                  <c:v>429072</c:v>
                </c:pt>
                <c:pt idx="16">
                  <c:v>432085</c:v>
                </c:pt>
                <c:pt idx="17">
                  <c:v>436405</c:v>
                </c:pt>
                <c:pt idx="18">
                  <c:v>430852</c:v>
                </c:pt>
                <c:pt idx="19">
                  <c:v>479117</c:v>
                </c:pt>
                <c:pt idx="20">
                  <c:v>486529</c:v>
                </c:pt>
                <c:pt idx="21">
                  <c:v>443632</c:v>
                </c:pt>
                <c:pt idx="22">
                  <c:v>405097</c:v>
                </c:pt>
                <c:pt idx="23">
                  <c:v>297754</c:v>
                </c:pt>
                <c:pt idx="24">
                  <c:v>304302</c:v>
                </c:pt>
                <c:pt idx="25">
                  <c:v>345188</c:v>
                </c:pt>
              </c:numCache>
            </c:numRef>
          </c:val>
          <c:extLst>
            <c:ext xmlns:c16="http://schemas.microsoft.com/office/drawing/2014/chart" uri="{C3380CC4-5D6E-409C-BE32-E72D297353CC}">
              <c16:uniqueId val="{00000000-DECC-4E16-A6D6-5FD4290A0612}"/>
            </c:ext>
          </c:extLst>
        </c:ser>
        <c:dLbls>
          <c:showLegendKey val="0"/>
          <c:showVal val="0"/>
          <c:showCatName val="0"/>
          <c:showSerName val="0"/>
          <c:showPercent val="0"/>
          <c:showBubbleSize val="0"/>
        </c:dLbls>
        <c:gapWidth val="50"/>
        <c:axId val="339335328"/>
        <c:axId val="339335712"/>
      </c:barChart>
      <c:catAx>
        <c:axId val="3393353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39335712"/>
        <c:crosses val="autoZero"/>
        <c:auto val="1"/>
        <c:lblAlgn val="ctr"/>
        <c:lblOffset val="100"/>
        <c:tickLblSkip val="1"/>
        <c:tickMarkSkip val="1"/>
        <c:noMultiLvlLbl val="0"/>
      </c:catAx>
      <c:valAx>
        <c:axId val="339335712"/>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3.568996238631704E-2"/>
              <c:y val="3.8786895069295939E-2"/>
            </c:manualLayout>
          </c:layout>
          <c:overlay val="0"/>
          <c:spPr>
            <a:noFill/>
            <a:ln w="25400">
              <a:noFill/>
            </a:ln>
          </c:spPr>
        </c:title>
        <c:numFmt formatCode="#,##0_);[Red]\(#,##0\)" sourceLinked="1"/>
        <c:majorTickMark val="none"/>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39335328"/>
        <c:crosses val="autoZero"/>
        <c:crossBetween val="between"/>
        <c:majorUnit val="1000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a:latin typeface="ＭＳ Ｐゴシック" panose="020B0600070205080204" pitchFamily="50" charset="-128"/>
                <a:ea typeface="ＭＳ Ｐゴシック" panose="020B0600070205080204" pitchFamily="50" charset="-128"/>
              </a:rPr>
              <a:t>公立・</a:t>
            </a:r>
            <a:r>
              <a:rPr lang="ja-JP">
                <a:latin typeface="ＭＳ Ｐゴシック" panose="020B0600070205080204" pitchFamily="50" charset="-128"/>
                <a:ea typeface="ＭＳ Ｐゴシック" panose="020B0600070205080204" pitchFamily="50" charset="-128"/>
              </a:rPr>
              <a:t>幼稚園園児及び教員数の推移</a:t>
            </a:r>
            <a:endParaRPr lang="en-US">
              <a:latin typeface="ＭＳ Ｐゴシック" panose="020B0600070205080204" pitchFamily="50" charset="-128"/>
              <a:ea typeface="ＭＳ Ｐゴシック" panose="020B0600070205080204" pitchFamily="50" charset="-128"/>
            </a:endParaRPr>
          </a:p>
        </c:rich>
      </c:tx>
      <c:layout>
        <c:manualLayout>
          <c:xMode val="edge"/>
          <c:yMode val="edge"/>
          <c:x val="0.32762404207988527"/>
          <c:y val="8.615383502151132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8.0168191120253293E-2"/>
          <c:y val="7.2565950647646191E-2"/>
          <c:w val="0.85687300863103166"/>
          <c:h val="0.70831251093882341"/>
        </c:manualLayout>
      </c:layout>
      <c:barChart>
        <c:barDir val="col"/>
        <c:grouping val="clustered"/>
        <c:varyColors val="0"/>
        <c:ser>
          <c:idx val="0"/>
          <c:order val="0"/>
          <c:tx>
            <c:v>園児数</c:v>
          </c:tx>
          <c:spPr>
            <a:solidFill>
              <a:schemeClr val="dk1">
                <a:tint val="88500"/>
              </a:schemeClr>
            </a:solidFill>
            <a:ln>
              <a:noFill/>
            </a:ln>
            <a:effectLst/>
          </c:spPr>
          <c:invertIfNegative val="0"/>
          <c:cat>
            <c:strRef>
              <c:f>教育_表50!$A$7:$A$34</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pt idx="26">
                  <c:v>令和　４年</c:v>
                </c:pt>
                <c:pt idx="27">
                  <c:v>令和　５年</c:v>
                </c:pt>
              </c:strCache>
            </c:strRef>
          </c:cat>
          <c:val>
            <c:numRef>
              <c:f>教育_表50!$H$7:$H$34</c:f>
              <c:numCache>
                <c:formatCode>#,##0;[Red]#,##0</c:formatCode>
                <c:ptCount val="28"/>
                <c:pt idx="0">
                  <c:v>1724</c:v>
                </c:pt>
                <c:pt idx="1">
                  <c:v>1720</c:v>
                </c:pt>
                <c:pt idx="2">
                  <c:v>1730</c:v>
                </c:pt>
                <c:pt idx="3">
                  <c:v>1804</c:v>
                </c:pt>
                <c:pt idx="4">
                  <c:v>1732</c:v>
                </c:pt>
                <c:pt idx="5">
                  <c:v>1570</c:v>
                </c:pt>
                <c:pt idx="6">
                  <c:v>1584</c:v>
                </c:pt>
                <c:pt idx="7">
                  <c:v>1565</c:v>
                </c:pt>
                <c:pt idx="8">
                  <c:v>1507</c:v>
                </c:pt>
                <c:pt idx="9">
                  <c:v>1476</c:v>
                </c:pt>
                <c:pt idx="10">
                  <c:v>1473</c:v>
                </c:pt>
                <c:pt idx="11">
                  <c:v>1393</c:v>
                </c:pt>
                <c:pt idx="12">
                  <c:v>1386</c:v>
                </c:pt>
                <c:pt idx="13">
                  <c:v>1310</c:v>
                </c:pt>
                <c:pt idx="14">
                  <c:v>1228</c:v>
                </c:pt>
                <c:pt idx="15">
                  <c:v>1224</c:v>
                </c:pt>
                <c:pt idx="16">
                  <c:v>1176</c:v>
                </c:pt>
                <c:pt idx="17">
                  <c:v>1131</c:v>
                </c:pt>
                <c:pt idx="18">
                  <c:v>1095</c:v>
                </c:pt>
                <c:pt idx="19">
                  <c:v>1004</c:v>
                </c:pt>
                <c:pt idx="20">
                  <c:v>925</c:v>
                </c:pt>
                <c:pt idx="21">
                  <c:v>924</c:v>
                </c:pt>
                <c:pt idx="22">
                  <c:v>893</c:v>
                </c:pt>
                <c:pt idx="23">
                  <c:v>836</c:v>
                </c:pt>
                <c:pt idx="24">
                  <c:v>749</c:v>
                </c:pt>
                <c:pt idx="25">
                  <c:v>623</c:v>
                </c:pt>
                <c:pt idx="26">
                  <c:v>554</c:v>
                </c:pt>
                <c:pt idx="27">
                  <c:v>554</c:v>
                </c:pt>
              </c:numCache>
            </c:numRef>
          </c:val>
          <c:extLst>
            <c:ext xmlns:c16="http://schemas.microsoft.com/office/drawing/2014/chart" uri="{C3380CC4-5D6E-409C-BE32-E72D297353CC}">
              <c16:uniqueId val="{00000000-D9B4-4978-8C46-3358B3355C4E}"/>
            </c:ext>
          </c:extLst>
        </c:ser>
        <c:dLbls>
          <c:showLegendKey val="0"/>
          <c:showVal val="0"/>
          <c:showCatName val="0"/>
          <c:showSerName val="0"/>
          <c:showPercent val="0"/>
          <c:showBubbleSize val="0"/>
        </c:dLbls>
        <c:gapWidth val="50"/>
        <c:overlap val="-27"/>
        <c:axId val="336231648"/>
        <c:axId val="336230864"/>
      </c:barChart>
      <c:lineChart>
        <c:grouping val="standard"/>
        <c:varyColors val="0"/>
        <c:ser>
          <c:idx val="1"/>
          <c:order val="1"/>
          <c:tx>
            <c:v>教員数</c:v>
          </c:tx>
          <c:spPr>
            <a:ln w="28575" cap="rnd">
              <a:solidFill>
                <a:schemeClr val="dk1">
                  <a:tint val="55000"/>
                </a:schemeClr>
              </a:solidFill>
              <a:round/>
            </a:ln>
            <a:effectLst/>
          </c:spPr>
          <c:marker>
            <c:symbol val="none"/>
          </c:marker>
          <c:cat>
            <c:strRef>
              <c:f>教育_表50!$A$7:$A$32</c:f>
              <c:strCache>
                <c:ptCount val="26"/>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strCache>
            </c:strRef>
          </c:cat>
          <c:val>
            <c:numRef>
              <c:f>教育_表50!$K$7:$K$34</c:f>
              <c:numCache>
                <c:formatCode>#,##0;[Red]#,##0</c:formatCode>
                <c:ptCount val="28"/>
                <c:pt idx="0">
                  <c:v>123</c:v>
                </c:pt>
                <c:pt idx="1">
                  <c:v>123</c:v>
                </c:pt>
                <c:pt idx="2">
                  <c:v>122</c:v>
                </c:pt>
                <c:pt idx="3">
                  <c:v>125</c:v>
                </c:pt>
                <c:pt idx="4">
                  <c:v>123</c:v>
                </c:pt>
                <c:pt idx="5">
                  <c:v>120</c:v>
                </c:pt>
                <c:pt idx="6">
                  <c:v>124</c:v>
                </c:pt>
                <c:pt idx="7">
                  <c:v>124</c:v>
                </c:pt>
                <c:pt idx="8">
                  <c:v>137</c:v>
                </c:pt>
                <c:pt idx="9">
                  <c:v>130</c:v>
                </c:pt>
                <c:pt idx="10">
                  <c:v>134</c:v>
                </c:pt>
                <c:pt idx="11">
                  <c:v>131</c:v>
                </c:pt>
                <c:pt idx="12">
                  <c:v>137</c:v>
                </c:pt>
                <c:pt idx="13">
                  <c:v>134</c:v>
                </c:pt>
                <c:pt idx="14">
                  <c:v>135</c:v>
                </c:pt>
                <c:pt idx="15">
                  <c:v>132</c:v>
                </c:pt>
                <c:pt idx="16">
                  <c:v>127</c:v>
                </c:pt>
                <c:pt idx="17">
                  <c:v>127</c:v>
                </c:pt>
                <c:pt idx="18">
                  <c:v>129</c:v>
                </c:pt>
                <c:pt idx="19">
                  <c:v>125</c:v>
                </c:pt>
                <c:pt idx="20">
                  <c:v>125</c:v>
                </c:pt>
                <c:pt idx="21">
                  <c:v>122</c:v>
                </c:pt>
                <c:pt idx="22">
                  <c:v>120</c:v>
                </c:pt>
                <c:pt idx="23">
                  <c:v>132</c:v>
                </c:pt>
                <c:pt idx="24">
                  <c:v>97</c:v>
                </c:pt>
                <c:pt idx="25">
                  <c:v>91</c:v>
                </c:pt>
                <c:pt idx="26">
                  <c:v>92</c:v>
                </c:pt>
                <c:pt idx="27">
                  <c:v>91</c:v>
                </c:pt>
              </c:numCache>
            </c:numRef>
          </c:val>
          <c:smooth val="0"/>
          <c:extLst>
            <c:ext xmlns:c16="http://schemas.microsoft.com/office/drawing/2014/chart" uri="{C3380CC4-5D6E-409C-BE32-E72D297353CC}">
              <c16:uniqueId val="{00000001-D9B4-4978-8C46-3358B3355C4E}"/>
            </c:ext>
          </c:extLst>
        </c:ser>
        <c:dLbls>
          <c:showLegendKey val="0"/>
          <c:showVal val="0"/>
          <c:showCatName val="0"/>
          <c:showSerName val="0"/>
          <c:showPercent val="0"/>
          <c:showBubbleSize val="0"/>
        </c:dLbls>
        <c:marker val="1"/>
        <c:smooth val="0"/>
        <c:axId val="336232040"/>
        <c:axId val="336233608"/>
      </c:lineChart>
      <c:valAx>
        <c:axId val="3362308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baseline="0">
                    <a:solidFill>
                      <a:schemeClr val="tx1"/>
                    </a:solidFill>
                    <a:latin typeface="ＭＳ Ｐゴシック" panose="020B0600070205080204" pitchFamily="50" charset="-128"/>
                    <a:ea typeface="ＭＳ Ｐゴシック" panose="020B0600070205080204" pitchFamily="50" charset="-128"/>
                  </a:rPr>
                  <a:t>園児数　（ 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ja-JP"/>
          </a:p>
        </c:txPr>
        <c:crossAx val="336231648"/>
        <c:crosses val="autoZero"/>
        <c:crossBetween val="between"/>
        <c:majorUnit val="200"/>
      </c:valAx>
      <c:catAx>
        <c:axId val="33623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336230864"/>
        <c:crosses val="autoZero"/>
        <c:auto val="1"/>
        <c:lblAlgn val="ctr"/>
        <c:lblOffset val="100"/>
        <c:noMultiLvlLbl val="0"/>
      </c:catAx>
      <c:valAx>
        <c:axId val="336233608"/>
        <c:scaling>
          <c:orientation val="minMax"/>
          <c:min val="0"/>
        </c:scaling>
        <c:delete val="0"/>
        <c:axPos val="r"/>
        <c:title>
          <c:tx>
            <c:rich>
              <a:bodyPr rot="0" spcFirstLastPara="1" vertOverflow="ellipsis" vert="eaVert"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a:latin typeface="ＭＳ Ｐゴシック" panose="020B0600070205080204" pitchFamily="50" charset="-128"/>
                    <a:ea typeface="ＭＳ Ｐゴシック" panose="020B0600070205080204" pitchFamily="50" charset="-128"/>
                  </a:rPr>
                  <a:t>教員数（人）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ja-JP"/>
          </a:p>
        </c:txPr>
        <c:crossAx val="336232040"/>
        <c:crosses val="max"/>
        <c:crossBetween val="between"/>
      </c:valAx>
      <c:catAx>
        <c:axId val="336232040"/>
        <c:scaling>
          <c:orientation val="minMax"/>
        </c:scaling>
        <c:delete val="1"/>
        <c:axPos val="b"/>
        <c:numFmt formatCode="General" sourceLinked="1"/>
        <c:majorTickMark val="none"/>
        <c:minorTickMark val="none"/>
        <c:tickLblPos val="nextTo"/>
        <c:crossAx val="336233608"/>
        <c:crosses val="autoZero"/>
        <c:auto val="1"/>
        <c:lblAlgn val="ctr"/>
        <c:lblOffset val="100"/>
        <c:noMultiLvlLbl val="0"/>
      </c:catAx>
      <c:spPr>
        <a:noFill/>
        <a:ln>
          <a:noFill/>
        </a:ln>
        <a:effectLst/>
      </c:spPr>
    </c:plotArea>
    <c:legend>
      <c:legendPos val="b"/>
      <c:layout>
        <c:manualLayout>
          <c:xMode val="edge"/>
          <c:yMode val="edge"/>
          <c:x val="0.40093288182050535"/>
          <c:y val="0.9427465826210133"/>
          <c:w val="0.19494879847540428"/>
          <c:h val="4.86114434704897E-2"/>
        </c:manualLayout>
      </c:layout>
      <c:overlay val="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b="0">
                <a:solidFill>
                  <a:sysClr val="windowText" lastClr="000000"/>
                </a:solidFill>
                <a:latin typeface="ＭＳ Ｐゴシック" panose="020B0600070205080204" pitchFamily="50" charset="-128"/>
                <a:ea typeface="ＭＳ Ｐゴシック" panose="020B0600070205080204" pitchFamily="50" charset="-128"/>
              </a:rPr>
              <a:t>私立・幼稚園園児及び教員数の推移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9.219132263262049E-2"/>
          <c:y val="8.9205509477458228E-2"/>
          <c:w val="0.8393261410729782"/>
          <c:h val="0.7125245896489848"/>
        </c:manualLayout>
      </c:layout>
      <c:barChart>
        <c:barDir val="col"/>
        <c:grouping val="clustered"/>
        <c:varyColors val="0"/>
        <c:ser>
          <c:idx val="0"/>
          <c:order val="0"/>
          <c:tx>
            <c:v>園児数</c:v>
          </c:tx>
          <c:spPr>
            <a:solidFill>
              <a:schemeClr val="dk1">
                <a:tint val="88500"/>
              </a:schemeClr>
            </a:solidFill>
            <a:ln>
              <a:noFill/>
            </a:ln>
            <a:effectLst/>
          </c:spPr>
          <c:invertIfNegative val="0"/>
          <c:cat>
            <c:strRef>
              <c:f>教育_表50!$A$59:$A$86</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pt idx="24">
                  <c:v>令和２年</c:v>
                </c:pt>
                <c:pt idx="25">
                  <c:v>令和３年</c:v>
                </c:pt>
                <c:pt idx="26">
                  <c:v>令和４年</c:v>
                </c:pt>
                <c:pt idx="27">
                  <c:v>令和５年</c:v>
                </c:pt>
              </c:strCache>
            </c:strRef>
          </c:cat>
          <c:val>
            <c:numRef>
              <c:f>教育_表50!$H$59:$H$86</c:f>
              <c:numCache>
                <c:formatCode>#,##0;[Red]#,##0</c:formatCode>
                <c:ptCount val="28"/>
                <c:pt idx="0">
                  <c:v>1299</c:v>
                </c:pt>
                <c:pt idx="1">
                  <c:v>1311</c:v>
                </c:pt>
                <c:pt idx="2">
                  <c:v>1299</c:v>
                </c:pt>
                <c:pt idx="3">
                  <c:v>1275</c:v>
                </c:pt>
                <c:pt idx="4">
                  <c:v>1216</c:v>
                </c:pt>
                <c:pt idx="5">
                  <c:v>1162</c:v>
                </c:pt>
                <c:pt idx="6">
                  <c:v>1505</c:v>
                </c:pt>
                <c:pt idx="7">
                  <c:v>1515</c:v>
                </c:pt>
                <c:pt idx="8">
                  <c:v>1580</c:v>
                </c:pt>
                <c:pt idx="9">
                  <c:v>1633</c:v>
                </c:pt>
                <c:pt idx="10">
                  <c:v>1639</c:v>
                </c:pt>
                <c:pt idx="11">
                  <c:v>1770</c:v>
                </c:pt>
                <c:pt idx="12">
                  <c:v>1841</c:v>
                </c:pt>
                <c:pt idx="13">
                  <c:v>1952</c:v>
                </c:pt>
                <c:pt idx="14">
                  <c:v>1987</c:v>
                </c:pt>
                <c:pt idx="15">
                  <c:v>2031</c:v>
                </c:pt>
                <c:pt idx="16">
                  <c:v>2090</c:v>
                </c:pt>
                <c:pt idx="17">
                  <c:v>2174</c:v>
                </c:pt>
                <c:pt idx="18">
                  <c:v>2251</c:v>
                </c:pt>
                <c:pt idx="19">
                  <c:v>1805</c:v>
                </c:pt>
                <c:pt idx="20">
                  <c:v>1820</c:v>
                </c:pt>
                <c:pt idx="21">
                  <c:v>1822</c:v>
                </c:pt>
                <c:pt idx="22">
                  <c:v>1809</c:v>
                </c:pt>
                <c:pt idx="23">
                  <c:v>1779</c:v>
                </c:pt>
                <c:pt idx="24">
                  <c:v>1772</c:v>
                </c:pt>
                <c:pt idx="25">
                  <c:v>1721</c:v>
                </c:pt>
                <c:pt idx="26">
                  <c:v>1641</c:v>
                </c:pt>
                <c:pt idx="27">
                  <c:v>1598</c:v>
                </c:pt>
              </c:numCache>
            </c:numRef>
          </c:val>
          <c:extLst>
            <c:ext xmlns:c16="http://schemas.microsoft.com/office/drawing/2014/chart" uri="{C3380CC4-5D6E-409C-BE32-E72D297353CC}">
              <c16:uniqueId val="{00000000-6AE9-42F7-9D2D-B6656F25F3CB}"/>
            </c:ext>
          </c:extLst>
        </c:ser>
        <c:dLbls>
          <c:showLegendKey val="0"/>
          <c:showVal val="0"/>
          <c:showCatName val="0"/>
          <c:showSerName val="0"/>
          <c:showPercent val="0"/>
          <c:showBubbleSize val="0"/>
        </c:dLbls>
        <c:gapWidth val="50"/>
        <c:overlap val="-27"/>
        <c:axId val="450902104"/>
        <c:axId val="450897792"/>
      </c:barChart>
      <c:lineChart>
        <c:grouping val="standard"/>
        <c:varyColors val="0"/>
        <c:ser>
          <c:idx val="1"/>
          <c:order val="1"/>
          <c:tx>
            <c:v>教員数</c:v>
          </c:tx>
          <c:spPr>
            <a:ln w="28575" cap="rnd">
              <a:solidFill>
                <a:schemeClr val="dk1">
                  <a:tint val="55000"/>
                </a:schemeClr>
              </a:solidFill>
              <a:round/>
            </a:ln>
            <a:effectLst/>
          </c:spPr>
          <c:marker>
            <c:symbol val="none"/>
          </c:marker>
          <c:cat>
            <c:strRef>
              <c:f>教育_表50!$A$59:$A$86</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pt idx="24">
                  <c:v>令和２年</c:v>
                </c:pt>
                <c:pt idx="25">
                  <c:v>令和３年</c:v>
                </c:pt>
                <c:pt idx="26">
                  <c:v>令和４年</c:v>
                </c:pt>
                <c:pt idx="27">
                  <c:v>令和５年</c:v>
                </c:pt>
              </c:strCache>
            </c:strRef>
          </c:cat>
          <c:val>
            <c:numRef>
              <c:f>教育_表50!$K$59:$K$86</c:f>
              <c:numCache>
                <c:formatCode>#,##0;[Red]#,##0</c:formatCode>
                <c:ptCount val="28"/>
                <c:pt idx="0">
                  <c:v>71</c:v>
                </c:pt>
                <c:pt idx="1">
                  <c:v>70</c:v>
                </c:pt>
                <c:pt idx="2">
                  <c:v>73</c:v>
                </c:pt>
                <c:pt idx="3">
                  <c:v>73</c:v>
                </c:pt>
                <c:pt idx="4">
                  <c:v>74</c:v>
                </c:pt>
                <c:pt idx="5">
                  <c:v>74</c:v>
                </c:pt>
                <c:pt idx="6">
                  <c:v>96</c:v>
                </c:pt>
                <c:pt idx="7">
                  <c:v>98</c:v>
                </c:pt>
                <c:pt idx="8">
                  <c:v>111</c:v>
                </c:pt>
                <c:pt idx="9">
                  <c:v>130</c:v>
                </c:pt>
                <c:pt idx="10">
                  <c:v>131</c:v>
                </c:pt>
                <c:pt idx="11">
                  <c:v>127</c:v>
                </c:pt>
                <c:pt idx="12">
                  <c:v>134</c:v>
                </c:pt>
                <c:pt idx="13">
                  <c:v>131</c:v>
                </c:pt>
                <c:pt idx="14">
                  <c:v>139</c:v>
                </c:pt>
                <c:pt idx="15">
                  <c:v>142</c:v>
                </c:pt>
                <c:pt idx="16">
                  <c:v>149</c:v>
                </c:pt>
                <c:pt idx="17">
                  <c:v>153</c:v>
                </c:pt>
                <c:pt idx="18">
                  <c:v>148</c:v>
                </c:pt>
                <c:pt idx="19">
                  <c:v>120</c:v>
                </c:pt>
                <c:pt idx="20">
                  <c:v>124</c:v>
                </c:pt>
                <c:pt idx="21">
                  <c:v>132</c:v>
                </c:pt>
                <c:pt idx="22">
                  <c:v>147</c:v>
                </c:pt>
                <c:pt idx="23">
                  <c:v>154</c:v>
                </c:pt>
                <c:pt idx="24">
                  <c:v>150</c:v>
                </c:pt>
                <c:pt idx="25">
                  <c:v>129</c:v>
                </c:pt>
                <c:pt idx="26">
                  <c:v>126</c:v>
                </c:pt>
                <c:pt idx="27">
                  <c:v>155</c:v>
                </c:pt>
              </c:numCache>
            </c:numRef>
          </c:val>
          <c:smooth val="0"/>
          <c:extLst>
            <c:ext xmlns:c16="http://schemas.microsoft.com/office/drawing/2014/chart" uri="{C3380CC4-5D6E-409C-BE32-E72D297353CC}">
              <c16:uniqueId val="{00000001-6AE9-42F7-9D2D-B6656F25F3CB}"/>
            </c:ext>
          </c:extLst>
        </c:ser>
        <c:dLbls>
          <c:showLegendKey val="0"/>
          <c:showVal val="0"/>
          <c:showCatName val="0"/>
          <c:showSerName val="0"/>
          <c:showPercent val="0"/>
          <c:showBubbleSize val="0"/>
        </c:dLbls>
        <c:marker val="1"/>
        <c:smooth val="0"/>
        <c:axId val="450903672"/>
        <c:axId val="450898184"/>
      </c:lineChart>
      <c:catAx>
        <c:axId val="45090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450897792"/>
        <c:crosses val="autoZero"/>
        <c:auto val="1"/>
        <c:lblAlgn val="ctr"/>
        <c:lblOffset val="100"/>
        <c:noMultiLvlLbl val="0"/>
      </c:catAx>
      <c:valAx>
        <c:axId val="450897792"/>
        <c:scaling>
          <c:orientation val="minMax"/>
          <c:max val="2400"/>
          <c:min val="0"/>
        </c:scaling>
        <c:delete val="0"/>
        <c:axPos val="l"/>
        <c:majorGridlines>
          <c:spPr>
            <a:ln w="9525" cap="flat" cmpd="sng" algn="ctr">
              <a:solidFill>
                <a:schemeClr val="accent1">
                  <a:lumMod val="40000"/>
                  <a:lumOff val="60000"/>
                  <a:alpha val="99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a:solidFill>
                      <a:schemeClr val="tx1"/>
                    </a:solidFill>
                    <a:latin typeface="ＭＳ Ｐゴシック" panose="020B0600070205080204" pitchFamily="50" charset="-128"/>
                    <a:ea typeface="ＭＳ Ｐゴシック" panose="020B0600070205080204" pitchFamily="50" charset="-128"/>
                  </a:rPr>
                  <a:t>園児数（人）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ja-JP"/>
          </a:p>
        </c:txPr>
        <c:crossAx val="450902104"/>
        <c:crosses val="autoZero"/>
        <c:crossBetween val="between"/>
        <c:majorUnit val="200"/>
      </c:valAx>
      <c:valAx>
        <c:axId val="450898184"/>
        <c:scaling>
          <c:orientation val="minMax"/>
          <c:min val="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a:solidFill>
                      <a:schemeClr val="tx1"/>
                    </a:solidFill>
                    <a:latin typeface="ＭＳ Ｐゴシック" panose="020B0600070205080204" pitchFamily="50" charset="-128"/>
                    <a:ea typeface="ＭＳ Ｐゴシック" panose="020B0600070205080204" pitchFamily="50" charset="-128"/>
                  </a:rPr>
                  <a:t>教員数（人）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ja-JP"/>
          </a:p>
        </c:txPr>
        <c:crossAx val="450903672"/>
        <c:crosses val="max"/>
        <c:crossBetween val="between"/>
      </c:valAx>
      <c:catAx>
        <c:axId val="450903672"/>
        <c:scaling>
          <c:orientation val="minMax"/>
        </c:scaling>
        <c:delete val="1"/>
        <c:axPos val="b"/>
        <c:numFmt formatCode="General" sourceLinked="1"/>
        <c:majorTickMark val="out"/>
        <c:minorTickMark val="none"/>
        <c:tickLblPos val="nextTo"/>
        <c:crossAx val="450898184"/>
        <c:crosses val="autoZero"/>
        <c:auto val="1"/>
        <c:lblAlgn val="ctr"/>
        <c:lblOffset val="100"/>
        <c:noMultiLvlLbl val="0"/>
      </c:catAx>
      <c:spPr>
        <a:noFill/>
        <a:ln>
          <a:noFill/>
        </a:ln>
        <a:effectLst/>
      </c:spPr>
    </c:plotArea>
    <c:legend>
      <c:legendPos val="b"/>
      <c:legendEntry>
        <c:idx val="0"/>
        <c:txPr>
          <a:bodyPr rot="0" spcFirstLastPara="1" vertOverflow="ellipsis" vert="horz" wrap="square" anchor="ctr" anchorCtr="1"/>
          <a:lstStyle/>
          <a:p>
            <a:pPr>
              <a:defRPr sz="9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Entry>
      <c:legendEntry>
        <c:idx val="1"/>
        <c:txPr>
          <a:bodyPr rot="0" spcFirstLastPara="1" vertOverflow="ellipsis" vert="horz" wrap="square" anchor="ctr" anchorCtr="1"/>
          <a:lstStyle/>
          <a:p>
            <a:pPr>
              <a:defRPr sz="9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Entry>
      <c:layout>
        <c:manualLayout>
          <c:xMode val="edge"/>
          <c:yMode val="edge"/>
          <c:x val="0.40199433533209877"/>
          <c:y val="0.95324989103987878"/>
          <c:w val="0.19601132933580243"/>
          <c:h val="4.6750108960121252E-2"/>
        </c:manualLayout>
      </c:layout>
      <c:overlay val="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小学校、中学校及び義務教育学校の学校数、学級数、</a:t>
            </a:r>
            <a:endParaRPr lang="en-US" altLang="ja-JP"/>
          </a:p>
          <a:p>
            <a:pPr>
              <a:defRPr sz="1400"/>
            </a:pPr>
            <a:r>
              <a:rPr lang="ja-JP" altLang="en-US"/>
              <a:t>児童生徒数、教員数及び職員数の推移</a:t>
            </a:r>
          </a:p>
        </c:rich>
      </c:tx>
      <c:layout>
        <c:manualLayout>
          <c:xMode val="edge"/>
          <c:yMode val="edge"/>
          <c:x val="0.2142984328125643"/>
          <c:y val="1.5189107894921139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0422789926886894"/>
          <c:y val="0.13407375813367606"/>
          <c:w val="0.80160936673189931"/>
          <c:h val="0.62861765744040032"/>
        </c:manualLayout>
      </c:layout>
      <c:barChart>
        <c:barDir val="col"/>
        <c:grouping val="clustered"/>
        <c:varyColors val="0"/>
        <c:ser>
          <c:idx val="1"/>
          <c:order val="0"/>
          <c:tx>
            <c:v>児童生徒数</c:v>
          </c:tx>
          <c:spPr>
            <a:solidFill>
              <a:schemeClr val="dk1">
                <a:tint val="55000"/>
              </a:schemeClr>
            </a:solidFill>
            <a:ln>
              <a:noFill/>
            </a:ln>
            <a:effectLst/>
          </c:spPr>
          <c:invertIfNegative val="0"/>
          <c:cat>
            <c:strRef>
              <c:f>表51!$A$5:$A$32</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pt idx="26">
                  <c:v>令和　４年</c:v>
                </c:pt>
                <c:pt idx="27">
                  <c:v>令和　５年</c:v>
                </c:pt>
              </c:strCache>
            </c:strRef>
          </c:cat>
          <c:val>
            <c:numRef>
              <c:f>表51!$F$5:$F$32</c:f>
              <c:numCache>
                <c:formatCode>#,##0_);[Red]\(#,##0\)</c:formatCode>
                <c:ptCount val="28"/>
                <c:pt idx="0">
                  <c:v>19907</c:v>
                </c:pt>
                <c:pt idx="1">
                  <c:v>19488</c:v>
                </c:pt>
                <c:pt idx="2">
                  <c:v>19171</c:v>
                </c:pt>
                <c:pt idx="3">
                  <c:v>18783</c:v>
                </c:pt>
                <c:pt idx="4">
                  <c:v>18460</c:v>
                </c:pt>
                <c:pt idx="5">
                  <c:v>18309</c:v>
                </c:pt>
                <c:pt idx="6">
                  <c:v>18172</c:v>
                </c:pt>
                <c:pt idx="7">
                  <c:v>18115</c:v>
                </c:pt>
                <c:pt idx="8">
                  <c:v>18157</c:v>
                </c:pt>
                <c:pt idx="9">
                  <c:v>18161</c:v>
                </c:pt>
                <c:pt idx="10">
                  <c:v>18452</c:v>
                </c:pt>
                <c:pt idx="11">
                  <c:v>18689</c:v>
                </c:pt>
                <c:pt idx="12">
                  <c:v>18891</c:v>
                </c:pt>
                <c:pt idx="13">
                  <c:v>19093</c:v>
                </c:pt>
                <c:pt idx="14">
                  <c:v>19104</c:v>
                </c:pt>
                <c:pt idx="15">
                  <c:v>19231</c:v>
                </c:pt>
                <c:pt idx="16">
                  <c:v>19246</c:v>
                </c:pt>
                <c:pt idx="17">
                  <c:v>19498</c:v>
                </c:pt>
                <c:pt idx="18">
                  <c:v>19656</c:v>
                </c:pt>
                <c:pt idx="19">
                  <c:v>19959</c:v>
                </c:pt>
                <c:pt idx="20">
                  <c:v>20381</c:v>
                </c:pt>
                <c:pt idx="21">
                  <c:v>20726</c:v>
                </c:pt>
                <c:pt idx="22">
                  <c:v>21103</c:v>
                </c:pt>
                <c:pt idx="23">
                  <c:v>21416</c:v>
                </c:pt>
                <c:pt idx="24">
                  <c:v>21941</c:v>
                </c:pt>
                <c:pt idx="25">
                  <c:v>22534</c:v>
                </c:pt>
                <c:pt idx="26">
                  <c:v>23065</c:v>
                </c:pt>
                <c:pt idx="27">
                  <c:v>23300</c:v>
                </c:pt>
              </c:numCache>
            </c:numRef>
          </c:val>
          <c:extLst>
            <c:ext xmlns:c16="http://schemas.microsoft.com/office/drawing/2014/chart" uri="{C3380CC4-5D6E-409C-BE32-E72D297353CC}">
              <c16:uniqueId val="{00000000-2B1E-4BD7-8262-6532399FEB12}"/>
            </c:ext>
          </c:extLst>
        </c:ser>
        <c:dLbls>
          <c:showLegendKey val="0"/>
          <c:showVal val="0"/>
          <c:showCatName val="0"/>
          <c:showSerName val="0"/>
          <c:showPercent val="0"/>
          <c:showBubbleSize val="0"/>
        </c:dLbls>
        <c:gapWidth val="50"/>
        <c:axId val="542800880"/>
        <c:axId val="542804016"/>
      </c:barChart>
      <c:lineChart>
        <c:grouping val="standard"/>
        <c:varyColors val="0"/>
        <c:ser>
          <c:idx val="0"/>
          <c:order val="1"/>
          <c:tx>
            <c:v>教員数</c:v>
          </c:tx>
          <c:spPr>
            <a:ln w="28575" cap="rnd" cmpd="sng" algn="ctr">
              <a:solidFill>
                <a:schemeClr val="dk1">
                  <a:tint val="88500"/>
                  <a:shade val="95000"/>
                  <a:satMod val="105000"/>
                </a:schemeClr>
              </a:solidFill>
              <a:prstDash val="solid"/>
              <a:round/>
            </a:ln>
            <a:effectLst/>
          </c:spPr>
          <c:marker>
            <c:symbol val="none"/>
          </c:marker>
          <c:cat>
            <c:strRef>
              <c:f>表51!$A$5:$A$32</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pt idx="26">
                  <c:v>令和　４年</c:v>
                </c:pt>
                <c:pt idx="27">
                  <c:v>令和　５年</c:v>
                </c:pt>
              </c:strCache>
            </c:strRef>
          </c:cat>
          <c:val>
            <c:numRef>
              <c:f>表51!$I$5:$I$32</c:f>
              <c:numCache>
                <c:formatCode>#,##0_);[Red]\(#,##0\)</c:formatCode>
                <c:ptCount val="28"/>
                <c:pt idx="0">
                  <c:v>1077</c:v>
                </c:pt>
                <c:pt idx="1">
                  <c:v>1084</c:v>
                </c:pt>
                <c:pt idx="2">
                  <c:v>1077</c:v>
                </c:pt>
                <c:pt idx="3">
                  <c:v>1101</c:v>
                </c:pt>
                <c:pt idx="4">
                  <c:v>1091</c:v>
                </c:pt>
                <c:pt idx="5">
                  <c:v>1104</c:v>
                </c:pt>
                <c:pt idx="6">
                  <c:v>1072</c:v>
                </c:pt>
                <c:pt idx="7">
                  <c:v>1083</c:v>
                </c:pt>
                <c:pt idx="8">
                  <c:v>1086</c:v>
                </c:pt>
                <c:pt idx="9">
                  <c:v>1065</c:v>
                </c:pt>
                <c:pt idx="10">
                  <c:v>1088</c:v>
                </c:pt>
                <c:pt idx="11">
                  <c:v>1115</c:v>
                </c:pt>
                <c:pt idx="12">
                  <c:v>1137</c:v>
                </c:pt>
                <c:pt idx="13">
                  <c:v>1161</c:v>
                </c:pt>
                <c:pt idx="14">
                  <c:v>1145</c:v>
                </c:pt>
                <c:pt idx="15">
                  <c:v>1250</c:v>
                </c:pt>
                <c:pt idx="16">
                  <c:v>1361</c:v>
                </c:pt>
                <c:pt idx="17">
                  <c:v>1388</c:v>
                </c:pt>
                <c:pt idx="18">
                  <c:v>1390</c:v>
                </c:pt>
                <c:pt idx="19">
                  <c:v>1454</c:v>
                </c:pt>
                <c:pt idx="20">
                  <c:v>1415</c:v>
                </c:pt>
                <c:pt idx="21">
                  <c:v>1434</c:v>
                </c:pt>
                <c:pt idx="22">
                  <c:v>1430</c:v>
                </c:pt>
                <c:pt idx="23">
                  <c:v>1481</c:v>
                </c:pt>
                <c:pt idx="24">
                  <c:v>1537</c:v>
                </c:pt>
                <c:pt idx="25">
                  <c:v>1549</c:v>
                </c:pt>
                <c:pt idx="26">
                  <c:v>1613</c:v>
                </c:pt>
                <c:pt idx="27">
                  <c:v>1664</c:v>
                </c:pt>
              </c:numCache>
            </c:numRef>
          </c:val>
          <c:smooth val="0"/>
          <c:extLst>
            <c:ext xmlns:c16="http://schemas.microsoft.com/office/drawing/2014/chart" uri="{C3380CC4-5D6E-409C-BE32-E72D297353CC}">
              <c16:uniqueId val="{00000001-2B1E-4BD7-8262-6532399FEB12}"/>
            </c:ext>
          </c:extLst>
        </c:ser>
        <c:dLbls>
          <c:showLegendKey val="0"/>
          <c:showVal val="0"/>
          <c:showCatName val="0"/>
          <c:showSerName val="0"/>
          <c:showPercent val="0"/>
          <c:showBubbleSize val="0"/>
        </c:dLbls>
        <c:marker val="1"/>
        <c:smooth val="0"/>
        <c:axId val="542804408"/>
        <c:axId val="542798136"/>
      </c:lineChart>
      <c:catAx>
        <c:axId val="54280088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Ｐゴシック"/>
                <a:ea typeface="ＭＳ Ｐゴシック"/>
                <a:cs typeface="ＭＳ Ｐゴシック"/>
              </a:defRPr>
            </a:pPr>
            <a:endParaRPr lang="ja-JP"/>
          </a:p>
        </c:txPr>
        <c:crossAx val="542804016"/>
        <c:crosses val="autoZero"/>
        <c:auto val="0"/>
        <c:lblAlgn val="ctr"/>
        <c:lblOffset val="100"/>
        <c:tickLblSkip val="1"/>
        <c:tickMarkSkip val="1"/>
        <c:noMultiLvlLbl val="0"/>
      </c:catAx>
      <c:valAx>
        <c:axId val="542804016"/>
        <c:scaling>
          <c:orientation val="minMax"/>
          <c:max val="26000"/>
          <c:min val="0"/>
        </c:scaling>
        <c:delete val="0"/>
        <c:axPos val="l"/>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児童生徒数（人）</a:t>
                </a:r>
              </a:p>
            </c:rich>
          </c:tx>
          <c:layout>
            <c:manualLayout>
              <c:xMode val="edge"/>
              <c:yMode val="edge"/>
              <c:x val="9.2473749488445223E-4"/>
              <c:y val="0.28341462032148945"/>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0880"/>
        <c:crosses val="autoZero"/>
        <c:crossBetween val="between"/>
      </c:valAx>
      <c:catAx>
        <c:axId val="542804408"/>
        <c:scaling>
          <c:orientation val="minMax"/>
        </c:scaling>
        <c:delete val="1"/>
        <c:axPos val="b"/>
        <c:numFmt formatCode="General" sourceLinked="1"/>
        <c:majorTickMark val="out"/>
        <c:minorTickMark val="none"/>
        <c:tickLblPos val="nextTo"/>
        <c:crossAx val="542798136"/>
        <c:crosses val="autoZero"/>
        <c:auto val="0"/>
        <c:lblAlgn val="ctr"/>
        <c:lblOffset val="100"/>
        <c:noMultiLvlLbl val="0"/>
      </c:catAx>
      <c:valAx>
        <c:axId val="542798136"/>
        <c:scaling>
          <c:orientation val="minMax"/>
          <c:min val="0"/>
        </c:scaling>
        <c:delete val="0"/>
        <c:axPos val="r"/>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6585387279142587"/>
              <c:y val="0.32650339939116152"/>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4408"/>
        <c:crosses val="max"/>
        <c:crossBetween val="between"/>
      </c:valAx>
      <c:spPr>
        <a:solidFill>
          <a:srgbClr val="FFFFFF"/>
        </a:solidFill>
        <a:ln w="12700">
          <a:solidFill>
            <a:srgbClr val="000000"/>
          </a:solidFill>
          <a:prstDash val="solid"/>
        </a:ln>
        <a:effectLst/>
      </c:spPr>
    </c:plotArea>
    <c:legend>
      <c:legendPos val="b"/>
      <c:layout>
        <c:manualLayout>
          <c:xMode val="edge"/>
          <c:yMode val="edge"/>
          <c:x val="0.27476032315856719"/>
          <c:y val="0.94553315339928035"/>
          <c:w val="0.44490409852614576"/>
          <c:h val="5.3671071075259501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a:solidFill>
                  <a:sysClr val="windowText" lastClr="000000"/>
                </a:solidFill>
                <a:latin typeface="ＭＳ Ｐゴシック" panose="020B0600070205080204" pitchFamily="50" charset="-128"/>
                <a:ea typeface="ＭＳ Ｐゴシック" panose="020B0600070205080204" pitchFamily="50" charset="-128"/>
              </a:rPr>
              <a:t>小学校、中学校及び義務教育学校の児童生徒数の推移</a:t>
            </a:r>
          </a:p>
        </c:rich>
      </c:tx>
      <c:layout>
        <c:manualLayout>
          <c:xMode val="edge"/>
          <c:yMode val="edge"/>
          <c:x val="0.2468433680638405"/>
          <c:y val="2.58620689655172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52199448520262"/>
          <c:y val="0.11169593214899207"/>
          <c:w val="0.83446449724757854"/>
          <c:h val="0.68207111527170305"/>
        </c:manualLayout>
      </c:layout>
      <c:barChart>
        <c:barDir val="col"/>
        <c:grouping val="clustered"/>
        <c:varyColors val="0"/>
        <c:ser>
          <c:idx val="0"/>
          <c:order val="0"/>
          <c:tx>
            <c:v>小学校及び義務教育学校前期課程児童数</c:v>
          </c:tx>
          <c:spPr>
            <a:solidFill>
              <a:schemeClr val="bg1">
                <a:lumMod val="65000"/>
              </a:schemeClr>
            </a:solidFill>
            <a:ln>
              <a:noFill/>
            </a:ln>
            <a:effectLst/>
          </c:spPr>
          <c:invertIfNegative val="0"/>
          <c:cat>
            <c:strRef>
              <c:f>表52!$A$6:$A$33</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pt idx="26">
                  <c:v>令和　４年</c:v>
                </c:pt>
                <c:pt idx="27">
                  <c:v>令和　５年</c:v>
                </c:pt>
              </c:strCache>
            </c:strRef>
          </c:cat>
          <c:val>
            <c:numRef>
              <c:f>表52!$C$6:$C$33</c:f>
              <c:numCache>
                <c:formatCode>#,##0_);[Red]\(#,##0\)</c:formatCode>
                <c:ptCount val="28"/>
                <c:pt idx="0">
                  <c:v>12567</c:v>
                </c:pt>
                <c:pt idx="1">
                  <c:v>12254</c:v>
                </c:pt>
                <c:pt idx="2">
                  <c:v>12066</c:v>
                </c:pt>
                <c:pt idx="3">
                  <c:v>11928</c:v>
                </c:pt>
                <c:pt idx="4">
                  <c:v>11808</c:v>
                </c:pt>
                <c:pt idx="5">
                  <c:v>11817</c:v>
                </c:pt>
                <c:pt idx="6">
                  <c:v>11928</c:v>
                </c:pt>
                <c:pt idx="7">
                  <c:v>12075</c:v>
                </c:pt>
                <c:pt idx="8">
                  <c:v>12192</c:v>
                </c:pt>
                <c:pt idx="9">
                  <c:v>12166</c:v>
                </c:pt>
                <c:pt idx="10">
                  <c:v>12357</c:v>
                </c:pt>
                <c:pt idx="11">
                  <c:v>12365</c:v>
                </c:pt>
                <c:pt idx="12">
                  <c:v>12638</c:v>
                </c:pt>
                <c:pt idx="13">
                  <c:v>12778</c:v>
                </c:pt>
                <c:pt idx="14">
                  <c:v>12932</c:v>
                </c:pt>
                <c:pt idx="15">
                  <c:v>12895</c:v>
                </c:pt>
                <c:pt idx="16">
                  <c:v>12933</c:v>
                </c:pt>
                <c:pt idx="17">
                  <c:v>13047</c:v>
                </c:pt>
                <c:pt idx="18">
                  <c:v>13235</c:v>
                </c:pt>
                <c:pt idx="19">
                  <c:v>13458</c:v>
                </c:pt>
                <c:pt idx="20">
                  <c:v>13831</c:v>
                </c:pt>
                <c:pt idx="21">
                  <c:v>14101</c:v>
                </c:pt>
                <c:pt idx="22">
                  <c:v>14511</c:v>
                </c:pt>
                <c:pt idx="23">
                  <c:v>14801</c:v>
                </c:pt>
                <c:pt idx="24">
                  <c:v>15098</c:v>
                </c:pt>
                <c:pt idx="25">
                  <c:v>15445</c:v>
                </c:pt>
                <c:pt idx="26">
                  <c:v>15758</c:v>
                </c:pt>
                <c:pt idx="27">
                  <c:v>16016</c:v>
                </c:pt>
              </c:numCache>
            </c:numRef>
          </c:val>
          <c:extLst>
            <c:ext xmlns:c16="http://schemas.microsoft.com/office/drawing/2014/chart" uri="{C3380CC4-5D6E-409C-BE32-E72D297353CC}">
              <c16:uniqueId val="{00000000-2F4F-409C-83C6-9B27B8342AA8}"/>
            </c:ext>
          </c:extLst>
        </c:ser>
        <c:ser>
          <c:idx val="1"/>
          <c:order val="1"/>
          <c:tx>
            <c:v>中学校及び義務教育学校後期課程生徒数</c:v>
          </c:tx>
          <c:spPr>
            <a:solidFill>
              <a:schemeClr val="bg2">
                <a:lumMod val="50000"/>
              </a:schemeClr>
            </a:solidFill>
            <a:ln>
              <a:noFill/>
            </a:ln>
            <a:effectLst/>
          </c:spPr>
          <c:invertIfNegative val="0"/>
          <c:cat>
            <c:strRef>
              <c:f>表52!$A$6:$A$33</c:f>
              <c:strCache>
                <c:ptCount val="28"/>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pt idx="26">
                  <c:v>令和　４年</c:v>
                </c:pt>
                <c:pt idx="27">
                  <c:v>令和　５年</c:v>
                </c:pt>
              </c:strCache>
            </c:strRef>
          </c:cat>
          <c:val>
            <c:numRef>
              <c:f>表52!$E$6:$E$33</c:f>
              <c:numCache>
                <c:formatCode>#,##0_);[Red]\(#,##0\)</c:formatCode>
                <c:ptCount val="28"/>
                <c:pt idx="0">
                  <c:v>7340</c:v>
                </c:pt>
                <c:pt idx="1">
                  <c:v>7234</c:v>
                </c:pt>
                <c:pt idx="2">
                  <c:v>7105</c:v>
                </c:pt>
                <c:pt idx="3">
                  <c:v>6855</c:v>
                </c:pt>
                <c:pt idx="4">
                  <c:v>6652</c:v>
                </c:pt>
                <c:pt idx="5">
                  <c:v>6492</c:v>
                </c:pt>
                <c:pt idx="6">
                  <c:v>6244</c:v>
                </c:pt>
                <c:pt idx="7">
                  <c:v>6040</c:v>
                </c:pt>
                <c:pt idx="8">
                  <c:v>5965</c:v>
                </c:pt>
                <c:pt idx="9">
                  <c:v>5995</c:v>
                </c:pt>
                <c:pt idx="10">
                  <c:v>6095</c:v>
                </c:pt>
                <c:pt idx="11">
                  <c:v>6324</c:v>
                </c:pt>
                <c:pt idx="12">
                  <c:v>6253</c:v>
                </c:pt>
                <c:pt idx="13">
                  <c:v>6315</c:v>
                </c:pt>
                <c:pt idx="14">
                  <c:v>6172</c:v>
                </c:pt>
                <c:pt idx="15">
                  <c:v>6336</c:v>
                </c:pt>
                <c:pt idx="16">
                  <c:v>6313</c:v>
                </c:pt>
                <c:pt idx="17">
                  <c:v>6451</c:v>
                </c:pt>
                <c:pt idx="18">
                  <c:v>6421</c:v>
                </c:pt>
                <c:pt idx="19">
                  <c:v>6501</c:v>
                </c:pt>
                <c:pt idx="20">
                  <c:v>6550</c:v>
                </c:pt>
                <c:pt idx="21">
                  <c:v>6625</c:v>
                </c:pt>
                <c:pt idx="22">
                  <c:v>6591</c:v>
                </c:pt>
                <c:pt idx="23">
                  <c:v>6615</c:v>
                </c:pt>
                <c:pt idx="24">
                  <c:v>6843</c:v>
                </c:pt>
                <c:pt idx="25">
                  <c:v>7089</c:v>
                </c:pt>
                <c:pt idx="26">
                  <c:v>7307</c:v>
                </c:pt>
                <c:pt idx="27">
                  <c:v>7284</c:v>
                </c:pt>
              </c:numCache>
            </c:numRef>
          </c:val>
          <c:extLst>
            <c:ext xmlns:c16="http://schemas.microsoft.com/office/drawing/2014/chart" uri="{C3380CC4-5D6E-409C-BE32-E72D297353CC}">
              <c16:uniqueId val="{00000001-2F4F-409C-83C6-9B27B8342AA8}"/>
            </c:ext>
          </c:extLst>
        </c:ser>
        <c:dLbls>
          <c:showLegendKey val="0"/>
          <c:showVal val="0"/>
          <c:showCatName val="0"/>
          <c:showSerName val="0"/>
          <c:showPercent val="0"/>
          <c:showBubbleSize val="0"/>
        </c:dLbls>
        <c:gapWidth val="30"/>
        <c:axId val="822707928"/>
        <c:axId val="822705304"/>
      </c:barChart>
      <c:catAx>
        <c:axId val="8227079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22705304"/>
        <c:crosses val="autoZero"/>
        <c:auto val="1"/>
        <c:lblAlgn val="ctr"/>
        <c:lblOffset val="100"/>
        <c:noMultiLvlLbl val="0"/>
      </c:catAx>
      <c:valAx>
        <c:axId val="822705304"/>
        <c:scaling>
          <c:orientation val="minMax"/>
        </c:scaling>
        <c:delete val="0"/>
        <c:axPos val="l"/>
        <c:majorGridlines>
          <c:spPr>
            <a:ln w="9525" cap="flat" cmpd="sng" algn="ctr">
              <a:solidFill>
                <a:schemeClr val="tx1"/>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児童生徒数（人）</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c:rich>
          </c:tx>
          <c:layout>
            <c:manualLayout>
              <c:xMode val="edge"/>
              <c:yMode val="edge"/>
              <c:x val="1.0120231183223308E-2"/>
              <c:y val="0.3269499502217395"/>
            </c:manualLayout>
          </c:layout>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22707928"/>
        <c:crosses val="autoZero"/>
        <c:crossBetween val="between"/>
      </c:valAx>
      <c:spPr>
        <a:noFill/>
        <a:ln>
          <a:noFill/>
        </a:ln>
        <a:effectLst/>
      </c:spPr>
    </c:plotArea>
    <c:legend>
      <c:legendPos val="b"/>
      <c:layout>
        <c:manualLayout>
          <c:xMode val="edge"/>
          <c:yMode val="edge"/>
          <c:x val="0.10447030404385292"/>
          <c:y val="0.94486151917577466"/>
          <c:w val="0.80117317193757864"/>
          <c:h val="4.660969617603769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r>
              <a:rPr lang="ja-JP" altLang="en-US"/>
              <a:t>図書館利用状況</a:t>
            </a:r>
          </a:p>
        </c:rich>
      </c:tx>
      <c:layout>
        <c:manualLayout>
          <c:xMode val="edge"/>
          <c:yMode val="edge"/>
          <c:x val="0.41430703209576547"/>
          <c:y val="1.2254975665730226E-2"/>
        </c:manualLayout>
      </c:layout>
      <c:overlay val="0"/>
      <c:spPr>
        <a:noFill/>
        <a:ln w="25400">
          <a:noFill/>
        </a:ln>
        <a:effectLst/>
      </c:spPr>
      <c:txPr>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107799304520616"/>
          <c:y val="0.15849698934691986"/>
          <c:w val="0.80029806259314451"/>
          <c:h val="0.59804064711781724"/>
        </c:manualLayout>
      </c:layout>
      <c:barChart>
        <c:barDir val="col"/>
        <c:grouping val="clustered"/>
        <c:varyColors val="0"/>
        <c:ser>
          <c:idx val="1"/>
          <c:order val="0"/>
          <c:tx>
            <c:v>貸出冊数</c:v>
          </c:tx>
          <c:spPr>
            <a:solidFill>
              <a:schemeClr val="dk1">
                <a:tint val="55000"/>
              </a:schemeClr>
            </a:solidFill>
            <a:ln>
              <a:noFill/>
            </a:ln>
            <a:effectLst/>
          </c:spPr>
          <c:invertIfNegative val="0"/>
          <c:cat>
            <c:strRef>
              <c:f>表53!$A$4:$A$24</c:f>
              <c:strCache>
                <c:ptCount val="21"/>
                <c:pt idx="0">
                  <c:v>平成１４年度</c:v>
                </c:pt>
                <c:pt idx="1">
                  <c:v>平成１５年度</c:v>
                </c:pt>
                <c:pt idx="2">
                  <c:v>平成１６年度</c:v>
                </c:pt>
                <c:pt idx="3">
                  <c:v>平成１７年度</c:v>
                </c:pt>
                <c:pt idx="4">
                  <c:v>平成１８年度</c:v>
                </c:pt>
                <c:pt idx="5">
                  <c:v>平成１９年度</c:v>
                </c:pt>
                <c:pt idx="6">
                  <c:v>平成２０年度</c:v>
                </c:pt>
                <c:pt idx="7">
                  <c:v>平成２１年度</c:v>
                </c:pt>
                <c:pt idx="8">
                  <c:v>平成２２年度</c:v>
                </c:pt>
                <c:pt idx="9">
                  <c:v>平成２３年度</c:v>
                </c:pt>
                <c:pt idx="10">
                  <c:v>平成２４年度</c:v>
                </c:pt>
                <c:pt idx="11">
                  <c:v>平成２５年度</c:v>
                </c:pt>
                <c:pt idx="12">
                  <c:v>平成２６年度</c:v>
                </c:pt>
                <c:pt idx="13">
                  <c:v>平成２７年度</c:v>
                </c:pt>
                <c:pt idx="14">
                  <c:v>平成２８年度</c:v>
                </c:pt>
                <c:pt idx="15">
                  <c:v>平成２９年度</c:v>
                </c:pt>
                <c:pt idx="16">
                  <c:v>平成３０年度</c:v>
                </c:pt>
                <c:pt idx="17">
                  <c:v>令和 元年度</c:v>
                </c:pt>
                <c:pt idx="18">
                  <c:v>令和　２年度</c:v>
                </c:pt>
                <c:pt idx="19">
                  <c:v>令和　３年度</c:v>
                </c:pt>
                <c:pt idx="20">
                  <c:v>令和　４年度</c:v>
                </c:pt>
              </c:strCache>
            </c:strRef>
          </c:cat>
          <c:val>
            <c:numRef>
              <c:f>表53!$E$4:$E$24</c:f>
              <c:numCache>
                <c:formatCode>#,##0;[Red]#,##0</c:formatCode>
                <c:ptCount val="21"/>
                <c:pt idx="0">
                  <c:v>869473</c:v>
                </c:pt>
                <c:pt idx="1">
                  <c:v>953503</c:v>
                </c:pt>
                <c:pt idx="2">
                  <c:v>1025954</c:v>
                </c:pt>
                <c:pt idx="3">
                  <c:v>1117481</c:v>
                </c:pt>
                <c:pt idx="4">
                  <c:v>1224193</c:v>
                </c:pt>
                <c:pt idx="5">
                  <c:v>1321851</c:v>
                </c:pt>
                <c:pt idx="6">
                  <c:v>1355172</c:v>
                </c:pt>
                <c:pt idx="7">
                  <c:v>1401877</c:v>
                </c:pt>
                <c:pt idx="8">
                  <c:v>1370328</c:v>
                </c:pt>
                <c:pt idx="9">
                  <c:v>1349043</c:v>
                </c:pt>
                <c:pt idx="10">
                  <c:v>1382705</c:v>
                </c:pt>
                <c:pt idx="11">
                  <c:v>1333020</c:v>
                </c:pt>
                <c:pt idx="12">
                  <c:v>1319477</c:v>
                </c:pt>
                <c:pt idx="13">
                  <c:v>1347366</c:v>
                </c:pt>
                <c:pt idx="14">
                  <c:v>1336986</c:v>
                </c:pt>
                <c:pt idx="15">
                  <c:v>1311736</c:v>
                </c:pt>
                <c:pt idx="16">
                  <c:v>1416768</c:v>
                </c:pt>
                <c:pt idx="17">
                  <c:v>1439170</c:v>
                </c:pt>
                <c:pt idx="18">
                  <c:v>1243474</c:v>
                </c:pt>
                <c:pt idx="19">
                  <c:v>1384072</c:v>
                </c:pt>
                <c:pt idx="20">
                  <c:v>1496421</c:v>
                </c:pt>
              </c:numCache>
            </c:numRef>
          </c:val>
          <c:extLst>
            <c:ext xmlns:c16="http://schemas.microsoft.com/office/drawing/2014/chart" uri="{C3380CC4-5D6E-409C-BE32-E72D297353CC}">
              <c16:uniqueId val="{00000000-4D42-4D29-A27F-CA5D3E1A8796}"/>
            </c:ext>
          </c:extLst>
        </c:ser>
        <c:dLbls>
          <c:showLegendKey val="0"/>
          <c:showVal val="0"/>
          <c:showCatName val="0"/>
          <c:showSerName val="0"/>
          <c:showPercent val="0"/>
          <c:showBubbleSize val="0"/>
        </c:dLbls>
        <c:gapWidth val="50"/>
        <c:axId val="323049104"/>
        <c:axId val="323049496"/>
      </c:barChart>
      <c:lineChart>
        <c:grouping val="standard"/>
        <c:varyColors val="0"/>
        <c:ser>
          <c:idx val="0"/>
          <c:order val="1"/>
          <c:tx>
            <c:v>貸出人数</c:v>
          </c:tx>
          <c:spPr>
            <a:ln w="28575" cap="rnd" cmpd="sng" algn="ctr">
              <a:solidFill>
                <a:schemeClr val="dk1">
                  <a:tint val="88500"/>
                  <a:shade val="95000"/>
                  <a:satMod val="105000"/>
                </a:schemeClr>
              </a:solidFill>
              <a:prstDash val="solid"/>
              <a:round/>
            </a:ln>
            <a:effectLst/>
          </c:spPr>
          <c:marker>
            <c:symbol val="circle"/>
            <c:size val="4"/>
            <c:spPr>
              <a:solidFill>
                <a:schemeClr val="dk1">
                  <a:tint val="88500"/>
                </a:schemeClr>
              </a:solidFill>
              <a:ln w="9525" cap="flat" cmpd="sng" algn="ctr">
                <a:solidFill>
                  <a:schemeClr val="dk1">
                    <a:tint val="88500"/>
                    <a:shade val="95000"/>
                    <a:satMod val="105000"/>
                  </a:schemeClr>
                </a:solidFill>
                <a:prstDash val="solid"/>
                <a:round/>
              </a:ln>
              <a:effectLst/>
            </c:spPr>
          </c:marker>
          <c:cat>
            <c:numRef>
              <c:f>表53!$D$4:$D$24</c:f>
              <c:numCache>
                <c:formatCode>#,##0;[Red]#,##0</c:formatCode>
                <c:ptCount val="21"/>
                <c:pt idx="0">
                  <c:v>255701</c:v>
                </c:pt>
                <c:pt idx="1">
                  <c:v>277113</c:v>
                </c:pt>
                <c:pt idx="2">
                  <c:v>298261</c:v>
                </c:pt>
                <c:pt idx="3">
                  <c:v>288582</c:v>
                </c:pt>
                <c:pt idx="4">
                  <c:v>326870</c:v>
                </c:pt>
                <c:pt idx="5">
                  <c:v>346005</c:v>
                </c:pt>
                <c:pt idx="6">
                  <c:v>346457</c:v>
                </c:pt>
                <c:pt idx="7">
                  <c:v>355561</c:v>
                </c:pt>
                <c:pt idx="8">
                  <c:v>343047</c:v>
                </c:pt>
                <c:pt idx="9">
                  <c:v>326664</c:v>
                </c:pt>
                <c:pt idx="10">
                  <c:v>337549</c:v>
                </c:pt>
                <c:pt idx="11">
                  <c:v>326094</c:v>
                </c:pt>
                <c:pt idx="12">
                  <c:v>320753</c:v>
                </c:pt>
                <c:pt idx="13">
                  <c:v>322369</c:v>
                </c:pt>
                <c:pt idx="14">
                  <c:v>319649</c:v>
                </c:pt>
                <c:pt idx="15">
                  <c:v>308969</c:v>
                </c:pt>
                <c:pt idx="16">
                  <c:v>336637</c:v>
                </c:pt>
                <c:pt idx="17">
                  <c:v>340154</c:v>
                </c:pt>
                <c:pt idx="18">
                  <c:v>284256</c:v>
                </c:pt>
                <c:pt idx="19">
                  <c:v>318773</c:v>
                </c:pt>
                <c:pt idx="20">
                  <c:v>352884</c:v>
                </c:pt>
              </c:numCache>
            </c:numRef>
          </c:cat>
          <c:val>
            <c:numRef>
              <c:f>表53!$D$4:$D$24</c:f>
              <c:numCache>
                <c:formatCode>#,##0;[Red]#,##0</c:formatCode>
                <c:ptCount val="21"/>
                <c:pt idx="0">
                  <c:v>255701</c:v>
                </c:pt>
                <c:pt idx="1">
                  <c:v>277113</c:v>
                </c:pt>
                <c:pt idx="2">
                  <c:v>298261</c:v>
                </c:pt>
                <c:pt idx="3">
                  <c:v>288582</c:v>
                </c:pt>
                <c:pt idx="4">
                  <c:v>326870</c:v>
                </c:pt>
                <c:pt idx="5">
                  <c:v>346005</c:v>
                </c:pt>
                <c:pt idx="6">
                  <c:v>346457</c:v>
                </c:pt>
                <c:pt idx="7">
                  <c:v>355561</c:v>
                </c:pt>
                <c:pt idx="8">
                  <c:v>343047</c:v>
                </c:pt>
                <c:pt idx="9">
                  <c:v>326664</c:v>
                </c:pt>
                <c:pt idx="10">
                  <c:v>337549</c:v>
                </c:pt>
                <c:pt idx="11">
                  <c:v>326094</c:v>
                </c:pt>
                <c:pt idx="12">
                  <c:v>320753</c:v>
                </c:pt>
                <c:pt idx="13">
                  <c:v>322369</c:v>
                </c:pt>
                <c:pt idx="14">
                  <c:v>319649</c:v>
                </c:pt>
                <c:pt idx="15">
                  <c:v>308969</c:v>
                </c:pt>
                <c:pt idx="16">
                  <c:v>336637</c:v>
                </c:pt>
                <c:pt idx="17">
                  <c:v>340154</c:v>
                </c:pt>
                <c:pt idx="18">
                  <c:v>284256</c:v>
                </c:pt>
                <c:pt idx="19">
                  <c:v>318773</c:v>
                </c:pt>
                <c:pt idx="20">
                  <c:v>352884</c:v>
                </c:pt>
              </c:numCache>
            </c:numRef>
          </c:val>
          <c:smooth val="0"/>
          <c:extLst>
            <c:ext xmlns:c16="http://schemas.microsoft.com/office/drawing/2014/chart" uri="{C3380CC4-5D6E-409C-BE32-E72D297353CC}">
              <c16:uniqueId val="{00000001-4D42-4D29-A27F-CA5D3E1A8796}"/>
            </c:ext>
          </c:extLst>
        </c:ser>
        <c:dLbls>
          <c:showLegendKey val="0"/>
          <c:showVal val="0"/>
          <c:showCatName val="0"/>
          <c:showSerName val="0"/>
          <c:showPercent val="0"/>
          <c:showBubbleSize val="0"/>
        </c:dLbls>
        <c:marker val="1"/>
        <c:smooth val="0"/>
        <c:axId val="323049888"/>
        <c:axId val="323050280"/>
      </c:lineChart>
      <c:catAx>
        <c:axId val="323049104"/>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750" b="0" i="0" u="none" strike="noStrike" kern="1200" baseline="0">
                <a:solidFill>
                  <a:srgbClr val="000000"/>
                </a:solidFill>
                <a:latin typeface="ＭＳ Ｐゴシック"/>
                <a:ea typeface="ＭＳ Ｐゴシック"/>
                <a:cs typeface="ＭＳ Ｐゴシック"/>
              </a:defRPr>
            </a:pPr>
            <a:endParaRPr lang="ja-JP"/>
          </a:p>
        </c:txPr>
        <c:crossAx val="323049496"/>
        <c:crosses val="autoZero"/>
        <c:auto val="0"/>
        <c:lblAlgn val="ctr"/>
        <c:lblOffset val="100"/>
        <c:tickLblSkip val="1"/>
        <c:tickMarkSkip val="1"/>
        <c:noMultiLvlLbl val="0"/>
      </c:catAx>
      <c:valAx>
        <c:axId val="323049496"/>
        <c:scaling>
          <c:orientation val="minMax"/>
          <c:max val="1600000"/>
        </c:scaling>
        <c:delete val="0"/>
        <c:axPos val="l"/>
        <c:numFmt formatCode="#,##0;[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3049104"/>
        <c:crosses val="autoZero"/>
        <c:crossBetween val="between"/>
        <c:majorUnit val="200000"/>
      </c:valAx>
      <c:catAx>
        <c:axId val="323049888"/>
        <c:scaling>
          <c:orientation val="minMax"/>
        </c:scaling>
        <c:delete val="1"/>
        <c:axPos val="b"/>
        <c:numFmt formatCode="#,##0;[Red]#,##0" sourceLinked="1"/>
        <c:majorTickMark val="out"/>
        <c:minorTickMark val="none"/>
        <c:tickLblPos val="nextTo"/>
        <c:crossAx val="323050280"/>
        <c:crosses val="autoZero"/>
        <c:auto val="0"/>
        <c:lblAlgn val="ctr"/>
        <c:lblOffset val="100"/>
        <c:noMultiLvlLbl val="0"/>
      </c:catAx>
      <c:valAx>
        <c:axId val="323050280"/>
        <c:scaling>
          <c:orientation val="minMax"/>
          <c:max val="370000"/>
          <c:min val="0"/>
        </c:scaling>
        <c:delete val="0"/>
        <c:axPos val="r"/>
        <c:numFmt formatCode="#,##0;[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3049888"/>
        <c:crosses val="max"/>
        <c:crossBetween val="between"/>
        <c:majorUnit val="50000"/>
      </c:valAx>
      <c:spPr>
        <a:solidFill>
          <a:srgbClr val="FFFFFF"/>
        </a:solidFill>
        <a:ln w="12700">
          <a:solidFill>
            <a:srgbClr val="000000"/>
          </a:solidFill>
          <a:prstDash val="solid"/>
        </a:ln>
        <a:effectLst/>
      </c:spPr>
    </c:plotArea>
    <c:legend>
      <c:legendPos val="r"/>
      <c:layout>
        <c:manualLayout>
          <c:xMode val="edge"/>
          <c:yMode val="edge"/>
          <c:x val="0.35916540106077244"/>
          <c:y val="8.5784565873989374E-2"/>
          <c:w val="0.29061099558400894"/>
          <c:h val="5.6372677033461258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72"/>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sz="1400">
                <a:latin typeface="ＭＳ Ｐゴシック" panose="020B0600070205080204" pitchFamily="50" charset="-128"/>
                <a:ea typeface="ＭＳ Ｐゴシック" panose="020B0600070205080204" pitchFamily="50" charset="-128"/>
              </a:rPr>
              <a:t>ノバホール・つくばカピオ利用状況</a:t>
            </a:r>
          </a:p>
        </c:rich>
      </c:tx>
      <c:overlay val="0"/>
      <c:spPr>
        <a:noFill/>
        <a:ln w="25400">
          <a:noFill/>
        </a:ln>
        <a:effectLst/>
      </c:spPr>
      <c:txPr>
        <a:bodyPr rot="0" spcFirstLastPara="1" vertOverflow="ellipsis" vert="horz" wrap="square" anchor="ctr" anchorCtr="1"/>
        <a:lstStyle/>
        <a:p>
          <a:pPr>
            <a:defRPr sz="1400" b="1"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2649746281714785"/>
          <c:y val="8.4515411410004987E-2"/>
          <c:w val="0.73242642169728789"/>
          <c:h val="0.58117554078974332"/>
        </c:manualLayout>
      </c:layout>
      <c:barChart>
        <c:barDir val="col"/>
        <c:grouping val="clustered"/>
        <c:varyColors val="0"/>
        <c:ser>
          <c:idx val="0"/>
          <c:order val="0"/>
          <c:tx>
            <c:strRef>
              <c:f>表55!$B$2:$B$3</c:f>
              <c:strCache>
                <c:ptCount val="2"/>
                <c:pt idx="0">
                  <c:v>ノバホール</c:v>
                </c:pt>
                <c:pt idx="1">
                  <c:v>件数</c:v>
                </c:pt>
              </c:strCache>
            </c:strRef>
          </c:tx>
          <c:spPr>
            <a:solidFill>
              <a:schemeClr val="bg1">
                <a:lumMod val="75000"/>
              </a:schemeClr>
            </a:solidFill>
            <a:ln>
              <a:noFill/>
            </a:ln>
            <a:effectLst/>
          </c:spPr>
          <c:invertIfNegative val="0"/>
          <c:cat>
            <c:strRef>
              <c:f>表55!$A$4:$A$19</c:f>
              <c:strCache>
                <c:ptCount val="16"/>
                <c:pt idx="0">
                  <c:v>平成１９年度</c:v>
                </c:pt>
                <c:pt idx="1">
                  <c:v>平成２０年度</c:v>
                </c:pt>
                <c:pt idx="2">
                  <c:v>平成２１年度</c:v>
                </c:pt>
                <c:pt idx="3">
                  <c:v>平成２２年度</c:v>
                </c:pt>
                <c:pt idx="4">
                  <c:v>平成２３年度</c:v>
                </c:pt>
                <c:pt idx="5">
                  <c:v>平成２４年度</c:v>
                </c:pt>
                <c:pt idx="6">
                  <c:v>平成２５年度</c:v>
                </c:pt>
                <c:pt idx="7">
                  <c:v>平成２６年度</c:v>
                </c:pt>
                <c:pt idx="8">
                  <c:v>平成２７年度</c:v>
                </c:pt>
                <c:pt idx="9">
                  <c:v>平成２８年度</c:v>
                </c:pt>
                <c:pt idx="10">
                  <c:v>平成２９年度</c:v>
                </c:pt>
                <c:pt idx="11">
                  <c:v>平成３０年度</c:v>
                </c:pt>
                <c:pt idx="12">
                  <c:v>令和元年度</c:v>
                </c:pt>
                <c:pt idx="13">
                  <c:v>令和２年度</c:v>
                </c:pt>
                <c:pt idx="14">
                  <c:v>令和３年度</c:v>
                </c:pt>
                <c:pt idx="15">
                  <c:v>令和４年度</c:v>
                </c:pt>
              </c:strCache>
            </c:strRef>
          </c:cat>
          <c:val>
            <c:numRef>
              <c:f>表55!$B$4:$B$19</c:f>
              <c:numCache>
                <c:formatCode>#,##0_);[Red]\(#,##0\)</c:formatCode>
                <c:ptCount val="16"/>
                <c:pt idx="0">
                  <c:v>250</c:v>
                </c:pt>
                <c:pt idx="1">
                  <c:v>233</c:v>
                </c:pt>
                <c:pt idx="2">
                  <c:v>255</c:v>
                </c:pt>
                <c:pt idx="3">
                  <c:v>230</c:v>
                </c:pt>
                <c:pt idx="4">
                  <c:v>377</c:v>
                </c:pt>
                <c:pt idx="5">
                  <c:v>434</c:v>
                </c:pt>
                <c:pt idx="6">
                  <c:v>457</c:v>
                </c:pt>
                <c:pt idx="7">
                  <c:v>449</c:v>
                </c:pt>
                <c:pt idx="8">
                  <c:v>487</c:v>
                </c:pt>
                <c:pt idx="9">
                  <c:v>496</c:v>
                </c:pt>
                <c:pt idx="10">
                  <c:v>457</c:v>
                </c:pt>
                <c:pt idx="11">
                  <c:v>484</c:v>
                </c:pt>
                <c:pt idx="12">
                  <c:v>457</c:v>
                </c:pt>
                <c:pt idx="13">
                  <c:v>151</c:v>
                </c:pt>
                <c:pt idx="14">
                  <c:v>279</c:v>
                </c:pt>
                <c:pt idx="15">
                  <c:v>295</c:v>
                </c:pt>
              </c:numCache>
            </c:numRef>
          </c:val>
          <c:extLst>
            <c:ext xmlns:c16="http://schemas.microsoft.com/office/drawing/2014/chart" uri="{C3380CC4-5D6E-409C-BE32-E72D297353CC}">
              <c16:uniqueId val="{00000000-16D8-4DB8-9321-DD94366677FE}"/>
            </c:ext>
          </c:extLst>
        </c:ser>
        <c:ser>
          <c:idx val="2"/>
          <c:order val="2"/>
          <c:tx>
            <c:strRef>
              <c:f>表55!$D$2:$D$3</c:f>
              <c:strCache>
                <c:ptCount val="2"/>
                <c:pt idx="0">
                  <c:v>つくばカピオ</c:v>
                </c:pt>
                <c:pt idx="1">
                  <c:v>件数</c:v>
                </c:pt>
              </c:strCache>
            </c:strRef>
          </c:tx>
          <c:spPr>
            <a:solidFill>
              <a:schemeClr val="bg1">
                <a:lumMod val="50000"/>
              </a:schemeClr>
            </a:solidFill>
            <a:ln>
              <a:noFill/>
            </a:ln>
            <a:effectLst/>
          </c:spPr>
          <c:invertIfNegative val="0"/>
          <c:cat>
            <c:strRef>
              <c:f>表55!$A$4:$A$19</c:f>
              <c:strCache>
                <c:ptCount val="16"/>
                <c:pt idx="0">
                  <c:v>平成１９年度</c:v>
                </c:pt>
                <c:pt idx="1">
                  <c:v>平成２０年度</c:v>
                </c:pt>
                <c:pt idx="2">
                  <c:v>平成２１年度</c:v>
                </c:pt>
                <c:pt idx="3">
                  <c:v>平成２２年度</c:v>
                </c:pt>
                <c:pt idx="4">
                  <c:v>平成２３年度</c:v>
                </c:pt>
                <c:pt idx="5">
                  <c:v>平成２４年度</c:v>
                </c:pt>
                <c:pt idx="6">
                  <c:v>平成２５年度</c:v>
                </c:pt>
                <c:pt idx="7">
                  <c:v>平成２６年度</c:v>
                </c:pt>
                <c:pt idx="8">
                  <c:v>平成２７年度</c:v>
                </c:pt>
                <c:pt idx="9">
                  <c:v>平成２８年度</c:v>
                </c:pt>
                <c:pt idx="10">
                  <c:v>平成２９年度</c:v>
                </c:pt>
                <c:pt idx="11">
                  <c:v>平成３０年度</c:v>
                </c:pt>
                <c:pt idx="12">
                  <c:v>令和元年度</c:v>
                </c:pt>
                <c:pt idx="13">
                  <c:v>令和２年度</c:v>
                </c:pt>
                <c:pt idx="14">
                  <c:v>令和３年度</c:v>
                </c:pt>
                <c:pt idx="15">
                  <c:v>令和４年度</c:v>
                </c:pt>
              </c:strCache>
            </c:strRef>
          </c:cat>
          <c:val>
            <c:numRef>
              <c:f>表55!$D$4:$D$19</c:f>
              <c:numCache>
                <c:formatCode>#,##0_);[Red]\(#,##0\)</c:formatCode>
                <c:ptCount val="16"/>
                <c:pt idx="0">
                  <c:v>5219</c:v>
                </c:pt>
                <c:pt idx="1">
                  <c:v>5161</c:v>
                </c:pt>
                <c:pt idx="2">
                  <c:v>5656</c:v>
                </c:pt>
                <c:pt idx="3">
                  <c:v>5374</c:v>
                </c:pt>
                <c:pt idx="4">
                  <c:v>5806</c:v>
                </c:pt>
                <c:pt idx="5">
                  <c:v>5993</c:v>
                </c:pt>
                <c:pt idx="6">
                  <c:v>5551</c:v>
                </c:pt>
                <c:pt idx="7">
                  <c:v>5672</c:v>
                </c:pt>
                <c:pt idx="8">
                  <c:v>5740</c:v>
                </c:pt>
                <c:pt idx="9">
                  <c:v>6292</c:v>
                </c:pt>
                <c:pt idx="10">
                  <c:v>6289</c:v>
                </c:pt>
                <c:pt idx="11">
                  <c:v>6183</c:v>
                </c:pt>
                <c:pt idx="12">
                  <c:v>5958</c:v>
                </c:pt>
                <c:pt idx="13">
                  <c:v>3907</c:v>
                </c:pt>
                <c:pt idx="14">
                  <c:v>4988</c:v>
                </c:pt>
                <c:pt idx="15">
                  <c:v>6114</c:v>
                </c:pt>
              </c:numCache>
            </c:numRef>
          </c:val>
          <c:extLst>
            <c:ext xmlns:c16="http://schemas.microsoft.com/office/drawing/2014/chart" uri="{C3380CC4-5D6E-409C-BE32-E72D297353CC}">
              <c16:uniqueId val="{00000001-16D8-4DB8-9321-DD94366677FE}"/>
            </c:ext>
          </c:extLst>
        </c:ser>
        <c:dLbls>
          <c:showLegendKey val="0"/>
          <c:showVal val="0"/>
          <c:showCatName val="0"/>
          <c:showSerName val="0"/>
          <c:showPercent val="0"/>
          <c:showBubbleSize val="0"/>
        </c:dLbls>
        <c:gapWidth val="50"/>
        <c:axId val="333686256"/>
        <c:axId val="333685864"/>
      </c:barChart>
      <c:lineChart>
        <c:grouping val="standard"/>
        <c:varyColors val="0"/>
        <c:ser>
          <c:idx val="1"/>
          <c:order val="1"/>
          <c:tx>
            <c:strRef>
              <c:f>表55!$C$2:$C$3</c:f>
              <c:strCache>
                <c:ptCount val="2"/>
                <c:pt idx="0">
                  <c:v>ノバホール</c:v>
                </c:pt>
                <c:pt idx="1">
                  <c:v>人数</c:v>
                </c:pt>
              </c:strCache>
            </c:strRef>
          </c:tx>
          <c:spPr>
            <a:ln w="28575" cap="rnd" cmpd="sng" algn="ctr">
              <a:solidFill>
                <a:schemeClr val="dk1">
                  <a:tint val="55000"/>
                  <a:shade val="95000"/>
                  <a:satMod val="105000"/>
                </a:schemeClr>
              </a:solidFill>
              <a:prstDash val="solid"/>
              <a:round/>
            </a:ln>
            <a:effectLst/>
          </c:spPr>
          <c:marker>
            <c:symbol val="none"/>
          </c:marker>
          <c:cat>
            <c:strRef>
              <c:f>表55!$A$4:$A$19</c:f>
              <c:strCache>
                <c:ptCount val="16"/>
                <c:pt idx="0">
                  <c:v>平成１９年度</c:v>
                </c:pt>
                <c:pt idx="1">
                  <c:v>平成２０年度</c:v>
                </c:pt>
                <c:pt idx="2">
                  <c:v>平成２１年度</c:v>
                </c:pt>
                <c:pt idx="3">
                  <c:v>平成２２年度</c:v>
                </c:pt>
                <c:pt idx="4">
                  <c:v>平成２３年度</c:v>
                </c:pt>
                <c:pt idx="5">
                  <c:v>平成２４年度</c:v>
                </c:pt>
                <c:pt idx="6">
                  <c:v>平成２５年度</c:v>
                </c:pt>
                <c:pt idx="7">
                  <c:v>平成２６年度</c:v>
                </c:pt>
                <c:pt idx="8">
                  <c:v>平成２７年度</c:v>
                </c:pt>
                <c:pt idx="9">
                  <c:v>平成２８年度</c:v>
                </c:pt>
                <c:pt idx="10">
                  <c:v>平成２９年度</c:v>
                </c:pt>
                <c:pt idx="11">
                  <c:v>平成３０年度</c:v>
                </c:pt>
                <c:pt idx="12">
                  <c:v>令和元年度</c:v>
                </c:pt>
                <c:pt idx="13">
                  <c:v>令和２年度</c:v>
                </c:pt>
                <c:pt idx="14">
                  <c:v>令和３年度</c:v>
                </c:pt>
                <c:pt idx="15">
                  <c:v>令和４年度</c:v>
                </c:pt>
              </c:strCache>
            </c:strRef>
          </c:cat>
          <c:val>
            <c:numRef>
              <c:f>表55!$C$4:$C$19</c:f>
              <c:numCache>
                <c:formatCode>#,##0_);[Red]\(#,##0\)</c:formatCode>
                <c:ptCount val="16"/>
                <c:pt idx="0">
                  <c:v>101853</c:v>
                </c:pt>
                <c:pt idx="1">
                  <c:v>85856</c:v>
                </c:pt>
                <c:pt idx="2">
                  <c:v>106827</c:v>
                </c:pt>
                <c:pt idx="3">
                  <c:v>90916</c:v>
                </c:pt>
                <c:pt idx="4">
                  <c:v>88048</c:v>
                </c:pt>
                <c:pt idx="5">
                  <c:v>98695</c:v>
                </c:pt>
                <c:pt idx="6">
                  <c:v>108386</c:v>
                </c:pt>
                <c:pt idx="7">
                  <c:v>90316</c:v>
                </c:pt>
                <c:pt idx="8">
                  <c:v>102438</c:v>
                </c:pt>
                <c:pt idx="9">
                  <c:v>103078</c:v>
                </c:pt>
                <c:pt idx="10">
                  <c:v>102445</c:v>
                </c:pt>
                <c:pt idx="11">
                  <c:v>114363</c:v>
                </c:pt>
                <c:pt idx="12">
                  <c:v>102188</c:v>
                </c:pt>
                <c:pt idx="13">
                  <c:v>13026</c:v>
                </c:pt>
                <c:pt idx="14">
                  <c:v>42388</c:v>
                </c:pt>
                <c:pt idx="15">
                  <c:v>76291</c:v>
                </c:pt>
              </c:numCache>
            </c:numRef>
          </c:val>
          <c:smooth val="0"/>
          <c:extLst>
            <c:ext xmlns:c16="http://schemas.microsoft.com/office/drawing/2014/chart" uri="{C3380CC4-5D6E-409C-BE32-E72D297353CC}">
              <c16:uniqueId val="{00000002-16D8-4DB8-9321-DD94366677FE}"/>
            </c:ext>
          </c:extLst>
        </c:ser>
        <c:ser>
          <c:idx val="3"/>
          <c:order val="3"/>
          <c:tx>
            <c:strRef>
              <c:f>表55!$E$2:$E$3</c:f>
              <c:strCache>
                <c:ptCount val="2"/>
                <c:pt idx="0">
                  <c:v>つくばカピオ</c:v>
                </c:pt>
                <c:pt idx="1">
                  <c:v>人数</c:v>
                </c:pt>
              </c:strCache>
            </c:strRef>
          </c:tx>
          <c:spPr>
            <a:ln w="28575" cap="rnd" cmpd="sng" algn="ctr">
              <a:solidFill>
                <a:schemeClr val="dk1">
                  <a:tint val="98500"/>
                  <a:shade val="95000"/>
                  <a:satMod val="105000"/>
                </a:schemeClr>
              </a:solidFill>
              <a:prstDash val="solid"/>
              <a:round/>
            </a:ln>
            <a:effectLst/>
          </c:spPr>
          <c:marker>
            <c:symbol val="none"/>
          </c:marker>
          <c:cat>
            <c:strRef>
              <c:f>表55!$A$4:$A$19</c:f>
              <c:strCache>
                <c:ptCount val="16"/>
                <c:pt idx="0">
                  <c:v>平成１９年度</c:v>
                </c:pt>
                <c:pt idx="1">
                  <c:v>平成２０年度</c:v>
                </c:pt>
                <c:pt idx="2">
                  <c:v>平成２１年度</c:v>
                </c:pt>
                <c:pt idx="3">
                  <c:v>平成２２年度</c:v>
                </c:pt>
                <c:pt idx="4">
                  <c:v>平成２３年度</c:v>
                </c:pt>
                <c:pt idx="5">
                  <c:v>平成２４年度</c:v>
                </c:pt>
                <c:pt idx="6">
                  <c:v>平成２５年度</c:v>
                </c:pt>
                <c:pt idx="7">
                  <c:v>平成２６年度</c:v>
                </c:pt>
                <c:pt idx="8">
                  <c:v>平成２７年度</c:v>
                </c:pt>
                <c:pt idx="9">
                  <c:v>平成２８年度</c:v>
                </c:pt>
                <c:pt idx="10">
                  <c:v>平成２９年度</c:v>
                </c:pt>
                <c:pt idx="11">
                  <c:v>平成３０年度</c:v>
                </c:pt>
                <c:pt idx="12">
                  <c:v>令和元年度</c:v>
                </c:pt>
                <c:pt idx="13">
                  <c:v>令和２年度</c:v>
                </c:pt>
                <c:pt idx="14">
                  <c:v>令和３年度</c:v>
                </c:pt>
                <c:pt idx="15">
                  <c:v>令和４年度</c:v>
                </c:pt>
              </c:strCache>
            </c:strRef>
          </c:cat>
          <c:val>
            <c:numRef>
              <c:f>表55!$E$4:$E$19</c:f>
              <c:numCache>
                <c:formatCode>#,##0_);[Red]\(#,##0\)</c:formatCode>
                <c:ptCount val="16"/>
                <c:pt idx="0">
                  <c:v>216902</c:v>
                </c:pt>
                <c:pt idx="1">
                  <c:v>222639</c:v>
                </c:pt>
                <c:pt idx="2">
                  <c:v>240475</c:v>
                </c:pt>
                <c:pt idx="3">
                  <c:v>229457</c:v>
                </c:pt>
                <c:pt idx="4">
                  <c:v>234750</c:v>
                </c:pt>
                <c:pt idx="5">
                  <c:v>196246</c:v>
                </c:pt>
                <c:pt idx="6">
                  <c:v>164470</c:v>
                </c:pt>
                <c:pt idx="7">
                  <c:v>184261</c:v>
                </c:pt>
                <c:pt idx="8">
                  <c:v>204841</c:v>
                </c:pt>
                <c:pt idx="9">
                  <c:v>205008</c:v>
                </c:pt>
                <c:pt idx="10">
                  <c:v>214934</c:v>
                </c:pt>
                <c:pt idx="11">
                  <c:v>198514</c:v>
                </c:pt>
                <c:pt idx="12">
                  <c:v>200029</c:v>
                </c:pt>
                <c:pt idx="13">
                  <c:v>52114</c:v>
                </c:pt>
                <c:pt idx="14">
                  <c:v>83687</c:v>
                </c:pt>
                <c:pt idx="15">
                  <c:v>126318</c:v>
                </c:pt>
              </c:numCache>
            </c:numRef>
          </c:val>
          <c:smooth val="0"/>
          <c:extLst>
            <c:ext xmlns:c16="http://schemas.microsoft.com/office/drawing/2014/chart" uri="{C3380CC4-5D6E-409C-BE32-E72D297353CC}">
              <c16:uniqueId val="{00000003-16D8-4DB8-9321-DD94366677FE}"/>
            </c:ext>
          </c:extLst>
        </c:ser>
        <c:dLbls>
          <c:showLegendKey val="0"/>
          <c:showVal val="0"/>
          <c:showCatName val="0"/>
          <c:showSerName val="0"/>
          <c:showPercent val="0"/>
          <c:showBubbleSize val="0"/>
        </c:dLbls>
        <c:marker val="1"/>
        <c:smooth val="0"/>
        <c:axId val="333687432"/>
        <c:axId val="333685472"/>
      </c:lineChart>
      <c:catAx>
        <c:axId val="33368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333685864"/>
        <c:crosses val="autoZero"/>
        <c:auto val="1"/>
        <c:lblAlgn val="ctr"/>
        <c:lblOffset val="100"/>
        <c:noMultiLvlLbl val="0"/>
      </c:catAx>
      <c:valAx>
        <c:axId val="333685864"/>
        <c:scaling>
          <c:orientation val="minMax"/>
          <c:max val="6500"/>
          <c:min val="0"/>
        </c:scaling>
        <c:delete val="0"/>
        <c:axPos val="l"/>
        <c:majorGridlines>
          <c:spPr>
            <a:ln w="9525" cap="flat" cmpd="sng" algn="ctr">
              <a:solidFill>
                <a:schemeClr val="tx1">
                  <a:lumMod val="15000"/>
                  <a:lumOff val="85000"/>
                </a:schemeClr>
              </a:solidFill>
              <a:prstDash val="solid"/>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b="0">
                    <a:latin typeface="ＭＳ Ｐゴシック" panose="020B0600070205080204" pitchFamily="50" charset="-128"/>
                    <a:ea typeface="ＭＳ Ｐゴシック" panose="020B0600070205080204" pitchFamily="50" charset="-128"/>
                  </a:rPr>
                  <a:t>件数</a:t>
                </a:r>
              </a:p>
            </c:rich>
          </c:tx>
          <c:layout>
            <c:manualLayout>
              <c:xMode val="edge"/>
              <c:yMode val="edge"/>
              <c:x val="9.1954505686789138E-3"/>
              <c:y val="0.34991111241206374"/>
            </c:manualLayout>
          </c:layout>
          <c:overlay val="0"/>
          <c:spPr>
            <a:noFill/>
            <a:ln w="25400">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_);[Red]\(#,##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333686256"/>
        <c:crosses val="autoZero"/>
        <c:crossBetween val="between"/>
        <c:majorUnit val="500"/>
        <c:minorUnit val="200"/>
      </c:valAx>
      <c:catAx>
        <c:axId val="333687432"/>
        <c:scaling>
          <c:orientation val="minMax"/>
        </c:scaling>
        <c:delete val="1"/>
        <c:axPos val="b"/>
        <c:numFmt formatCode="General" sourceLinked="1"/>
        <c:majorTickMark val="out"/>
        <c:minorTickMark val="none"/>
        <c:tickLblPos val="nextTo"/>
        <c:crossAx val="333685472"/>
        <c:crosses val="autoZero"/>
        <c:auto val="1"/>
        <c:lblAlgn val="ctr"/>
        <c:lblOffset val="100"/>
        <c:noMultiLvlLbl val="0"/>
      </c:catAx>
      <c:valAx>
        <c:axId val="333685472"/>
        <c:scaling>
          <c:orientation val="minMax"/>
          <c:max val="250000"/>
          <c:min val="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b="0">
                    <a:latin typeface="ＭＳ Ｐゴシック" panose="020B0600070205080204" pitchFamily="50" charset="-128"/>
                    <a:ea typeface="ＭＳ Ｐゴシック" panose="020B0600070205080204" pitchFamily="50" charset="-128"/>
                  </a:rPr>
                  <a:t>人数</a:t>
                </a:r>
              </a:p>
            </c:rich>
          </c:tx>
          <c:layout>
            <c:manualLayout>
              <c:xMode val="edge"/>
              <c:yMode val="edge"/>
              <c:x val="0.9582369203849519"/>
              <c:y val="0.33008459444428184"/>
            </c:manualLayout>
          </c:layout>
          <c:overlay val="0"/>
          <c:spPr>
            <a:noFill/>
            <a:ln w="25400">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_);[Red]\(#,##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333687432"/>
        <c:crosses val="max"/>
        <c:crossBetween val="between"/>
        <c:majorUnit val="20000"/>
      </c:valAx>
      <c:spPr>
        <a:no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Entry>
      <c:layout>
        <c:manualLayout>
          <c:xMode val="edge"/>
          <c:yMode val="edge"/>
          <c:x val="1.4122484689413826E-2"/>
          <c:y val="0.88894613080428142"/>
          <c:w val="0.98284172446920492"/>
          <c:h val="4.95329254846861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prstDash val="solid"/>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ＭＳ Ｐゴシック 本文"/>
                <a:ea typeface="+mn-ea"/>
                <a:cs typeface="+mn-cs"/>
              </a:defRPr>
            </a:pPr>
            <a:r>
              <a:rPr lang="ja-JP" sz="1100">
                <a:latin typeface="ＭＳ Ｐゴシック 本文"/>
              </a:rPr>
              <a:t>ふれあいプラザ・市民研修センター利用状況</a:t>
            </a:r>
          </a:p>
        </c:rich>
      </c:tx>
      <c:layout>
        <c:manualLayout>
          <c:xMode val="edge"/>
          <c:yMode val="edge"/>
          <c:x val="0.2450764034918064"/>
          <c:y val="1.851844309680934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ＭＳ Ｐゴシック 本文"/>
              <a:ea typeface="+mn-ea"/>
              <a:cs typeface="+mn-cs"/>
            </a:defRPr>
          </a:pPr>
          <a:endParaRPr lang="ja-JP"/>
        </a:p>
      </c:txPr>
    </c:title>
    <c:autoTitleDeleted val="0"/>
    <c:plotArea>
      <c:layout>
        <c:manualLayout>
          <c:layoutTarget val="inner"/>
          <c:xMode val="edge"/>
          <c:yMode val="edge"/>
          <c:x val="0.12997975005027815"/>
          <c:y val="9.7419129449447167E-2"/>
          <c:w val="0.72046863068576272"/>
          <c:h val="0.56246116724748929"/>
        </c:manualLayout>
      </c:layout>
      <c:barChart>
        <c:barDir val="col"/>
        <c:grouping val="clustered"/>
        <c:varyColors val="0"/>
        <c:ser>
          <c:idx val="0"/>
          <c:order val="0"/>
          <c:tx>
            <c:strRef>
              <c:f>表56!$B$2:$B$3</c:f>
              <c:strCache>
                <c:ptCount val="2"/>
                <c:pt idx="0">
                  <c:v>ふれあいプラザ</c:v>
                </c:pt>
                <c:pt idx="1">
                  <c:v>件数</c:v>
                </c:pt>
              </c:strCache>
            </c:strRef>
          </c:tx>
          <c:spPr>
            <a:solidFill>
              <a:schemeClr val="bg1">
                <a:lumMod val="65000"/>
              </a:schemeClr>
            </a:solidFill>
            <a:ln>
              <a:noFill/>
            </a:ln>
            <a:effectLst/>
          </c:spPr>
          <c:invertIfNegative val="0"/>
          <c:cat>
            <c:strRef>
              <c:f>表56!$A$4:$A$20</c:f>
              <c:strCache>
                <c:ptCount val="17"/>
                <c:pt idx="0">
                  <c:v>平成18年度</c:v>
                </c:pt>
                <c:pt idx="1">
                  <c:v>平成19年度</c:v>
                </c:pt>
                <c:pt idx="2">
                  <c:v>平成20年度</c:v>
                </c:pt>
                <c:pt idx="3">
                  <c:v>平成21年度</c:v>
                </c:pt>
                <c:pt idx="4">
                  <c:v>平成22年度</c:v>
                </c:pt>
                <c:pt idx="5">
                  <c:v>平成23年度</c:v>
                </c:pt>
                <c:pt idx="6">
                  <c:v>平成24年度</c:v>
                </c:pt>
                <c:pt idx="7">
                  <c:v>平成25年度</c:v>
                </c:pt>
                <c:pt idx="8">
                  <c:v>平成26年度</c:v>
                </c:pt>
                <c:pt idx="9">
                  <c:v>平成27年度</c:v>
                </c:pt>
                <c:pt idx="10">
                  <c:v>平成28年度</c:v>
                </c:pt>
                <c:pt idx="11">
                  <c:v>平成29年度</c:v>
                </c:pt>
                <c:pt idx="12">
                  <c:v>平成30年度</c:v>
                </c:pt>
                <c:pt idx="13">
                  <c:v>令和元年度</c:v>
                </c:pt>
                <c:pt idx="14">
                  <c:v>令和２年度</c:v>
                </c:pt>
                <c:pt idx="15">
                  <c:v>令和３年度</c:v>
                </c:pt>
                <c:pt idx="16">
                  <c:v>令和４年度</c:v>
                </c:pt>
              </c:strCache>
            </c:strRef>
          </c:cat>
          <c:val>
            <c:numRef>
              <c:f>表56!$B$4:$B$20</c:f>
              <c:numCache>
                <c:formatCode>#,##0;[Red]#,##0</c:formatCode>
                <c:ptCount val="17"/>
                <c:pt idx="0">
                  <c:v>13040</c:v>
                </c:pt>
                <c:pt idx="1">
                  <c:v>14049</c:v>
                </c:pt>
                <c:pt idx="2">
                  <c:v>14725</c:v>
                </c:pt>
                <c:pt idx="3">
                  <c:v>15723</c:v>
                </c:pt>
                <c:pt idx="4">
                  <c:v>15404</c:v>
                </c:pt>
                <c:pt idx="5">
                  <c:v>13128</c:v>
                </c:pt>
                <c:pt idx="6">
                  <c:v>15924</c:v>
                </c:pt>
                <c:pt idx="7">
                  <c:v>16449</c:v>
                </c:pt>
                <c:pt idx="8">
                  <c:v>17372</c:v>
                </c:pt>
                <c:pt idx="9">
                  <c:v>17410</c:v>
                </c:pt>
                <c:pt idx="10">
                  <c:v>18185</c:v>
                </c:pt>
                <c:pt idx="11">
                  <c:v>19316</c:v>
                </c:pt>
                <c:pt idx="12">
                  <c:v>17194</c:v>
                </c:pt>
                <c:pt idx="13">
                  <c:v>15433</c:v>
                </c:pt>
                <c:pt idx="14">
                  <c:v>9595</c:v>
                </c:pt>
                <c:pt idx="15">
                  <c:v>10772</c:v>
                </c:pt>
                <c:pt idx="16">
                  <c:v>12991</c:v>
                </c:pt>
              </c:numCache>
            </c:numRef>
          </c:val>
          <c:extLst>
            <c:ext xmlns:c16="http://schemas.microsoft.com/office/drawing/2014/chart" uri="{C3380CC4-5D6E-409C-BE32-E72D297353CC}">
              <c16:uniqueId val="{00000000-1231-4109-B242-CC72D7E31962}"/>
            </c:ext>
          </c:extLst>
        </c:ser>
        <c:ser>
          <c:idx val="2"/>
          <c:order val="2"/>
          <c:tx>
            <c:strRef>
              <c:f>表56!$D$2:$D$3</c:f>
              <c:strCache>
                <c:ptCount val="2"/>
                <c:pt idx="0">
                  <c:v>市民研修センター</c:v>
                </c:pt>
                <c:pt idx="1">
                  <c:v>件数</c:v>
                </c:pt>
              </c:strCache>
            </c:strRef>
          </c:tx>
          <c:spPr>
            <a:solidFill>
              <a:schemeClr val="tx1">
                <a:lumMod val="65000"/>
                <a:lumOff val="35000"/>
              </a:schemeClr>
            </a:solidFill>
            <a:ln>
              <a:noFill/>
            </a:ln>
            <a:effectLst/>
          </c:spPr>
          <c:invertIfNegative val="0"/>
          <c:cat>
            <c:strRef>
              <c:f>表56!$A$4:$A$20</c:f>
              <c:strCache>
                <c:ptCount val="17"/>
                <c:pt idx="0">
                  <c:v>平成18年度</c:v>
                </c:pt>
                <c:pt idx="1">
                  <c:v>平成19年度</c:v>
                </c:pt>
                <c:pt idx="2">
                  <c:v>平成20年度</c:v>
                </c:pt>
                <c:pt idx="3">
                  <c:v>平成21年度</c:v>
                </c:pt>
                <c:pt idx="4">
                  <c:v>平成22年度</c:v>
                </c:pt>
                <c:pt idx="5">
                  <c:v>平成23年度</c:v>
                </c:pt>
                <c:pt idx="6">
                  <c:v>平成24年度</c:v>
                </c:pt>
                <c:pt idx="7">
                  <c:v>平成25年度</c:v>
                </c:pt>
                <c:pt idx="8">
                  <c:v>平成26年度</c:v>
                </c:pt>
                <c:pt idx="9">
                  <c:v>平成27年度</c:v>
                </c:pt>
                <c:pt idx="10">
                  <c:v>平成28年度</c:v>
                </c:pt>
                <c:pt idx="11">
                  <c:v>平成29年度</c:v>
                </c:pt>
                <c:pt idx="12">
                  <c:v>平成30年度</c:v>
                </c:pt>
                <c:pt idx="13">
                  <c:v>令和元年度</c:v>
                </c:pt>
                <c:pt idx="14">
                  <c:v>令和２年度</c:v>
                </c:pt>
                <c:pt idx="15">
                  <c:v>令和３年度</c:v>
                </c:pt>
                <c:pt idx="16">
                  <c:v>令和４年度</c:v>
                </c:pt>
              </c:strCache>
            </c:strRef>
          </c:cat>
          <c:val>
            <c:numRef>
              <c:f>表56!$D$4:$D$20</c:f>
              <c:numCache>
                <c:formatCode>#,##0;[Red]#,##0</c:formatCode>
                <c:ptCount val="17"/>
                <c:pt idx="0">
                  <c:v>0</c:v>
                </c:pt>
                <c:pt idx="1">
                  <c:v>8731</c:v>
                </c:pt>
                <c:pt idx="2">
                  <c:v>11962</c:v>
                </c:pt>
                <c:pt idx="3">
                  <c:v>14125</c:v>
                </c:pt>
                <c:pt idx="4">
                  <c:v>13814</c:v>
                </c:pt>
                <c:pt idx="5">
                  <c:v>16218</c:v>
                </c:pt>
                <c:pt idx="6">
                  <c:v>19923</c:v>
                </c:pt>
                <c:pt idx="7">
                  <c:v>21636</c:v>
                </c:pt>
                <c:pt idx="8">
                  <c:v>21215</c:v>
                </c:pt>
                <c:pt idx="9">
                  <c:v>21047</c:v>
                </c:pt>
                <c:pt idx="10">
                  <c:v>18973</c:v>
                </c:pt>
                <c:pt idx="11">
                  <c:v>20903</c:v>
                </c:pt>
                <c:pt idx="12">
                  <c:v>19209</c:v>
                </c:pt>
                <c:pt idx="13">
                  <c:v>21132</c:v>
                </c:pt>
                <c:pt idx="14">
                  <c:v>9504</c:v>
                </c:pt>
                <c:pt idx="15">
                  <c:v>12310</c:v>
                </c:pt>
                <c:pt idx="16">
                  <c:v>14270</c:v>
                </c:pt>
              </c:numCache>
            </c:numRef>
          </c:val>
          <c:extLst>
            <c:ext xmlns:c16="http://schemas.microsoft.com/office/drawing/2014/chart" uri="{C3380CC4-5D6E-409C-BE32-E72D297353CC}">
              <c16:uniqueId val="{00000001-1231-4109-B242-CC72D7E31962}"/>
            </c:ext>
          </c:extLst>
        </c:ser>
        <c:dLbls>
          <c:showLegendKey val="0"/>
          <c:showVal val="0"/>
          <c:showCatName val="0"/>
          <c:showSerName val="0"/>
          <c:showPercent val="0"/>
          <c:showBubbleSize val="0"/>
        </c:dLbls>
        <c:gapWidth val="50"/>
        <c:axId val="491039416"/>
        <c:axId val="491041376"/>
      </c:barChart>
      <c:lineChart>
        <c:grouping val="standard"/>
        <c:varyColors val="0"/>
        <c:ser>
          <c:idx val="1"/>
          <c:order val="1"/>
          <c:tx>
            <c:strRef>
              <c:f>表56!$C$2:$C$3</c:f>
              <c:strCache>
                <c:ptCount val="2"/>
                <c:pt idx="0">
                  <c:v>ふれあいプラザ</c:v>
                </c:pt>
                <c:pt idx="1">
                  <c:v>人数</c:v>
                </c:pt>
              </c:strCache>
            </c:strRef>
          </c:tx>
          <c:spPr>
            <a:ln w="28575" cap="rnd">
              <a:solidFill>
                <a:schemeClr val="bg1">
                  <a:lumMod val="50000"/>
                </a:schemeClr>
              </a:solidFill>
              <a:round/>
            </a:ln>
            <a:effectLst/>
          </c:spPr>
          <c:marker>
            <c:symbol val="none"/>
          </c:marker>
          <c:cat>
            <c:strRef>
              <c:f>表56!$A$4:$A$20</c:f>
              <c:strCache>
                <c:ptCount val="17"/>
                <c:pt idx="0">
                  <c:v>平成18年度</c:v>
                </c:pt>
                <c:pt idx="1">
                  <c:v>平成19年度</c:v>
                </c:pt>
                <c:pt idx="2">
                  <c:v>平成20年度</c:v>
                </c:pt>
                <c:pt idx="3">
                  <c:v>平成21年度</c:v>
                </c:pt>
                <c:pt idx="4">
                  <c:v>平成22年度</c:v>
                </c:pt>
                <c:pt idx="5">
                  <c:v>平成23年度</c:v>
                </c:pt>
                <c:pt idx="6">
                  <c:v>平成24年度</c:v>
                </c:pt>
                <c:pt idx="7">
                  <c:v>平成25年度</c:v>
                </c:pt>
                <c:pt idx="8">
                  <c:v>平成26年度</c:v>
                </c:pt>
                <c:pt idx="9">
                  <c:v>平成27年度</c:v>
                </c:pt>
                <c:pt idx="10">
                  <c:v>平成28年度</c:v>
                </c:pt>
                <c:pt idx="11">
                  <c:v>平成29年度</c:v>
                </c:pt>
                <c:pt idx="12">
                  <c:v>平成30年度</c:v>
                </c:pt>
                <c:pt idx="13">
                  <c:v>令和元年度</c:v>
                </c:pt>
                <c:pt idx="14">
                  <c:v>令和２年度</c:v>
                </c:pt>
                <c:pt idx="15">
                  <c:v>令和３年度</c:v>
                </c:pt>
                <c:pt idx="16">
                  <c:v>令和４年度</c:v>
                </c:pt>
              </c:strCache>
            </c:strRef>
          </c:cat>
          <c:val>
            <c:numRef>
              <c:f>表56!$C$4:$C$20</c:f>
              <c:numCache>
                <c:formatCode>#,##0;[Red]#,##0</c:formatCode>
                <c:ptCount val="17"/>
                <c:pt idx="0">
                  <c:v>58956</c:v>
                </c:pt>
                <c:pt idx="1">
                  <c:v>68257</c:v>
                </c:pt>
                <c:pt idx="2">
                  <c:v>70700</c:v>
                </c:pt>
                <c:pt idx="3">
                  <c:v>79896</c:v>
                </c:pt>
                <c:pt idx="4">
                  <c:v>70617</c:v>
                </c:pt>
                <c:pt idx="5">
                  <c:v>63404</c:v>
                </c:pt>
                <c:pt idx="6">
                  <c:v>75105</c:v>
                </c:pt>
                <c:pt idx="7">
                  <c:v>74451</c:v>
                </c:pt>
                <c:pt idx="8">
                  <c:v>72967</c:v>
                </c:pt>
                <c:pt idx="9">
                  <c:v>70195</c:v>
                </c:pt>
                <c:pt idx="10">
                  <c:v>67847</c:v>
                </c:pt>
                <c:pt idx="11">
                  <c:v>71672</c:v>
                </c:pt>
                <c:pt idx="12">
                  <c:v>70003</c:v>
                </c:pt>
                <c:pt idx="13">
                  <c:v>59821</c:v>
                </c:pt>
                <c:pt idx="14">
                  <c:v>26831</c:v>
                </c:pt>
                <c:pt idx="15">
                  <c:v>35246</c:v>
                </c:pt>
                <c:pt idx="16">
                  <c:v>46849</c:v>
                </c:pt>
              </c:numCache>
            </c:numRef>
          </c:val>
          <c:smooth val="0"/>
          <c:extLst>
            <c:ext xmlns:c16="http://schemas.microsoft.com/office/drawing/2014/chart" uri="{C3380CC4-5D6E-409C-BE32-E72D297353CC}">
              <c16:uniqueId val="{00000002-1231-4109-B242-CC72D7E31962}"/>
            </c:ext>
          </c:extLst>
        </c:ser>
        <c:ser>
          <c:idx val="3"/>
          <c:order val="3"/>
          <c:tx>
            <c:strRef>
              <c:f>表56!$E$2:$E$3</c:f>
              <c:strCache>
                <c:ptCount val="2"/>
                <c:pt idx="0">
                  <c:v>市民研修センター</c:v>
                </c:pt>
                <c:pt idx="1">
                  <c:v>人数</c:v>
                </c:pt>
              </c:strCache>
            </c:strRef>
          </c:tx>
          <c:spPr>
            <a:ln w="28575" cap="rnd">
              <a:solidFill>
                <a:schemeClr val="tx1"/>
              </a:solidFill>
              <a:round/>
            </a:ln>
            <a:effectLst/>
          </c:spPr>
          <c:marker>
            <c:symbol val="none"/>
          </c:marker>
          <c:cat>
            <c:strRef>
              <c:f>表56!$A$4:$A$20</c:f>
              <c:strCache>
                <c:ptCount val="17"/>
                <c:pt idx="0">
                  <c:v>平成18年度</c:v>
                </c:pt>
                <c:pt idx="1">
                  <c:v>平成19年度</c:v>
                </c:pt>
                <c:pt idx="2">
                  <c:v>平成20年度</c:v>
                </c:pt>
                <c:pt idx="3">
                  <c:v>平成21年度</c:v>
                </c:pt>
                <c:pt idx="4">
                  <c:v>平成22年度</c:v>
                </c:pt>
                <c:pt idx="5">
                  <c:v>平成23年度</c:v>
                </c:pt>
                <c:pt idx="6">
                  <c:v>平成24年度</c:v>
                </c:pt>
                <c:pt idx="7">
                  <c:v>平成25年度</c:v>
                </c:pt>
                <c:pt idx="8">
                  <c:v>平成26年度</c:v>
                </c:pt>
                <c:pt idx="9">
                  <c:v>平成27年度</c:v>
                </c:pt>
                <c:pt idx="10">
                  <c:v>平成28年度</c:v>
                </c:pt>
                <c:pt idx="11">
                  <c:v>平成29年度</c:v>
                </c:pt>
                <c:pt idx="12">
                  <c:v>平成30年度</c:v>
                </c:pt>
                <c:pt idx="13">
                  <c:v>令和元年度</c:v>
                </c:pt>
                <c:pt idx="14">
                  <c:v>令和２年度</c:v>
                </c:pt>
                <c:pt idx="15">
                  <c:v>令和３年度</c:v>
                </c:pt>
                <c:pt idx="16">
                  <c:v>令和４年度</c:v>
                </c:pt>
              </c:strCache>
            </c:strRef>
          </c:cat>
          <c:val>
            <c:numRef>
              <c:f>表56!$E$4:$E$20</c:f>
              <c:numCache>
                <c:formatCode>#,##0;[Red]#,##0</c:formatCode>
                <c:ptCount val="17"/>
                <c:pt idx="0">
                  <c:v>0</c:v>
                </c:pt>
                <c:pt idx="1">
                  <c:v>23205</c:v>
                </c:pt>
                <c:pt idx="2">
                  <c:v>28611</c:v>
                </c:pt>
                <c:pt idx="3">
                  <c:v>31977</c:v>
                </c:pt>
                <c:pt idx="4">
                  <c:v>30969</c:v>
                </c:pt>
                <c:pt idx="5">
                  <c:v>32439</c:v>
                </c:pt>
                <c:pt idx="6">
                  <c:v>35434</c:v>
                </c:pt>
                <c:pt idx="7">
                  <c:v>37015</c:v>
                </c:pt>
                <c:pt idx="8">
                  <c:v>36493</c:v>
                </c:pt>
                <c:pt idx="9">
                  <c:v>35206</c:v>
                </c:pt>
                <c:pt idx="10">
                  <c:v>32316</c:v>
                </c:pt>
                <c:pt idx="11">
                  <c:v>34737</c:v>
                </c:pt>
                <c:pt idx="12">
                  <c:v>31615</c:v>
                </c:pt>
                <c:pt idx="13">
                  <c:v>33203</c:v>
                </c:pt>
                <c:pt idx="14">
                  <c:v>14089</c:v>
                </c:pt>
                <c:pt idx="15">
                  <c:v>17578</c:v>
                </c:pt>
                <c:pt idx="16">
                  <c:v>21592</c:v>
                </c:pt>
              </c:numCache>
            </c:numRef>
          </c:val>
          <c:smooth val="0"/>
          <c:extLst>
            <c:ext xmlns:c16="http://schemas.microsoft.com/office/drawing/2014/chart" uri="{C3380CC4-5D6E-409C-BE32-E72D297353CC}">
              <c16:uniqueId val="{00000003-1231-4109-B242-CC72D7E31962}"/>
            </c:ext>
          </c:extLst>
        </c:ser>
        <c:dLbls>
          <c:showLegendKey val="0"/>
          <c:showVal val="0"/>
          <c:showCatName val="0"/>
          <c:showSerName val="0"/>
          <c:showPercent val="0"/>
          <c:showBubbleSize val="0"/>
        </c:dLbls>
        <c:marker val="1"/>
        <c:smooth val="0"/>
        <c:axId val="491041768"/>
        <c:axId val="491039808"/>
      </c:lineChart>
      <c:catAx>
        <c:axId val="491039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solidFill>
                <a:latin typeface="ＭＳ Ｐゴシック 本文"/>
                <a:ea typeface="ＭＳ Ｐゴシック" panose="020B0600070205080204" pitchFamily="50" charset="-128"/>
                <a:cs typeface="+mn-cs"/>
              </a:defRPr>
            </a:pPr>
            <a:endParaRPr lang="ja-JP"/>
          </a:p>
        </c:txPr>
        <c:crossAx val="491041376"/>
        <c:crosses val="autoZero"/>
        <c:auto val="1"/>
        <c:lblAlgn val="ctr"/>
        <c:lblOffset val="100"/>
        <c:noMultiLvlLbl val="0"/>
      </c:catAx>
      <c:valAx>
        <c:axId val="49104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atin typeface="ＭＳ Ｐゴシック" panose="020B0600070205080204" pitchFamily="50" charset="-128"/>
                    <a:ea typeface="ＭＳ Ｐゴシック" panose="020B0600070205080204" pitchFamily="50" charset="-128"/>
                  </a:rPr>
                  <a:t>件数</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ＭＳ Ｐゴシック 本文"/>
                <a:ea typeface="+mn-ea"/>
                <a:cs typeface="+mn-cs"/>
              </a:defRPr>
            </a:pPr>
            <a:endParaRPr lang="ja-JP"/>
          </a:p>
        </c:txPr>
        <c:crossAx val="491039416"/>
        <c:crosses val="autoZero"/>
        <c:crossBetween val="between"/>
      </c:valAx>
      <c:valAx>
        <c:axId val="491039808"/>
        <c:scaling>
          <c:orientation val="minMax"/>
          <c:max val="8000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en-US">
                    <a:latin typeface="ＭＳ Ｐゴシック" panose="020B0600070205080204" pitchFamily="50" charset="-128"/>
                    <a:ea typeface="ＭＳ Ｐゴシック" panose="020B0600070205080204" pitchFamily="50" charset="-128"/>
                  </a:rPr>
                  <a:t>人数</a:t>
                </a:r>
                <a:endParaRPr lang="en-US">
                  <a:latin typeface="ＭＳ Ｐゴシック" panose="020B0600070205080204" pitchFamily="50" charset="-128"/>
                  <a:ea typeface="ＭＳ Ｐゴシック" panose="020B0600070205080204" pitchFamily="50" charset="-128"/>
                </a:endParaRPr>
              </a:p>
            </c:rich>
          </c:tx>
          <c:layout>
            <c:manualLayout>
              <c:xMode val="edge"/>
              <c:yMode val="edge"/>
              <c:x val="0.94455035171573631"/>
              <c:y val="0.33076160389393233"/>
            </c:manualLayout>
          </c:layout>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41768"/>
        <c:crosses val="max"/>
        <c:crossBetween val="between"/>
      </c:valAx>
      <c:catAx>
        <c:axId val="491041768"/>
        <c:scaling>
          <c:orientation val="minMax"/>
        </c:scaling>
        <c:delete val="1"/>
        <c:axPos val="b"/>
        <c:numFmt formatCode="General" sourceLinked="1"/>
        <c:majorTickMark val="out"/>
        <c:minorTickMark val="none"/>
        <c:tickLblPos val="nextTo"/>
        <c:crossAx val="491039808"/>
        <c:crosses val="autoZero"/>
        <c:auto val="1"/>
        <c:lblAlgn val="ctr"/>
        <c:lblOffset val="100"/>
        <c:noMultiLvlLbl val="0"/>
      </c:catAx>
      <c:spPr>
        <a:noFill/>
        <a:ln>
          <a:noFill/>
        </a:ln>
        <a:effectLst/>
      </c:spPr>
    </c:plotArea>
    <c:legend>
      <c:legendPos val="b"/>
      <c:layout>
        <c:manualLayout>
          <c:xMode val="edge"/>
          <c:yMode val="edge"/>
          <c:x val="0.14614195307220557"/>
          <c:y val="0.92732047332854561"/>
          <c:w val="0.70547382372432066"/>
          <c:h val="7.15175534911346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製造事業数の推移（従業者４人以上）</a:t>
            </a:r>
          </a:p>
        </c:rich>
      </c:tx>
      <c:layout>
        <c:manualLayout>
          <c:xMode val="edge"/>
          <c:yMode val="edge"/>
          <c:x val="0.24761246413965693"/>
          <c:y val="3.0738714912544336E-2"/>
        </c:manualLayout>
      </c:layout>
      <c:overlay val="0"/>
      <c:spPr>
        <a:noFill/>
        <a:ln w="25400">
          <a:noFill/>
        </a:ln>
      </c:spPr>
    </c:title>
    <c:autoTitleDeleted val="0"/>
    <c:plotArea>
      <c:layout>
        <c:manualLayout>
          <c:layoutTarget val="inner"/>
          <c:xMode val="edge"/>
          <c:yMode val="edge"/>
          <c:x val="8.9404353867531261E-2"/>
          <c:y val="0.14726053582924772"/>
          <c:w val="0.77752694148525547"/>
          <c:h val="0.59858208290001491"/>
        </c:manualLayout>
      </c:layout>
      <c:lineChart>
        <c:grouping val="standard"/>
        <c:varyColors val="0"/>
        <c:ser>
          <c:idx val="0"/>
          <c:order val="0"/>
          <c:spPr>
            <a:ln w="9525">
              <a:solidFill>
                <a:srgbClr val="000000"/>
              </a:solidFill>
              <a:prstDash val="solid"/>
            </a:ln>
          </c:spPr>
          <c:marker>
            <c:symbol val="none"/>
          </c:marker>
          <c:cat>
            <c:strRef>
              <c:f>表15!$A$5:$A$24</c:f>
              <c:strCache>
                <c:ptCount val="20"/>
                <c:pt idx="0">
                  <c:v>平成１３年</c:v>
                </c:pt>
                <c:pt idx="1">
                  <c:v>平成１４年</c:v>
                </c:pt>
                <c:pt idx="2">
                  <c:v>平成１５年</c:v>
                </c:pt>
                <c:pt idx="3">
                  <c:v>平成１６年</c:v>
                </c:pt>
                <c:pt idx="4">
                  <c:v>平成１７年</c:v>
                </c:pt>
                <c:pt idx="5">
                  <c:v>平成１８年</c:v>
                </c:pt>
                <c:pt idx="6">
                  <c:v>平成１９年</c:v>
                </c:pt>
                <c:pt idx="7">
                  <c:v>平成２０年</c:v>
                </c:pt>
                <c:pt idx="8">
                  <c:v>平成２１年</c:v>
                </c:pt>
                <c:pt idx="9">
                  <c:v>平成２２年</c:v>
                </c:pt>
                <c:pt idx="10">
                  <c:v>平成２３年</c:v>
                </c:pt>
                <c:pt idx="11">
                  <c:v>平成２４年</c:v>
                </c:pt>
                <c:pt idx="12">
                  <c:v>平成２５年</c:v>
                </c:pt>
                <c:pt idx="13">
                  <c:v>平成２６年</c:v>
                </c:pt>
                <c:pt idx="14">
                  <c:v>平成２７年</c:v>
                </c:pt>
                <c:pt idx="15">
                  <c:v>平成２９年</c:v>
                </c:pt>
                <c:pt idx="16">
                  <c:v>平成３０年</c:v>
                </c:pt>
                <c:pt idx="17">
                  <c:v>令和　元年</c:v>
                </c:pt>
                <c:pt idx="18">
                  <c:v>令和　２年</c:v>
                </c:pt>
                <c:pt idx="19">
                  <c:v>令和　３年</c:v>
                </c:pt>
              </c:strCache>
            </c:strRef>
          </c:cat>
          <c:val>
            <c:numRef>
              <c:f>表15!$B$5:$B$24</c:f>
              <c:numCache>
                <c:formatCode>#,##0;[Red]#,##0</c:formatCode>
                <c:ptCount val="20"/>
                <c:pt idx="0">
                  <c:v>183</c:v>
                </c:pt>
                <c:pt idx="1">
                  <c:v>174</c:v>
                </c:pt>
                <c:pt idx="2">
                  <c:v>178</c:v>
                </c:pt>
                <c:pt idx="3">
                  <c:v>169</c:v>
                </c:pt>
                <c:pt idx="4">
                  <c:v>164</c:v>
                </c:pt>
                <c:pt idx="5">
                  <c:v>159</c:v>
                </c:pt>
                <c:pt idx="6">
                  <c:v>180</c:v>
                </c:pt>
                <c:pt idx="7">
                  <c:v>184</c:v>
                </c:pt>
                <c:pt idx="8">
                  <c:v>176</c:v>
                </c:pt>
                <c:pt idx="9">
                  <c:v>171</c:v>
                </c:pt>
                <c:pt idx="10">
                  <c:v>185</c:v>
                </c:pt>
                <c:pt idx="11">
                  <c:v>169</c:v>
                </c:pt>
                <c:pt idx="12">
                  <c:v>158</c:v>
                </c:pt>
                <c:pt idx="13">
                  <c:v>155</c:v>
                </c:pt>
                <c:pt idx="14">
                  <c:v>183</c:v>
                </c:pt>
                <c:pt idx="15">
                  <c:v>160</c:v>
                </c:pt>
                <c:pt idx="16">
                  <c:v>162</c:v>
                </c:pt>
                <c:pt idx="17">
                  <c:v>169</c:v>
                </c:pt>
                <c:pt idx="18">
                  <c:v>174</c:v>
                </c:pt>
                <c:pt idx="19">
                  <c:v>193</c:v>
                </c:pt>
              </c:numCache>
            </c:numRef>
          </c:val>
          <c:smooth val="0"/>
          <c:extLst>
            <c:ext xmlns:c16="http://schemas.microsoft.com/office/drawing/2014/chart" uri="{C3380CC4-5D6E-409C-BE32-E72D297353CC}">
              <c16:uniqueId val="{00000000-B06D-421F-BCC8-D5AA7DAA639F}"/>
            </c:ext>
          </c:extLst>
        </c:ser>
        <c:dLbls>
          <c:showLegendKey val="0"/>
          <c:showVal val="0"/>
          <c:showCatName val="0"/>
          <c:showSerName val="0"/>
          <c:showPercent val="0"/>
          <c:showBubbleSize val="0"/>
        </c:dLbls>
        <c:smooth val="0"/>
        <c:axId val="601494304"/>
        <c:axId val="601497832"/>
      </c:lineChart>
      <c:catAx>
        <c:axId val="60149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7832"/>
        <c:crosses val="autoZero"/>
        <c:auto val="1"/>
        <c:lblAlgn val="ctr"/>
        <c:lblOffset val="100"/>
        <c:tickMarkSkip val="1"/>
        <c:noMultiLvlLbl val="0"/>
      </c:catAx>
      <c:valAx>
        <c:axId val="601497832"/>
        <c:scaling>
          <c:orientation val="minMax"/>
          <c:max val="400"/>
          <c:min val="0"/>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(事業所)</a:t>
                </a:r>
              </a:p>
            </c:rich>
          </c:tx>
          <c:layout>
            <c:manualLayout>
              <c:xMode val="edge"/>
              <c:yMode val="edge"/>
              <c:x val="2.4073982172276659E-2"/>
              <c:y val="7.7136815099613051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60" b="0" i="0" u="none" strike="noStrike" baseline="0">
                <a:solidFill>
                  <a:srgbClr val="000000"/>
                </a:solidFill>
                <a:latin typeface="ＭＳ Ｐゴシック"/>
                <a:ea typeface="ＭＳ Ｐゴシック"/>
                <a:cs typeface="ＭＳ Ｐゴシック"/>
              </a:defRPr>
            </a:pPr>
            <a:endParaRPr lang="ja-JP"/>
          </a:p>
        </c:txPr>
        <c:crossAx val="601494304"/>
        <c:crosses val="autoZero"/>
        <c:crossBetween val="between"/>
        <c:majorUnit val="1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0" i="0" u="none" strike="noStrike" baseline="0">
                <a:solidFill>
                  <a:srgbClr val="000000"/>
                </a:solidFill>
                <a:latin typeface="ＭＳ Ｐゴシック"/>
                <a:ea typeface="ＭＳ Ｐゴシック"/>
                <a:cs typeface="ＭＳ Ｐゴシック"/>
              </a:defRPr>
            </a:pPr>
            <a:r>
              <a:rPr lang="ja-JP" altLang="en-US"/>
              <a:t>選挙人名簿登録者数の推移</a:t>
            </a:r>
          </a:p>
        </c:rich>
      </c:tx>
      <c:layout>
        <c:manualLayout>
          <c:xMode val="edge"/>
          <c:yMode val="edge"/>
          <c:x val="0.31938033327229443"/>
          <c:y val="3.0060120240480961E-2"/>
        </c:manualLayout>
      </c:layout>
      <c:overlay val="0"/>
      <c:spPr>
        <a:noFill/>
        <a:ln w="25400">
          <a:noFill/>
        </a:ln>
      </c:spPr>
    </c:title>
    <c:autoTitleDeleted val="0"/>
    <c:plotArea>
      <c:layout>
        <c:manualLayout>
          <c:layoutTarget val="inner"/>
          <c:xMode val="edge"/>
          <c:yMode val="edge"/>
          <c:x val="9.1473006711795479E-2"/>
          <c:y val="0.16804536419248964"/>
          <c:w val="0.87441992856699469"/>
          <c:h val="0.61533363124130036"/>
        </c:manualLayout>
      </c:layout>
      <c:lineChart>
        <c:grouping val="standard"/>
        <c:varyColors val="0"/>
        <c:ser>
          <c:idx val="0"/>
          <c:order val="0"/>
          <c:tx>
            <c:strRef>
              <c:f>選挙_表58!$B$3</c:f>
              <c:strCache>
                <c:ptCount val="1"/>
                <c:pt idx="0">
                  <c:v>総数</c:v>
                </c:pt>
              </c:strCache>
            </c:strRef>
          </c:tx>
          <c:spPr>
            <a:ln w="12700">
              <a:solidFill>
                <a:srgbClr val="000000"/>
              </a:solidFill>
              <a:prstDash val="solid"/>
            </a:ln>
          </c:spPr>
          <c:marker>
            <c:symbol val="circle"/>
            <c:size val="6"/>
            <c:spPr>
              <a:solidFill>
                <a:srgbClr val="000000"/>
              </a:solidFill>
              <a:ln>
                <a:solidFill>
                  <a:srgbClr val="000000"/>
                </a:solidFill>
                <a:prstDash val="solid"/>
              </a:ln>
            </c:spPr>
          </c:marker>
          <c:cat>
            <c:strRef>
              <c:f>選挙_表58!$A$4:$A$28</c:f>
              <c:strCache>
                <c:ptCount val="25"/>
                <c:pt idx="0">
                  <c:v>平成１１年</c:v>
                </c:pt>
                <c:pt idx="1">
                  <c:v>平成１２年</c:v>
                </c:pt>
                <c:pt idx="2">
                  <c:v>平成１３年</c:v>
                </c:pt>
                <c:pt idx="3">
                  <c:v>平成１４年</c:v>
                </c:pt>
                <c:pt idx="4">
                  <c:v>平成１５年</c:v>
                </c:pt>
                <c:pt idx="5">
                  <c:v>平成１６年</c:v>
                </c:pt>
                <c:pt idx="6">
                  <c:v>平成１７年</c:v>
                </c:pt>
                <c:pt idx="7">
                  <c:v>平成１８年</c:v>
                </c:pt>
                <c:pt idx="8">
                  <c:v>平成１９年</c:v>
                </c:pt>
                <c:pt idx="9">
                  <c:v>平成２０年</c:v>
                </c:pt>
                <c:pt idx="10">
                  <c:v>平成２１年</c:v>
                </c:pt>
                <c:pt idx="11">
                  <c:v>平成２２年</c:v>
                </c:pt>
                <c:pt idx="12">
                  <c:v>平成２３年</c:v>
                </c:pt>
                <c:pt idx="13">
                  <c:v>平成２４年</c:v>
                </c:pt>
                <c:pt idx="14">
                  <c:v>平成２５年</c:v>
                </c:pt>
                <c:pt idx="15">
                  <c:v>平成２６年</c:v>
                </c:pt>
                <c:pt idx="16">
                  <c:v>平成２７年</c:v>
                </c:pt>
                <c:pt idx="17">
                  <c:v>平成２８年  </c:v>
                </c:pt>
                <c:pt idx="18">
                  <c:v>平成２９年</c:v>
                </c:pt>
                <c:pt idx="19">
                  <c:v>平成３０年</c:v>
                </c:pt>
                <c:pt idx="20">
                  <c:v>令和元年</c:v>
                </c:pt>
                <c:pt idx="21">
                  <c:v>令和２年</c:v>
                </c:pt>
                <c:pt idx="22">
                  <c:v>令和３年</c:v>
                </c:pt>
                <c:pt idx="23">
                  <c:v>令和４年</c:v>
                </c:pt>
                <c:pt idx="24">
                  <c:v>令和５年</c:v>
                </c:pt>
              </c:strCache>
            </c:strRef>
          </c:cat>
          <c:val>
            <c:numRef>
              <c:f>選挙_表58!$B$4:$B$28</c:f>
              <c:numCache>
                <c:formatCode>#,##0_);[Red]\(#,##0\)</c:formatCode>
                <c:ptCount val="25"/>
                <c:pt idx="0">
                  <c:v>140290</c:v>
                </c:pt>
                <c:pt idx="1">
                  <c:v>141832</c:v>
                </c:pt>
                <c:pt idx="2">
                  <c:v>143626</c:v>
                </c:pt>
                <c:pt idx="3">
                  <c:v>144952</c:v>
                </c:pt>
                <c:pt idx="4">
                  <c:v>146360</c:v>
                </c:pt>
                <c:pt idx="5">
                  <c:v>148271</c:v>
                </c:pt>
                <c:pt idx="6">
                  <c:v>150123</c:v>
                </c:pt>
                <c:pt idx="7">
                  <c:v>152992</c:v>
                </c:pt>
                <c:pt idx="8">
                  <c:v>156005</c:v>
                </c:pt>
                <c:pt idx="9">
                  <c:v>158024</c:v>
                </c:pt>
                <c:pt idx="10">
                  <c:v>160188</c:v>
                </c:pt>
                <c:pt idx="11">
                  <c:v>162147</c:v>
                </c:pt>
                <c:pt idx="12">
                  <c:v>164107</c:v>
                </c:pt>
                <c:pt idx="13">
                  <c:v>165380</c:v>
                </c:pt>
                <c:pt idx="14">
                  <c:v>167098</c:v>
                </c:pt>
                <c:pt idx="15">
                  <c:v>168497</c:v>
                </c:pt>
                <c:pt idx="16">
                  <c:v>170071</c:v>
                </c:pt>
                <c:pt idx="17">
                  <c:v>176851</c:v>
                </c:pt>
                <c:pt idx="18">
                  <c:v>178844</c:v>
                </c:pt>
                <c:pt idx="19">
                  <c:v>181454</c:v>
                </c:pt>
                <c:pt idx="20">
                  <c:v>184116</c:v>
                </c:pt>
                <c:pt idx="21">
                  <c:v>186896</c:v>
                </c:pt>
                <c:pt idx="22">
                  <c:v>191462</c:v>
                </c:pt>
                <c:pt idx="23">
                  <c:v>194686</c:v>
                </c:pt>
                <c:pt idx="24">
                  <c:v>197131</c:v>
                </c:pt>
              </c:numCache>
            </c:numRef>
          </c:val>
          <c:smooth val="0"/>
          <c:extLst>
            <c:ext xmlns:c16="http://schemas.microsoft.com/office/drawing/2014/chart" uri="{C3380CC4-5D6E-409C-BE32-E72D297353CC}">
              <c16:uniqueId val="{00000000-E1B7-441F-A063-DE9AAD41FA34}"/>
            </c:ext>
          </c:extLst>
        </c:ser>
        <c:ser>
          <c:idx val="1"/>
          <c:order val="1"/>
          <c:tx>
            <c:strRef>
              <c:f>選挙_表58!$C$3</c:f>
              <c:strCache>
                <c:ptCount val="1"/>
                <c:pt idx="0">
                  <c:v>男</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選挙_表58!$A$4:$A$28</c:f>
              <c:strCache>
                <c:ptCount val="25"/>
                <c:pt idx="0">
                  <c:v>平成１１年</c:v>
                </c:pt>
                <c:pt idx="1">
                  <c:v>平成１２年</c:v>
                </c:pt>
                <c:pt idx="2">
                  <c:v>平成１３年</c:v>
                </c:pt>
                <c:pt idx="3">
                  <c:v>平成１４年</c:v>
                </c:pt>
                <c:pt idx="4">
                  <c:v>平成１５年</c:v>
                </c:pt>
                <c:pt idx="5">
                  <c:v>平成１６年</c:v>
                </c:pt>
                <c:pt idx="6">
                  <c:v>平成１７年</c:v>
                </c:pt>
                <c:pt idx="7">
                  <c:v>平成１８年</c:v>
                </c:pt>
                <c:pt idx="8">
                  <c:v>平成１９年</c:v>
                </c:pt>
                <c:pt idx="9">
                  <c:v>平成２０年</c:v>
                </c:pt>
                <c:pt idx="10">
                  <c:v>平成２１年</c:v>
                </c:pt>
                <c:pt idx="11">
                  <c:v>平成２２年</c:v>
                </c:pt>
                <c:pt idx="12">
                  <c:v>平成２３年</c:v>
                </c:pt>
                <c:pt idx="13">
                  <c:v>平成２４年</c:v>
                </c:pt>
                <c:pt idx="14">
                  <c:v>平成２５年</c:v>
                </c:pt>
                <c:pt idx="15">
                  <c:v>平成２６年</c:v>
                </c:pt>
                <c:pt idx="16">
                  <c:v>平成２７年</c:v>
                </c:pt>
                <c:pt idx="17">
                  <c:v>平成２８年  </c:v>
                </c:pt>
                <c:pt idx="18">
                  <c:v>平成２９年</c:v>
                </c:pt>
                <c:pt idx="19">
                  <c:v>平成３０年</c:v>
                </c:pt>
                <c:pt idx="20">
                  <c:v>令和元年</c:v>
                </c:pt>
                <c:pt idx="21">
                  <c:v>令和２年</c:v>
                </c:pt>
                <c:pt idx="22">
                  <c:v>令和３年</c:v>
                </c:pt>
                <c:pt idx="23">
                  <c:v>令和４年</c:v>
                </c:pt>
                <c:pt idx="24">
                  <c:v>令和５年</c:v>
                </c:pt>
              </c:strCache>
            </c:strRef>
          </c:cat>
          <c:val>
            <c:numRef>
              <c:f>選挙_表58!$C$4:$C$28</c:f>
              <c:numCache>
                <c:formatCode>#,##0_);[Red]\(#,##0\)</c:formatCode>
                <c:ptCount val="25"/>
                <c:pt idx="0">
                  <c:v>72227</c:v>
                </c:pt>
                <c:pt idx="1">
                  <c:v>73037</c:v>
                </c:pt>
                <c:pt idx="2">
                  <c:v>73919</c:v>
                </c:pt>
                <c:pt idx="3">
                  <c:v>74387</c:v>
                </c:pt>
                <c:pt idx="4">
                  <c:v>75051</c:v>
                </c:pt>
                <c:pt idx="5">
                  <c:v>75940</c:v>
                </c:pt>
                <c:pt idx="6">
                  <c:v>76839</c:v>
                </c:pt>
                <c:pt idx="7">
                  <c:v>78175</c:v>
                </c:pt>
                <c:pt idx="8">
                  <c:v>79807</c:v>
                </c:pt>
                <c:pt idx="9">
                  <c:v>80672</c:v>
                </c:pt>
                <c:pt idx="10">
                  <c:v>81699</c:v>
                </c:pt>
                <c:pt idx="11">
                  <c:v>82698</c:v>
                </c:pt>
                <c:pt idx="12">
                  <c:v>83562</c:v>
                </c:pt>
                <c:pt idx="13">
                  <c:v>84009</c:v>
                </c:pt>
                <c:pt idx="14">
                  <c:v>84775</c:v>
                </c:pt>
                <c:pt idx="15">
                  <c:v>85401</c:v>
                </c:pt>
                <c:pt idx="16">
                  <c:v>86163</c:v>
                </c:pt>
                <c:pt idx="17">
                  <c:v>89533</c:v>
                </c:pt>
                <c:pt idx="18">
                  <c:v>90509</c:v>
                </c:pt>
                <c:pt idx="19">
                  <c:v>91700</c:v>
                </c:pt>
                <c:pt idx="20">
                  <c:v>92993</c:v>
                </c:pt>
                <c:pt idx="21">
                  <c:v>94431</c:v>
                </c:pt>
                <c:pt idx="22">
                  <c:v>96864</c:v>
                </c:pt>
                <c:pt idx="23">
                  <c:v>98613</c:v>
                </c:pt>
                <c:pt idx="24">
                  <c:v>99876</c:v>
                </c:pt>
              </c:numCache>
            </c:numRef>
          </c:val>
          <c:smooth val="0"/>
          <c:extLst>
            <c:ext xmlns:c16="http://schemas.microsoft.com/office/drawing/2014/chart" uri="{C3380CC4-5D6E-409C-BE32-E72D297353CC}">
              <c16:uniqueId val="{00000001-E1B7-441F-A063-DE9AAD41FA34}"/>
            </c:ext>
          </c:extLst>
        </c:ser>
        <c:ser>
          <c:idx val="2"/>
          <c:order val="2"/>
          <c:tx>
            <c:strRef>
              <c:f>選挙_表58!$D$3</c:f>
              <c:strCache>
                <c:ptCount val="1"/>
                <c:pt idx="0">
                  <c:v>女</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選挙_表58!$A$4:$A$28</c:f>
              <c:strCache>
                <c:ptCount val="25"/>
                <c:pt idx="0">
                  <c:v>平成１１年</c:v>
                </c:pt>
                <c:pt idx="1">
                  <c:v>平成１２年</c:v>
                </c:pt>
                <c:pt idx="2">
                  <c:v>平成１３年</c:v>
                </c:pt>
                <c:pt idx="3">
                  <c:v>平成１４年</c:v>
                </c:pt>
                <c:pt idx="4">
                  <c:v>平成１５年</c:v>
                </c:pt>
                <c:pt idx="5">
                  <c:v>平成１６年</c:v>
                </c:pt>
                <c:pt idx="6">
                  <c:v>平成１７年</c:v>
                </c:pt>
                <c:pt idx="7">
                  <c:v>平成１８年</c:v>
                </c:pt>
                <c:pt idx="8">
                  <c:v>平成１９年</c:v>
                </c:pt>
                <c:pt idx="9">
                  <c:v>平成２０年</c:v>
                </c:pt>
                <c:pt idx="10">
                  <c:v>平成２１年</c:v>
                </c:pt>
                <c:pt idx="11">
                  <c:v>平成２２年</c:v>
                </c:pt>
                <c:pt idx="12">
                  <c:v>平成２３年</c:v>
                </c:pt>
                <c:pt idx="13">
                  <c:v>平成２４年</c:v>
                </c:pt>
                <c:pt idx="14">
                  <c:v>平成２５年</c:v>
                </c:pt>
                <c:pt idx="15">
                  <c:v>平成２６年</c:v>
                </c:pt>
                <c:pt idx="16">
                  <c:v>平成２７年</c:v>
                </c:pt>
                <c:pt idx="17">
                  <c:v>平成２８年  </c:v>
                </c:pt>
                <c:pt idx="18">
                  <c:v>平成２９年</c:v>
                </c:pt>
                <c:pt idx="19">
                  <c:v>平成３０年</c:v>
                </c:pt>
                <c:pt idx="20">
                  <c:v>令和元年</c:v>
                </c:pt>
                <c:pt idx="21">
                  <c:v>令和２年</c:v>
                </c:pt>
                <c:pt idx="22">
                  <c:v>令和３年</c:v>
                </c:pt>
                <c:pt idx="23">
                  <c:v>令和４年</c:v>
                </c:pt>
                <c:pt idx="24">
                  <c:v>令和５年</c:v>
                </c:pt>
              </c:strCache>
            </c:strRef>
          </c:cat>
          <c:val>
            <c:numRef>
              <c:f>選挙_表58!$D$4:$D$28</c:f>
              <c:numCache>
                <c:formatCode>#,##0_);[Red]\(#,##0\)</c:formatCode>
                <c:ptCount val="25"/>
                <c:pt idx="0">
                  <c:v>68063</c:v>
                </c:pt>
                <c:pt idx="1">
                  <c:v>68795</c:v>
                </c:pt>
                <c:pt idx="2">
                  <c:v>69707</c:v>
                </c:pt>
                <c:pt idx="3">
                  <c:v>70565</c:v>
                </c:pt>
                <c:pt idx="4">
                  <c:v>71309</c:v>
                </c:pt>
                <c:pt idx="5">
                  <c:v>72331</c:v>
                </c:pt>
                <c:pt idx="6">
                  <c:v>73284</c:v>
                </c:pt>
                <c:pt idx="7">
                  <c:v>74217</c:v>
                </c:pt>
                <c:pt idx="8">
                  <c:v>76198</c:v>
                </c:pt>
                <c:pt idx="9">
                  <c:v>77352</c:v>
                </c:pt>
                <c:pt idx="10">
                  <c:v>78489</c:v>
                </c:pt>
                <c:pt idx="11">
                  <c:v>79449</c:v>
                </c:pt>
                <c:pt idx="12">
                  <c:v>80545</c:v>
                </c:pt>
                <c:pt idx="13">
                  <c:v>81371</c:v>
                </c:pt>
                <c:pt idx="14">
                  <c:v>82323</c:v>
                </c:pt>
                <c:pt idx="15">
                  <c:v>83096</c:v>
                </c:pt>
                <c:pt idx="16">
                  <c:v>83908</c:v>
                </c:pt>
                <c:pt idx="17">
                  <c:v>87318</c:v>
                </c:pt>
                <c:pt idx="18">
                  <c:v>88335</c:v>
                </c:pt>
                <c:pt idx="19">
                  <c:v>89754</c:v>
                </c:pt>
                <c:pt idx="20">
                  <c:v>91123</c:v>
                </c:pt>
                <c:pt idx="21">
                  <c:v>92465</c:v>
                </c:pt>
                <c:pt idx="22">
                  <c:v>94598</c:v>
                </c:pt>
                <c:pt idx="23">
                  <c:v>96073</c:v>
                </c:pt>
                <c:pt idx="24">
                  <c:v>97255</c:v>
                </c:pt>
              </c:numCache>
            </c:numRef>
          </c:val>
          <c:smooth val="0"/>
          <c:extLst>
            <c:ext xmlns:c16="http://schemas.microsoft.com/office/drawing/2014/chart" uri="{C3380CC4-5D6E-409C-BE32-E72D297353CC}">
              <c16:uniqueId val="{00000002-E1B7-441F-A063-DE9AAD41FA34}"/>
            </c:ext>
          </c:extLst>
        </c:ser>
        <c:dLbls>
          <c:showLegendKey val="0"/>
          <c:showVal val="0"/>
          <c:showCatName val="0"/>
          <c:showSerName val="0"/>
          <c:showPercent val="0"/>
          <c:showBubbleSize val="0"/>
        </c:dLbls>
        <c:marker val="1"/>
        <c:smooth val="0"/>
        <c:axId val="245522280"/>
        <c:axId val="245524240"/>
      </c:lineChart>
      <c:catAx>
        <c:axId val="245522280"/>
        <c:scaling>
          <c:orientation val="minMax"/>
        </c:scaling>
        <c:delete val="0"/>
        <c:axPos val="b"/>
        <c:numFmt formatCode="\¥#,##0;\¥\-#,##0" sourceLinked="0"/>
        <c:majorTickMark val="none"/>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245524240"/>
        <c:crosses val="autoZero"/>
        <c:auto val="0"/>
        <c:lblAlgn val="ctr"/>
        <c:lblOffset val="100"/>
        <c:tickLblSkip val="1"/>
        <c:tickMarkSkip val="1"/>
        <c:noMultiLvlLbl val="0"/>
      </c:catAx>
      <c:valAx>
        <c:axId val="245524240"/>
        <c:scaling>
          <c:orientation val="minMax"/>
          <c:max val="200000"/>
        </c:scaling>
        <c:delete val="0"/>
        <c:axPos val="l"/>
        <c:majorGridlines>
          <c:spPr>
            <a:ln w="3175">
              <a:solidFill>
                <a:srgbClr val="000000"/>
              </a:solidFill>
              <a:prstDash val="sysDash"/>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1007751937984496E-2"/>
              <c:y val="0.11222465929233795"/>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245522280"/>
        <c:crosses val="autoZero"/>
        <c:crossBetween val="between"/>
      </c:valAx>
      <c:spPr>
        <a:noFill/>
        <a:ln w="12700">
          <a:solidFill>
            <a:srgbClr val="000000"/>
          </a:solidFill>
          <a:prstDash val="solid"/>
        </a:ln>
      </c:spPr>
    </c:plotArea>
    <c:legend>
      <c:legendPos val="t"/>
      <c:layout>
        <c:manualLayout>
          <c:xMode val="edge"/>
          <c:yMode val="edge"/>
          <c:x val="0.31938033327229443"/>
          <c:y val="0.10821664326027382"/>
          <c:w val="0.26989147286821707"/>
          <c:h val="4.036861123822448E-2"/>
        </c:manualLayout>
      </c:layout>
      <c:overlay val="0"/>
      <c:spPr>
        <a:solidFill>
          <a:srgbClr val="FFFFFF"/>
        </a:solidFill>
        <a:ln w="3175">
          <a:no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歳入・歳出決算額</a:t>
            </a:r>
          </a:p>
        </c:rich>
      </c:tx>
      <c:layout>
        <c:manualLayout>
          <c:xMode val="edge"/>
          <c:yMode val="edge"/>
          <c:x val="0.3908560680289776"/>
          <c:y val="3.2418995484506503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7.71104783205174E-2"/>
          <c:y val="0.23192019950124687"/>
          <c:w val="0.84113733221121889"/>
          <c:h val="0.5425326758397625"/>
        </c:manualLayout>
      </c:layout>
      <c:barChart>
        <c:barDir val="col"/>
        <c:grouping val="clustered"/>
        <c:varyColors val="0"/>
        <c:ser>
          <c:idx val="0"/>
          <c:order val="0"/>
          <c:tx>
            <c:v>歳入</c:v>
          </c:tx>
          <c:spPr>
            <a:solidFill>
              <a:schemeClr val="dk1">
                <a:tint val="88500"/>
              </a:schemeClr>
            </a:solidFill>
            <a:ln>
              <a:noFill/>
            </a:ln>
            <a:effectLst/>
          </c:spPr>
          <c:invertIfNegative val="0"/>
          <c:cat>
            <c:strRef>
              <c:f>財政_表60!$A$5:$A$31</c:f>
              <c:strCache>
                <c:ptCount val="27"/>
                <c:pt idx="0">
                  <c:v>平成　８年度</c:v>
                </c:pt>
                <c:pt idx="1">
                  <c:v>平成　９年度</c:v>
                </c:pt>
                <c:pt idx="2">
                  <c:v>平成１０年度</c:v>
                </c:pt>
                <c:pt idx="3">
                  <c:v>平成１１年度</c:v>
                </c:pt>
                <c:pt idx="4">
                  <c:v>平成１２年度</c:v>
                </c:pt>
                <c:pt idx="5">
                  <c:v>平成１３年度</c:v>
                </c:pt>
                <c:pt idx="6">
                  <c:v>平成１４年度</c:v>
                </c:pt>
                <c:pt idx="7">
                  <c:v>平成１５年度</c:v>
                </c:pt>
                <c:pt idx="8">
                  <c:v>平成１６年度</c:v>
                </c:pt>
                <c:pt idx="9">
                  <c:v>平成１７年度</c:v>
                </c:pt>
                <c:pt idx="10">
                  <c:v>平成１８年度</c:v>
                </c:pt>
                <c:pt idx="11">
                  <c:v>平成１９年度</c:v>
                </c:pt>
                <c:pt idx="12">
                  <c:v>平成２０年度</c:v>
                </c:pt>
                <c:pt idx="13">
                  <c:v>平成２１年度</c:v>
                </c:pt>
                <c:pt idx="14">
                  <c:v>平成２２年度</c:v>
                </c:pt>
                <c:pt idx="15">
                  <c:v>平成２３年度</c:v>
                </c:pt>
                <c:pt idx="16">
                  <c:v>平成２４年度</c:v>
                </c:pt>
                <c:pt idx="17">
                  <c:v>平成２５年度</c:v>
                </c:pt>
                <c:pt idx="18">
                  <c:v>平成２６年度</c:v>
                </c:pt>
                <c:pt idx="19">
                  <c:v>平成２７年度</c:v>
                </c:pt>
                <c:pt idx="20">
                  <c:v>平成２８年度</c:v>
                </c:pt>
                <c:pt idx="21">
                  <c:v>平成２９年度</c:v>
                </c:pt>
                <c:pt idx="22">
                  <c:v>平成３０年度</c:v>
                </c:pt>
                <c:pt idx="23">
                  <c:v>令和元年度</c:v>
                </c:pt>
                <c:pt idx="24">
                  <c:v>令和２年度</c:v>
                </c:pt>
                <c:pt idx="25">
                  <c:v>令和３年度</c:v>
                </c:pt>
                <c:pt idx="26">
                  <c:v>令和４年度</c:v>
                </c:pt>
              </c:strCache>
            </c:strRef>
          </c:cat>
          <c:val>
            <c:numRef>
              <c:f>財政_表60!$B$5:$B$31</c:f>
              <c:numCache>
                <c:formatCode>#,##0;[Red]#,##0</c:formatCode>
                <c:ptCount val="27"/>
                <c:pt idx="0">
                  <c:v>70555662</c:v>
                </c:pt>
                <c:pt idx="1">
                  <c:v>67579504</c:v>
                </c:pt>
                <c:pt idx="2">
                  <c:v>66942419</c:v>
                </c:pt>
                <c:pt idx="3">
                  <c:v>70968479</c:v>
                </c:pt>
                <c:pt idx="4">
                  <c:v>64479140</c:v>
                </c:pt>
                <c:pt idx="5">
                  <c:v>63272608</c:v>
                </c:pt>
                <c:pt idx="6">
                  <c:v>64760936</c:v>
                </c:pt>
                <c:pt idx="7">
                  <c:v>60919275</c:v>
                </c:pt>
                <c:pt idx="8">
                  <c:v>65241606</c:v>
                </c:pt>
                <c:pt idx="9">
                  <c:v>61769116</c:v>
                </c:pt>
                <c:pt idx="10">
                  <c:v>62201550</c:v>
                </c:pt>
                <c:pt idx="11">
                  <c:v>64794226</c:v>
                </c:pt>
                <c:pt idx="12">
                  <c:v>65271685</c:v>
                </c:pt>
                <c:pt idx="13">
                  <c:v>72855814</c:v>
                </c:pt>
                <c:pt idx="14">
                  <c:v>68930559</c:v>
                </c:pt>
                <c:pt idx="15">
                  <c:v>70267361</c:v>
                </c:pt>
                <c:pt idx="16">
                  <c:v>71403536</c:v>
                </c:pt>
                <c:pt idx="17">
                  <c:v>72732315</c:v>
                </c:pt>
                <c:pt idx="18">
                  <c:v>78660042</c:v>
                </c:pt>
                <c:pt idx="19">
                  <c:v>76646581</c:v>
                </c:pt>
                <c:pt idx="20">
                  <c:v>82278556</c:v>
                </c:pt>
                <c:pt idx="21">
                  <c:v>90956285</c:v>
                </c:pt>
                <c:pt idx="22">
                  <c:v>88053444</c:v>
                </c:pt>
                <c:pt idx="23">
                  <c:v>93033636</c:v>
                </c:pt>
                <c:pt idx="24">
                  <c:v>125523531</c:v>
                </c:pt>
                <c:pt idx="25">
                  <c:v>105651614</c:v>
                </c:pt>
                <c:pt idx="26">
                  <c:v>118626683</c:v>
                </c:pt>
              </c:numCache>
            </c:numRef>
          </c:val>
          <c:extLst>
            <c:ext xmlns:c16="http://schemas.microsoft.com/office/drawing/2014/chart" uri="{C3380CC4-5D6E-409C-BE32-E72D297353CC}">
              <c16:uniqueId val="{00000000-19BC-43A2-88FA-7281A9E045CC}"/>
            </c:ext>
          </c:extLst>
        </c:ser>
        <c:ser>
          <c:idx val="1"/>
          <c:order val="1"/>
          <c:tx>
            <c:v>歳出</c:v>
          </c:tx>
          <c:spPr>
            <a:solidFill>
              <a:schemeClr val="dk1">
                <a:tint val="55000"/>
              </a:schemeClr>
            </a:solidFill>
            <a:ln>
              <a:noFill/>
            </a:ln>
            <a:effectLst/>
          </c:spPr>
          <c:invertIfNegative val="0"/>
          <c:cat>
            <c:strRef>
              <c:f>財政_表60!$A$5:$A$31</c:f>
              <c:strCache>
                <c:ptCount val="27"/>
                <c:pt idx="0">
                  <c:v>平成　８年度</c:v>
                </c:pt>
                <c:pt idx="1">
                  <c:v>平成　９年度</c:v>
                </c:pt>
                <c:pt idx="2">
                  <c:v>平成１０年度</c:v>
                </c:pt>
                <c:pt idx="3">
                  <c:v>平成１１年度</c:v>
                </c:pt>
                <c:pt idx="4">
                  <c:v>平成１２年度</c:v>
                </c:pt>
                <c:pt idx="5">
                  <c:v>平成１３年度</c:v>
                </c:pt>
                <c:pt idx="6">
                  <c:v>平成１４年度</c:v>
                </c:pt>
                <c:pt idx="7">
                  <c:v>平成１５年度</c:v>
                </c:pt>
                <c:pt idx="8">
                  <c:v>平成１６年度</c:v>
                </c:pt>
                <c:pt idx="9">
                  <c:v>平成１７年度</c:v>
                </c:pt>
                <c:pt idx="10">
                  <c:v>平成１８年度</c:v>
                </c:pt>
                <c:pt idx="11">
                  <c:v>平成１９年度</c:v>
                </c:pt>
                <c:pt idx="12">
                  <c:v>平成２０年度</c:v>
                </c:pt>
                <c:pt idx="13">
                  <c:v>平成２１年度</c:v>
                </c:pt>
                <c:pt idx="14">
                  <c:v>平成２２年度</c:v>
                </c:pt>
                <c:pt idx="15">
                  <c:v>平成２３年度</c:v>
                </c:pt>
                <c:pt idx="16">
                  <c:v>平成２４年度</c:v>
                </c:pt>
                <c:pt idx="17">
                  <c:v>平成２５年度</c:v>
                </c:pt>
                <c:pt idx="18">
                  <c:v>平成２６年度</c:v>
                </c:pt>
                <c:pt idx="19">
                  <c:v>平成２７年度</c:v>
                </c:pt>
                <c:pt idx="20">
                  <c:v>平成２８年度</c:v>
                </c:pt>
                <c:pt idx="21">
                  <c:v>平成２９年度</c:v>
                </c:pt>
                <c:pt idx="22">
                  <c:v>平成３０年度</c:v>
                </c:pt>
                <c:pt idx="23">
                  <c:v>令和元年度</c:v>
                </c:pt>
                <c:pt idx="24">
                  <c:v>令和２年度</c:v>
                </c:pt>
                <c:pt idx="25">
                  <c:v>令和３年度</c:v>
                </c:pt>
                <c:pt idx="26">
                  <c:v>令和４年度</c:v>
                </c:pt>
              </c:strCache>
            </c:strRef>
          </c:cat>
          <c:val>
            <c:numRef>
              <c:f>財政_表60!$D$5:$D$31</c:f>
              <c:numCache>
                <c:formatCode>#,##0;[Red]#,##0</c:formatCode>
                <c:ptCount val="27"/>
                <c:pt idx="0">
                  <c:v>68345661</c:v>
                </c:pt>
                <c:pt idx="1">
                  <c:v>64443194</c:v>
                </c:pt>
                <c:pt idx="2">
                  <c:v>63657113</c:v>
                </c:pt>
                <c:pt idx="3">
                  <c:v>68892336</c:v>
                </c:pt>
                <c:pt idx="4">
                  <c:v>62301458</c:v>
                </c:pt>
                <c:pt idx="5">
                  <c:v>60796962</c:v>
                </c:pt>
                <c:pt idx="6">
                  <c:v>61587638</c:v>
                </c:pt>
                <c:pt idx="7">
                  <c:v>58539069</c:v>
                </c:pt>
                <c:pt idx="8">
                  <c:v>62342415</c:v>
                </c:pt>
                <c:pt idx="9">
                  <c:v>58844148</c:v>
                </c:pt>
                <c:pt idx="10">
                  <c:v>59470112</c:v>
                </c:pt>
                <c:pt idx="11">
                  <c:v>61579901</c:v>
                </c:pt>
                <c:pt idx="12">
                  <c:v>62940429</c:v>
                </c:pt>
                <c:pt idx="13">
                  <c:v>69258123</c:v>
                </c:pt>
                <c:pt idx="14">
                  <c:v>66320786</c:v>
                </c:pt>
                <c:pt idx="15">
                  <c:v>65208228</c:v>
                </c:pt>
                <c:pt idx="16">
                  <c:v>66779918</c:v>
                </c:pt>
                <c:pt idx="17">
                  <c:v>68525296</c:v>
                </c:pt>
                <c:pt idx="18">
                  <c:v>74969854</c:v>
                </c:pt>
                <c:pt idx="19">
                  <c:v>73122508</c:v>
                </c:pt>
                <c:pt idx="20">
                  <c:v>79637517</c:v>
                </c:pt>
                <c:pt idx="21">
                  <c:v>86124258</c:v>
                </c:pt>
                <c:pt idx="22">
                  <c:v>85132427</c:v>
                </c:pt>
                <c:pt idx="23">
                  <c:v>88427978</c:v>
                </c:pt>
                <c:pt idx="24">
                  <c:v>120530984</c:v>
                </c:pt>
                <c:pt idx="25">
                  <c:v>98926933</c:v>
                </c:pt>
                <c:pt idx="26">
                  <c:v>113045701</c:v>
                </c:pt>
              </c:numCache>
            </c:numRef>
          </c:val>
          <c:extLst>
            <c:ext xmlns:c16="http://schemas.microsoft.com/office/drawing/2014/chart" uri="{C3380CC4-5D6E-409C-BE32-E72D297353CC}">
              <c16:uniqueId val="{00000001-19BC-43A2-88FA-7281A9E045CC}"/>
            </c:ext>
          </c:extLst>
        </c:ser>
        <c:dLbls>
          <c:showLegendKey val="0"/>
          <c:showVal val="0"/>
          <c:showCatName val="0"/>
          <c:showSerName val="0"/>
          <c:showPercent val="0"/>
          <c:showBubbleSize val="0"/>
        </c:dLbls>
        <c:gapWidth val="50"/>
        <c:axId val="380876304"/>
        <c:axId val="380878656"/>
      </c:barChart>
      <c:catAx>
        <c:axId val="380876304"/>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800" b="0" i="0" u="none" strike="noStrike" kern="1200" baseline="0">
                <a:solidFill>
                  <a:srgbClr val="000000"/>
                </a:solidFill>
                <a:latin typeface="ＭＳ ゴシック"/>
                <a:ea typeface="ＭＳ ゴシック"/>
                <a:cs typeface="ＭＳ ゴシック"/>
              </a:defRPr>
            </a:pPr>
            <a:endParaRPr lang="ja-JP"/>
          </a:p>
        </c:txPr>
        <c:crossAx val="380878656"/>
        <c:crosses val="autoZero"/>
        <c:auto val="1"/>
        <c:lblAlgn val="ctr"/>
        <c:lblOffset val="100"/>
        <c:tickLblSkip val="1"/>
        <c:tickMarkSkip val="1"/>
        <c:noMultiLvlLbl val="0"/>
      </c:catAx>
      <c:valAx>
        <c:axId val="380878656"/>
        <c:scaling>
          <c:orientation val="minMax"/>
        </c:scaling>
        <c:delete val="0"/>
        <c:axPos val="l"/>
        <c:majorGridlines>
          <c:spPr>
            <a:ln w="3175" cap="flat" cmpd="sng" algn="ctr">
              <a:solidFill>
                <a:srgbClr val="000000"/>
              </a:solidFill>
              <a:prstDash val="solid"/>
              <a:round/>
            </a:ln>
            <a:effectLst/>
          </c:spPr>
        </c:majorGridlines>
        <c:title>
          <c:tx>
            <c:rich>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r>
                  <a:rPr lang="ja-JP" altLang="en-US"/>
                  <a:t>（億円）</a:t>
                </a:r>
              </a:p>
            </c:rich>
          </c:tx>
          <c:layout>
            <c:manualLayout>
              <c:xMode val="edge"/>
              <c:yMode val="edge"/>
              <c:x val="3.0973489633136189E-2"/>
              <c:y val="0.13216948637087869"/>
            </c:manualLayout>
          </c:layout>
          <c:overlay val="0"/>
          <c:spPr>
            <a:noFill/>
            <a:ln w="25400">
              <a:noFill/>
            </a:ln>
            <a:effectLst/>
          </c:spPr>
          <c:txPr>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endParaRPr lang="ja-JP"/>
            </a:p>
          </c:txPr>
        </c:title>
        <c:numFmt formatCode="#,##0;[Red]#,##0" sourceLinked="0"/>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30" b="0" i="0" u="none" strike="noStrike" kern="1200" baseline="0">
                <a:solidFill>
                  <a:srgbClr val="000000"/>
                </a:solidFill>
                <a:latin typeface="ＭＳ Ｐゴシック"/>
                <a:ea typeface="ＭＳ Ｐゴシック"/>
                <a:cs typeface="ＭＳ Ｐゴシック"/>
              </a:defRPr>
            </a:pPr>
            <a:endParaRPr lang="ja-JP"/>
          </a:p>
        </c:txPr>
        <c:crossAx val="380876304"/>
        <c:crosses val="autoZero"/>
        <c:crossBetween val="between"/>
        <c:dispUnits>
          <c:builtInUnit val="hundredThousands"/>
        </c:dispUnits>
      </c:valAx>
      <c:spPr>
        <a:noFill/>
        <a:ln w="12700">
          <a:solidFill>
            <a:srgbClr val="808080"/>
          </a:solidFill>
          <a:prstDash val="solid"/>
        </a:ln>
        <a:effectLst/>
      </c:spPr>
    </c:plotArea>
    <c:legend>
      <c:legendPos val="t"/>
      <c:layout>
        <c:manualLayout>
          <c:xMode val="edge"/>
          <c:yMode val="edge"/>
          <c:x val="0.41010891416350737"/>
          <c:y val="0.13216946366552668"/>
          <c:w val="0.15006890255659572"/>
          <c:h val="5.0868527797661656E-2"/>
        </c:manualLayout>
      </c:layout>
      <c:overlay val="0"/>
      <c:spPr>
        <a:solidFill>
          <a:srgbClr val="FFFFFF"/>
        </a:solidFill>
        <a:ln w="3175">
          <a:noFill/>
          <a:prstDash val="solid"/>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ＭＳ Ｐゴシック"/>
                <a:ea typeface="ＭＳ Ｐゴシック"/>
                <a:cs typeface="ＭＳ Ｐゴシック"/>
              </a:defRPr>
            </a:pPr>
            <a:r>
              <a:rPr lang="ja-JP" altLang="en-US"/>
              <a:t>職員数の推移</a:t>
            </a:r>
          </a:p>
        </c:rich>
      </c:tx>
      <c:layout>
        <c:manualLayout>
          <c:xMode val="edge"/>
          <c:yMode val="edge"/>
          <c:x val="0.43516506590522336"/>
          <c:y val="4.8300536672629693E-2"/>
        </c:manualLayout>
      </c:layout>
      <c:overlay val="0"/>
      <c:spPr>
        <a:noFill/>
        <a:ln w="25400">
          <a:noFill/>
        </a:ln>
      </c:spPr>
    </c:title>
    <c:autoTitleDeleted val="0"/>
    <c:plotArea>
      <c:layout>
        <c:manualLayout>
          <c:layoutTarget val="inner"/>
          <c:xMode val="edge"/>
          <c:yMode val="edge"/>
          <c:x val="7.4725314820846295E-2"/>
          <c:y val="0.16815757085543631"/>
          <c:w val="0.90944835067073504"/>
          <c:h val="0.65533747458669644"/>
        </c:manualLayout>
      </c:layout>
      <c:barChart>
        <c:barDir val="col"/>
        <c:grouping val="clustered"/>
        <c:varyColors val="0"/>
        <c:ser>
          <c:idx val="0"/>
          <c:order val="0"/>
          <c:spPr>
            <a:pattFill prst="pct25">
              <a:fgClr>
                <a:srgbClr val="000000"/>
              </a:fgClr>
              <a:bgClr>
                <a:srgbClr val="FFFFFF"/>
              </a:bgClr>
            </a:patt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職員_表64!$A$6:$A$31</c:f>
              <c:strCache>
                <c:ptCount val="26"/>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令和元年</c:v>
                </c:pt>
                <c:pt idx="22">
                  <c:v>令和２年</c:v>
                </c:pt>
                <c:pt idx="23">
                  <c:v>令和３年</c:v>
                </c:pt>
                <c:pt idx="24">
                  <c:v>令和４年</c:v>
                </c:pt>
                <c:pt idx="25">
                  <c:v>令和５年</c:v>
                </c:pt>
              </c:strCache>
            </c:strRef>
          </c:cat>
          <c:val>
            <c:numRef>
              <c:f>職員_表64!$B$6:$B$31</c:f>
              <c:numCache>
                <c:formatCode>#,##0;[Red]#,##0</c:formatCode>
                <c:ptCount val="26"/>
                <c:pt idx="0">
                  <c:v>2096</c:v>
                </c:pt>
                <c:pt idx="1">
                  <c:v>2076</c:v>
                </c:pt>
                <c:pt idx="2">
                  <c:v>2064</c:v>
                </c:pt>
                <c:pt idx="3">
                  <c:v>2045</c:v>
                </c:pt>
                <c:pt idx="4">
                  <c:v>2028</c:v>
                </c:pt>
                <c:pt idx="5">
                  <c:v>1998</c:v>
                </c:pt>
                <c:pt idx="6">
                  <c:v>1968</c:v>
                </c:pt>
                <c:pt idx="7">
                  <c:v>1936</c:v>
                </c:pt>
                <c:pt idx="8">
                  <c:v>1913</c:v>
                </c:pt>
                <c:pt idx="9">
                  <c:v>1878</c:v>
                </c:pt>
                <c:pt idx="10">
                  <c:v>1842</c:v>
                </c:pt>
                <c:pt idx="11">
                  <c:v>1819</c:v>
                </c:pt>
                <c:pt idx="12">
                  <c:v>1782</c:v>
                </c:pt>
                <c:pt idx="13">
                  <c:v>1761</c:v>
                </c:pt>
                <c:pt idx="14">
                  <c:v>1748</c:v>
                </c:pt>
                <c:pt idx="15">
                  <c:v>1742</c:v>
                </c:pt>
                <c:pt idx="16">
                  <c:v>1737</c:v>
                </c:pt>
                <c:pt idx="17">
                  <c:v>1734</c:v>
                </c:pt>
                <c:pt idx="18">
                  <c:v>1731</c:v>
                </c:pt>
                <c:pt idx="19">
                  <c:v>1755</c:v>
                </c:pt>
                <c:pt idx="20">
                  <c:v>1861</c:v>
                </c:pt>
                <c:pt idx="21">
                  <c:v>1926</c:v>
                </c:pt>
                <c:pt idx="22">
                  <c:v>1936</c:v>
                </c:pt>
                <c:pt idx="23">
                  <c:v>1937</c:v>
                </c:pt>
                <c:pt idx="24">
                  <c:v>1987</c:v>
                </c:pt>
                <c:pt idx="25">
                  <c:v>2026</c:v>
                </c:pt>
              </c:numCache>
            </c:numRef>
          </c:val>
          <c:extLst>
            <c:ext xmlns:c16="http://schemas.microsoft.com/office/drawing/2014/chart" uri="{C3380CC4-5D6E-409C-BE32-E72D297353CC}">
              <c16:uniqueId val="{00000000-ADE6-4649-83E6-9B0EDAF55F72}"/>
            </c:ext>
          </c:extLst>
        </c:ser>
        <c:dLbls>
          <c:showLegendKey val="0"/>
          <c:showVal val="0"/>
          <c:showCatName val="0"/>
          <c:showSerName val="0"/>
          <c:showPercent val="0"/>
          <c:showBubbleSize val="0"/>
        </c:dLbls>
        <c:gapWidth val="50"/>
        <c:axId val="782517840"/>
        <c:axId val="782511960"/>
      </c:barChart>
      <c:catAx>
        <c:axId val="782517840"/>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2.3076923076923078E-2"/>
              <c:y val="8.0500894454382826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1025" b="0" i="0" u="none" strike="noStrike" baseline="0">
                <a:solidFill>
                  <a:srgbClr val="000000"/>
                </a:solidFill>
                <a:latin typeface="ＭＳ ゴシック"/>
                <a:ea typeface="ＭＳ ゴシック"/>
                <a:cs typeface="ＭＳ ゴシック"/>
              </a:defRPr>
            </a:pPr>
            <a:endParaRPr lang="ja-JP"/>
          </a:p>
        </c:txPr>
        <c:crossAx val="782511960"/>
        <c:crossesAt val="0"/>
        <c:auto val="1"/>
        <c:lblAlgn val="ctr"/>
        <c:lblOffset val="100"/>
        <c:tickLblSkip val="1"/>
        <c:tickMarkSkip val="1"/>
        <c:noMultiLvlLbl val="0"/>
      </c:catAx>
      <c:valAx>
        <c:axId val="782511960"/>
        <c:scaling>
          <c:orientation val="minMax"/>
          <c:min val="0"/>
        </c:scaling>
        <c:delete val="0"/>
        <c:axPos val="l"/>
        <c:majorGridlines>
          <c:spPr>
            <a:ln w="3175">
              <a:solidFill>
                <a:schemeClr val="bg1">
                  <a:lumMod val="75000"/>
                </a:schemeClr>
              </a:solidFill>
              <a:prstDash val="sysDash"/>
            </a:ln>
          </c:spPr>
        </c:majorGridlines>
        <c:numFmt formatCode="#,##0;[Red]#,##0"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782517840"/>
        <c:crosses val="autoZero"/>
        <c:crossBetween val="between"/>
        <c:majorUnit val="5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従業者数の推移</a:t>
            </a:r>
            <a:r>
              <a:rPr lang="ja-JP" altLang="ja-JP" sz="800" b="0" i="0" u="none" strike="noStrike" baseline="0">
                <a:effectLst/>
              </a:rPr>
              <a:t>（従業員４人以上）</a:t>
            </a:r>
            <a:endParaRPr lang="ja-JP" altLang="en-US" b="0"/>
          </a:p>
        </c:rich>
      </c:tx>
      <c:layout>
        <c:manualLayout>
          <c:xMode val="edge"/>
          <c:yMode val="edge"/>
          <c:x val="0.27369585707863864"/>
          <c:y val="5.2873411159532424E-2"/>
        </c:manualLayout>
      </c:layout>
      <c:overlay val="0"/>
      <c:spPr>
        <a:noFill/>
        <a:ln w="25400">
          <a:noFill/>
        </a:ln>
      </c:spPr>
    </c:title>
    <c:autoTitleDeleted val="0"/>
    <c:plotArea>
      <c:layout>
        <c:manualLayout>
          <c:layoutTarget val="inner"/>
          <c:xMode val="edge"/>
          <c:yMode val="edge"/>
          <c:x val="0.10112924137494861"/>
          <c:y val="0.15827626197888056"/>
          <c:w val="0.76209847642918505"/>
          <c:h val="0.59052135956887453"/>
        </c:manualLayout>
      </c:layout>
      <c:lineChart>
        <c:grouping val="standard"/>
        <c:varyColors val="0"/>
        <c:ser>
          <c:idx val="1"/>
          <c:order val="0"/>
          <c:spPr>
            <a:ln w="9525" cap="flat">
              <a:solidFill>
                <a:schemeClr val="tx1"/>
              </a:solidFill>
            </a:ln>
          </c:spPr>
          <c:marker>
            <c:symbol val="none"/>
          </c:marker>
          <c:dPt>
            <c:idx val="20"/>
            <c:bubble3D val="0"/>
            <c:spPr>
              <a:ln w="9525" cap="rnd">
                <a:solidFill>
                  <a:schemeClr val="tx1"/>
                </a:solidFill>
                <a:round/>
              </a:ln>
            </c:spPr>
            <c:extLst>
              <c:ext xmlns:c16="http://schemas.microsoft.com/office/drawing/2014/chart" uri="{C3380CC4-5D6E-409C-BE32-E72D297353CC}">
                <c16:uniqueId val="{00000001-B64C-42E9-81A7-71EC626626C2}"/>
              </c:ext>
            </c:extLst>
          </c:dPt>
          <c:cat>
            <c:strRef>
              <c:f>表15!$A$5:$A$24</c:f>
              <c:strCache>
                <c:ptCount val="20"/>
                <c:pt idx="0">
                  <c:v>平成１３年</c:v>
                </c:pt>
                <c:pt idx="1">
                  <c:v>平成１４年</c:v>
                </c:pt>
                <c:pt idx="2">
                  <c:v>平成１５年</c:v>
                </c:pt>
                <c:pt idx="3">
                  <c:v>平成１６年</c:v>
                </c:pt>
                <c:pt idx="4">
                  <c:v>平成１７年</c:v>
                </c:pt>
                <c:pt idx="5">
                  <c:v>平成１８年</c:v>
                </c:pt>
                <c:pt idx="6">
                  <c:v>平成１９年</c:v>
                </c:pt>
                <c:pt idx="7">
                  <c:v>平成２０年</c:v>
                </c:pt>
                <c:pt idx="8">
                  <c:v>平成２１年</c:v>
                </c:pt>
                <c:pt idx="9">
                  <c:v>平成２２年</c:v>
                </c:pt>
                <c:pt idx="10">
                  <c:v>平成２３年</c:v>
                </c:pt>
                <c:pt idx="11">
                  <c:v>平成２４年</c:v>
                </c:pt>
                <c:pt idx="12">
                  <c:v>平成２５年</c:v>
                </c:pt>
                <c:pt idx="13">
                  <c:v>平成２６年</c:v>
                </c:pt>
                <c:pt idx="14">
                  <c:v>平成２７年</c:v>
                </c:pt>
                <c:pt idx="15">
                  <c:v>平成２９年</c:v>
                </c:pt>
                <c:pt idx="16">
                  <c:v>平成３０年</c:v>
                </c:pt>
                <c:pt idx="17">
                  <c:v>令和　元年</c:v>
                </c:pt>
                <c:pt idx="18">
                  <c:v>令和　２年</c:v>
                </c:pt>
                <c:pt idx="19">
                  <c:v>令和　３年</c:v>
                </c:pt>
              </c:strCache>
            </c:strRef>
          </c:cat>
          <c:val>
            <c:numRef>
              <c:f>表15!$C$5:$C$24</c:f>
              <c:numCache>
                <c:formatCode>#,##0;[Red]#,##0</c:formatCode>
                <c:ptCount val="20"/>
                <c:pt idx="0">
                  <c:v>8361</c:v>
                </c:pt>
                <c:pt idx="1">
                  <c:v>7737</c:v>
                </c:pt>
                <c:pt idx="2">
                  <c:v>7509</c:v>
                </c:pt>
                <c:pt idx="3">
                  <c:v>8045</c:v>
                </c:pt>
                <c:pt idx="4">
                  <c:v>7405</c:v>
                </c:pt>
                <c:pt idx="5">
                  <c:v>9095</c:v>
                </c:pt>
                <c:pt idx="6">
                  <c:v>13512</c:v>
                </c:pt>
                <c:pt idx="7">
                  <c:v>10382</c:v>
                </c:pt>
                <c:pt idx="8">
                  <c:v>9520</c:v>
                </c:pt>
                <c:pt idx="9">
                  <c:v>9268</c:v>
                </c:pt>
                <c:pt idx="10">
                  <c:v>8651</c:v>
                </c:pt>
                <c:pt idx="11">
                  <c:v>8313</c:v>
                </c:pt>
                <c:pt idx="12">
                  <c:v>8076</c:v>
                </c:pt>
                <c:pt idx="13">
                  <c:v>8287</c:v>
                </c:pt>
                <c:pt idx="14">
                  <c:v>9158</c:v>
                </c:pt>
                <c:pt idx="15">
                  <c:v>9332</c:v>
                </c:pt>
                <c:pt idx="16">
                  <c:v>9969</c:v>
                </c:pt>
                <c:pt idx="17">
                  <c:v>10134</c:v>
                </c:pt>
                <c:pt idx="18">
                  <c:v>10421</c:v>
                </c:pt>
                <c:pt idx="19">
                  <c:v>10995</c:v>
                </c:pt>
              </c:numCache>
            </c:numRef>
          </c:val>
          <c:smooth val="0"/>
          <c:extLst>
            <c:ext xmlns:c16="http://schemas.microsoft.com/office/drawing/2014/chart" uri="{C3380CC4-5D6E-409C-BE32-E72D297353CC}">
              <c16:uniqueId val="{00000002-B64C-42E9-81A7-71EC626626C2}"/>
            </c:ext>
          </c:extLst>
        </c:ser>
        <c:dLbls>
          <c:showLegendKey val="0"/>
          <c:showVal val="0"/>
          <c:showCatName val="0"/>
          <c:showSerName val="0"/>
          <c:showPercent val="0"/>
          <c:showBubbleSize val="0"/>
        </c:dLbls>
        <c:smooth val="0"/>
        <c:axId val="601499008"/>
        <c:axId val="601496264"/>
        <c:extLst/>
      </c:lineChart>
      <c:catAx>
        <c:axId val="6014990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6264"/>
        <c:crosses val="autoZero"/>
        <c:auto val="1"/>
        <c:lblAlgn val="ctr"/>
        <c:lblOffset val="100"/>
        <c:tickMarkSkip val="1"/>
        <c:noMultiLvlLbl val="0"/>
      </c:catAx>
      <c:valAx>
        <c:axId val="601496264"/>
        <c:scaling>
          <c:orientation val="minMax"/>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(人)</a:t>
                </a:r>
              </a:p>
            </c:rich>
          </c:tx>
          <c:layout>
            <c:manualLayout>
              <c:xMode val="edge"/>
              <c:yMode val="edge"/>
              <c:x val="5.6292397152013458E-2"/>
              <c:y val="8.993340829835050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60" b="0" i="0" u="none" strike="noStrike" baseline="0">
                <a:solidFill>
                  <a:schemeClr val="tx1"/>
                </a:solidFill>
                <a:latin typeface="ＭＳ Ｐゴシック"/>
                <a:ea typeface="ＭＳ Ｐゴシック"/>
                <a:cs typeface="ＭＳ Ｐゴシック"/>
              </a:defRPr>
            </a:pPr>
            <a:endParaRPr lang="ja-JP"/>
          </a:p>
        </c:txPr>
        <c:crossAx val="601499008"/>
        <c:crosses val="autoZero"/>
        <c:crossBetween val="between"/>
        <c:majorUnit val="30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8"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製造出荷額の推移（従業者４人以上）</a:t>
            </a:r>
          </a:p>
        </c:rich>
      </c:tx>
      <c:layout>
        <c:manualLayout>
          <c:xMode val="edge"/>
          <c:yMode val="edge"/>
          <c:x val="0.27870216356005939"/>
          <c:y val="2.8288888888888888E-2"/>
        </c:manualLayout>
      </c:layout>
      <c:overlay val="0"/>
      <c:spPr>
        <a:noFill/>
        <a:ln w="25400">
          <a:noFill/>
        </a:ln>
      </c:spPr>
    </c:title>
    <c:autoTitleDeleted val="0"/>
    <c:plotArea>
      <c:layout>
        <c:manualLayout>
          <c:layoutTarget val="inner"/>
          <c:xMode val="edge"/>
          <c:yMode val="edge"/>
          <c:x val="0.13045456956485849"/>
          <c:y val="0.14518541806593596"/>
          <c:w val="0.76281550419553767"/>
          <c:h val="0.58918589743589744"/>
        </c:manualLayout>
      </c:layout>
      <c:lineChart>
        <c:grouping val="standard"/>
        <c:varyColors val="0"/>
        <c:ser>
          <c:idx val="0"/>
          <c:order val="0"/>
          <c:spPr>
            <a:ln w="9525">
              <a:solidFill>
                <a:schemeClr val="tx1"/>
              </a:solidFill>
            </a:ln>
          </c:spPr>
          <c:marker>
            <c:symbol val="none"/>
          </c:marker>
          <c:cat>
            <c:strRef>
              <c:f>表15!$A$5:$A$24</c:f>
              <c:strCache>
                <c:ptCount val="20"/>
                <c:pt idx="0">
                  <c:v>平成１３年</c:v>
                </c:pt>
                <c:pt idx="1">
                  <c:v>平成１４年</c:v>
                </c:pt>
                <c:pt idx="2">
                  <c:v>平成１５年</c:v>
                </c:pt>
                <c:pt idx="3">
                  <c:v>平成１６年</c:v>
                </c:pt>
                <c:pt idx="4">
                  <c:v>平成１７年</c:v>
                </c:pt>
                <c:pt idx="5">
                  <c:v>平成１８年</c:v>
                </c:pt>
                <c:pt idx="6">
                  <c:v>平成１９年</c:v>
                </c:pt>
                <c:pt idx="7">
                  <c:v>平成２０年</c:v>
                </c:pt>
                <c:pt idx="8">
                  <c:v>平成２１年</c:v>
                </c:pt>
                <c:pt idx="9">
                  <c:v>平成２２年</c:v>
                </c:pt>
                <c:pt idx="10">
                  <c:v>平成２３年</c:v>
                </c:pt>
                <c:pt idx="11">
                  <c:v>平成２４年</c:v>
                </c:pt>
                <c:pt idx="12">
                  <c:v>平成２５年</c:v>
                </c:pt>
                <c:pt idx="13">
                  <c:v>平成２６年</c:v>
                </c:pt>
                <c:pt idx="14">
                  <c:v>平成２７年</c:v>
                </c:pt>
                <c:pt idx="15">
                  <c:v>平成２９年</c:v>
                </c:pt>
                <c:pt idx="16">
                  <c:v>平成３０年</c:v>
                </c:pt>
                <c:pt idx="17">
                  <c:v>令和　元年</c:v>
                </c:pt>
                <c:pt idx="18">
                  <c:v>令和　２年</c:v>
                </c:pt>
                <c:pt idx="19">
                  <c:v>令和　３年</c:v>
                </c:pt>
              </c:strCache>
            </c:strRef>
          </c:cat>
          <c:val>
            <c:numRef>
              <c:f>表15!$D$5:$D$24</c:f>
              <c:numCache>
                <c:formatCode>#,##0;[Red]#,##0</c:formatCode>
                <c:ptCount val="20"/>
                <c:pt idx="0">
                  <c:v>33271275</c:v>
                </c:pt>
                <c:pt idx="1">
                  <c:v>34990822</c:v>
                </c:pt>
                <c:pt idx="2">
                  <c:v>38167556</c:v>
                </c:pt>
                <c:pt idx="3">
                  <c:v>35338439</c:v>
                </c:pt>
                <c:pt idx="4">
                  <c:v>30179832</c:v>
                </c:pt>
                <c:pt idx="5">
                  <c:v>29949530</c:v>
                </c:pt>
                <c:pt idx="6">
                  <c:v>31918462</c:v>
                </c:pt>
                <c:pt idx="7">
                  <c:v>31513596</c:v>
                </c:pt>
                <c:pt idx="8">
                  <c:v>26725007</c:v>
                </c:pt>
                <c:pt idx="9">
                  <c:v>27627270</c:v>
                </c:pt>
                <c:pt idx="10">
                  <c:v>29093700</c:v>
                </c:pt>
                <c:pt idx="11">
                  <c:v>28073887</c:v>
                </c:pt>
                <c:pt idx="12">
                  <c:v>26812172</c:v>
                </c:pt>
                <c:pt idx="13">
                  <c:v>27470693</c:v>
                </c:pt>
                <c:pt idx="14">
                  <c:v>33726019</c:v>
                </c:pt>
                <c:pt idx="15">
                  <c:v>31003373</c:v>
                </c:pt>
                <c:pt idx="16">
                  <c:v>34106723</c:v>
                </c:pt>
                <c:pt idx="17">
                  <c:v>35658325</c:v>
                </c:pt>
                <c:pt idx="18">
                  <c:v>34620608</c:v>
                </c:pt>
                <c:pt idx="19">
                  <c:v>37601590</c:v>
                </c:pt>
              </c:numCache>
            </c:numRef>
          </c:val>
          <c:smooth val="0"/>
          <c:extLst>
            <c:ext xmlns:c16="http://schemas.microsoft.com/office/drawing/2014/chart" uri="{C3380CC4-5D6E-409C-BE32-E72D297353CC}">
              <c16:uniqueId val="{00000000-3878-46C4-9F51-A965846C85E0}"/>
            </c:ext>
          </c:extLst>
        </c:ser>
        <c:dLbls>
          <c:showLegendKey val="0"/>
          <c:showVal val="0"/>
          <c:showCatName val="0"/>
          <c:showSerName val="0"/>
          <c:showPercent val="0"/>
          <c:showBubbleSize val="0"/>
        </c:dLbls>
        <c:smooth val="0"/>
        <c:axId val="601497440"/>
        <c:axId val="601498224"/>
      </c:lineChart>
      <c:catAx>
        <c:axId val="6014974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panose="020B0609070205080204" pitchFamily="49" charset="-128"/>
                <a:ea typeface="ＭＳ ゴシック" panose="020B0609070205080204" pitchFamily="49" charset="-128"/>
                <a:cs typeface="ＭＳ Ｐゴシック"/>
              </a:defRPr>
            </a:pPr>
            <a:endParaRPr lang="ja-JP"/>
          </a:p>
        </c:txPr>
        <c:crossAx val="601498224"/>
        <c:crosses val="autoZero"/>
        <c:auto val="1"/>
        <c:lblAlgn val="ctr"/>
        <c:lblOffset val="100"/>
        <c:tickMarkSkip val="1"/>
        <c:noMultiLvlLbl val="0"/>
      </c:catAx>
      <c:valAx>
        <c:axId val="601498224"/>
        <c:scaling>
          <c:orientation val="minMax"/>
          <c:max val="50000000"/>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(万円)</a:t>
                </a:r>
              </a:p>
            </c:rich>
          </c:tx>
          <c:layout>
            <c:manualLayout>
              <c:xMode val="edge"/>
              <c:yMode val="edge"/>
              <c:x val="3.4469679720249551E-2"/>
              <c:y val="6.151880341880341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60" b="0" i="0" u="none" strike="noStrike" baseline="0">
                <a:solidFill>
                  <a:srgbClr val="000000"/>
                </a:solidFill>
                <a:latin typeface="ＭＳ Ｐゴシック"/>
                <a:ea typeface="ＭＳ Ｐゴシック"/>
                <a:cs typeface="ＭＳ Ｐゴシック"/>
              </a:defRPr>
            </a:pPr>
            <a:endParaRPr lang="ja-JP"/>
          </a:p>
        </c:txPr>
        <c:crossAx val="601497440"/>
        <c:crosses val="autoZero"/>
        <c:crossBetween val="between"/>
        <c:majorUnit val="100000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sz="800" b="0">
                <a:latin typeface="ＭＳ Ｐゴシック" panose="020B0600070205080204" pitchFamily="50" charset="-128"/>
                <a:ea typeface="ＭＳ Ｐゴシック" panose="020B0600070205080204" pitchFamily="50" charset="-128"/>
              </a:rPr>
              <a:t>従業員</a:t>
            </a:r>
            <a:r>
              <a:rPr lang="en-US" altLang="ja-JP" sz="800" b="0">
                <a:latin typeface="ＭＳ Ｐゴシック" panose="020B0600070205080204" pitchFamily="50" charset="-128"/>
                <a:ea typeface="ＭＳ Ｐゴシック" panose="020B0600070205080204" pitchFamily="50" charset="-128"/>
              </a:rPr>
              <a:t>1</a:t>
            </a:r>
            <a:r>
              <a:rPr lang="ja-JP" altLang="en-US" sz="800" b="0">
                <a:latin typeface="ＭＳ Ｐゴシック" panose="020B0600070205080204" pitchFamily="50" charset="-128"/>
                <a:ea typeface="ＭＳ Ｐゴシック" panose="020B0600070205080204" pitchFamily="50" charset="-128"/>
              </a:rPr>
              <a:t>人あたり製造品出荷額等の推移</a:t>
            </a:r>
            <a:r>
              <a:rPr lang="ja-JP" altLang="en-US" sz="600" b="0">
                <a:latin typeface="ＭＳ Ｐゴシック" panose="020B0600070205080204" pitchFamily="50" charset="-128"/>
                <a:ea typeface="ＭＳ Ｐゴシック" panose="020B0600070205080204" pitchFamily="50" charset="-128"/>
              </a:rPr>
              <a:t>（従業員４人以上）</a:t>
            </a:r>
            <a:endParaRPr lang="ja-JP" altLang="en-US" sz="800" b="0">
              <a:latin typeface="ＭＳ Ｐゴシック" panose="020B0600070205080204" pitchFamily="50" charset="-128"/>
              <a:ea typeface="ＭＳ Ｐゴシック" panose="020B0600070205080204" pitchFamily="50" charset="-128"/>
            </a:endParaRPr>
          </a:p>
        </c:rich>
      </c:tx>
      <c:layout>
        <c:manualLayout>
          <c:xMode val="edge"/>
          <c:yMode val="edge"/>
          <c:x val="0.15906754945212603"/>
          <c:y val="7.3904307043586762E-2"/>
        </c:manualLayout>
      </c:layout>
      <c:overlay val="0"/>
    </c:title>
    <c:autoTitleDeleted val="0"/>
    <c:plotArea>
      <c:layout>
        <c:manualLayout>
          <c:layoutTarget val="inner"/>
          <c:xMode val="edge"/>
          <c:yMode val="edge"/>
          <c:x val="0.10931739238486224"/>
          <c:y val="0.19574754590803611"/>
          <c:w val="0.75170986442136978"/>
          <c:h val="0.5602650488361085"/>
        </c:manualLayout>
      </c:layout>
      <c:lineChart>
        <c:grouping val="standard"/>
        <c:varyColors val="0"/>
        <c:ser>
          <c:idx val="3"/>
          <c:order val="0"/>
          <c:tx>
            <c:strRef>
              <c:f>表15!$E$4</c:f>
              <c:strCache>
                <c:ptCount val="1"/>
                <c:pt idx="0">
                  <c:v>従業者１人あたり製造品出荷額等（万円）</c:v>
                </c:pt>
              </c:strCache>
            </c:strRef>
          </c:tx>
          <c:spPr>
            <a:ln w="9525">
              <a:solidFill>
                <a:schemeClr val="tx1"/>
              </a:solidFill>
            </a:ln>
          </c:spPr>
          <c:marker>
            <c:symbol val="none"/>
          </c:marker>
          <c:cat>
            <c:strRef>
              <c:f>表15!$A$5:$A$24</c:f>
              <c:strCache>
                <c:ptCount val="20"/>
                <c:pt idx="0">
                  <c:v>平成１３年</c:v>
                </c:pt>
                <c:pt idx="1">
                  <c:v>平成１４年</c:v>
                </c:pt>
                <c:pt idx="2">
                  <c:v>平成１５年</c:v>
                </c:pt>
                <c:pt idx="3">
                  <c:v>平成１６年</c:v>
                </c:pt>
                <c:pt idx="4">
                  <c:v>平成１７年</c:v>
                </c:pt>
                <c:pt idx="5">
                  <c:v>平成１８年</c:v>
                </c:pt>
                <c:pt idx="6">
                  <c:v>平成１９年</c:v>
                </c:pt>
                <c:pt idx="7">
                  <c:v>平成２０年</c:v>
                </c:pt>
                <c:pt idx="8">
                  <c:v>平成２１年</c:v>
                </c:pt>
                <c:pt idx="9">
                  <c:v>平成２２年</c:v>
                </c:pt>
                <c:pt idx="10">
                  <c:v>平成２３年</c:v>
                </c:pt>
                <c:pt idx="11">
                  <c:v>平成２４年</c:v>
                </c:pt>
                <c:pt idx="12">
                  <c:v>平成２５年</c:v>
                </c:pt>
                <c:pt idx="13">
                  <c:v>平成２６年</c:v>
                </c:pt>
                <c:pt idx="14">
                  <c:v>平成２７年</c:v>
                </c:pt>
                <c:pt idx="15">
                  <c:v>平成２９年</c:v>
                </c:pt>
                <c:pt idx="16">
                  <c:v>平成３０年</c:v>
                </c:pt>
                <c:pt idx="17">
                  <c:v>令和　元年</c:v>
                </c:pt>
                <c:pt idx="18">
                  <c:v>令和　２年</c:v>
                </c:pt>
                <c:pt idx="19">
                  <c:v>令和　３年</c:v>
                </c:pt>
              </c:strCache>
            </c:strRef>
          </c:cat>
          <c:val>
            <c:numRef>
              <c:f>表15!$E$5:$E$24</c:f>
              <c:numCache>
                <c:formatCode>#,##0;[Red]#,##0</c:formatCode>
                <c:ptCount val="20"/>
                <c:pt idx="0">
                  <c:v>3979.3415859346969</c:v>
                </c:pt>
                <c:pt idx="1">
                  <c:v>4522.5309551505752</c:v>
                </c:pt>
                <c:pt idx="2">
                  <c:v>5082.9079770941535</c:v>
                </c:pt>
                <c:pt idx="3">
                  <c:v>4392.596519577377</c:v>
                </c:pt>
                <c:pt idx="4">
                  <c:v>4075.6018906144495</c:v>
                </c:pt>
                <c:pt idx="5">
                  <c:v>3292.9664650907093</c:v>
                </c:pt>
                <c:pt idx="6">
                  <c:v>2362.2307578448786</c:v>
                </c:pt>
                <c:pt idx="7">
                  <c:v>3035.4070506646117</c:v>
                </c:pt>
                <c:pt idx="8">
                  <c:v>2807.2486344537815</c:v>
                </c:pt>
                <c:pt idx="9">
                  <c:v>2980.9311609840311</c:v>
                </c:pt>
                <c:pt idx="10">
                  <c:v>3363.0447347127501</c:v>
                </c:pt>
                <c:pt idx="11">
                  <c:v>3377.1065800553351</c:v>
                </c:pt>
                <c:pt idx="12">
                  <c:v>3319.9816740960873</c:v>
                </c:pt>
                <c:pt idx="13">
                  <c:v>3314.9140822975746</c:v>
                </c:pt>
                <c:pt idx="14">
                  <c:v>3682.6838829438743</c:v>
                </c:pt>
                <c:pt idx="15">
                  <c:v>3322.2645735105016</c:v>
                </c:pt>
                <c:pt idx="16">
                  <c:v>3421.2782626141038</c:v>
                </c:pt>
                <c:pt idx="17">
                  <c:v>3518.6821590684822</c:v>
                </c:pt>
                <c:pt idx="18">
                  <c:v>3322.1963343249208</c:v>
                </c:pt>
                <c:pt idx="19">
                  <c:v>3419.8808549340611</c:v>
                </c:pt>
              </c:numCache>
            </c:numRef>
          </c:val>
          <c:smooth val="0"/>
          <c:extLst>
            <c:ext xmlns:c16="http://schemas.microsoft.com/office/drawing/2014/chart" uri="{C3380CC4-5D6E-409C-BE32-E72D297353CC}">
              <c16:uniqueId val="{00000000-DDA4-4F95-8A11-DEB6D2C52CC8}"/>
            </c:ext>
          </c:extLst>
        </c:ser>
        <c:dLbls>
          <c:showLegendKey val="0"/>
          <c:showVal val="0"/>
          <c:showCatName val="0"/>
          <c:showSerName val="0"/>
          <c:showPercent val="0"/>
          <c:showBubbleSize val="0"/>
        </c:dLbls>
        <c:smooth val="0"/>
        <c:axId val="607102824"/>
        <c:axId val="607104392"/>
        <c:extLst/>
      </c:lineChart>
      <c:catAx>
        <c:axId val="607102824"/>
        <c:scaling>
          <c:orientation val="minMax"/>
        </c:scaling>
        <c:delete val="0"/>
        <c:axPos val="b"/>
        <c:numFmt formatCode="General" sourceLinked="1"/>
        <c:majorTickMark val="none"/>
        <c:minorTickMark val="none"/>
        <c:tickLblPos val="nextTo"/>
        <c:spPr>
          <a:ln w="3175">
            <a:solidFill>
              <a:schemeClr val="tx1"/>
            </a:solidFill>
          </a:ln>
        </c:spPr>
        <c:txPr>
          <a:bodyPr rot="0" vert="wordArtVertRtl"/>
          <a:lstStyle/>
          <a:p>
            <a:pPr>
              <a:defRPr sz="600">
                <a:latin typeface="ＭＳ ゴシック" panose="020B0609070205080204" pitchFamily="49" charset="-128"/>
                <a:ea typeface="ＭＳ ゴシック" panose="020B0609070205080204" pitchFamily="49" charset="-128"/>
              </a:defRPr>
            </a:pPr>
            <a:endParaRPr lang="ja-JP"/>
          </a:p>
        </c:txPr>
        <c:crossAx val="607104392"/>
        <c:crosses val="autoZero"/>
        <c:auto val="1"/>
        <c:lblAlgn val="ctr"/>
        <c:lblOffset val="100"/>
        <c:noMultiLvlLbl val="0"/>
      </c:catAx>
      <c:valAx>
        <c:axId val="607104392"/>
        <c:scaling>
          <c:orientation val="minMax"/>
        </c:scaling>
        <c:delete val="0"/>
        <c:axPos val="l"/>
        <c:majorGridlines>
          <c:spPr>
            <a:ln w="3175"/>
          </c:spPr>
        </c:majorGridlines>
        <c:numFmt formatCode="#,##0;[Red]#,##0" sourceLinked="1"/>
        <c:majorTickMark val="in"/>
        <c:minorTickMark val="none"/>
        <c:tickLblPos val="nextTo"/>
        <c:spPr>
          <a:noFill/>
          <a:ln w="3175">
            <a:solidFill>
              <a:schemeClr val="tx1"/>
            </a:solidFill>
          </a:ln>
        </c:spPr>
        <c:txPr>
          <a:bodyPr/>
          <a:lstStyle/>
          <a:p>
            <a:pPr>
              <a:defRPr sz="560" baseline="0">
                <a:solidFill>
                  <a:schemeClr val="tx1"/>
                </a:solidFill>
                <a:latin typeface="(日本語用のフォントを使用)"/>
                <a:ea typeface="ＭＳ Ｐゴシック" panose="020B0600070205080204" pitchFamily="50" charset="-128"/>
              </a:defRPr>
            </a:pPr>
            <a:endParaRPr lang="ja-JP"/>
          </a:p>
        </c:txPr>
        <c:crossAx val="607102824"/>
        <c:crosses val="autoZero"/>
        <c:crossBetween val="between"/>
      </c:valAx>
    </c:plotArea>
    <c:plotVisOnly val="1"/>
    <c:dispBlanksAs val="gap"/>
    <c:showDLblsOverMax val="0"/>
  </c:chart>
  <c:spPr>
    <a:ln w="3175">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ja-JP" sz="1100" b="1" i="0" baseline="0">
                <a:effectLst/>
              </a:rPr>
              <a:t>卸売業商店数及び年間販売額の推移</a:t>
            </a:r>
            <a:endParaRPr lang="ja-JP" altLang="ja-JP" sz="1100">
              <a:effectLst/>
            </a:endParaRPr>
          </a:p>
        </c:rich>
      </c:tx>
      <c:layout>
        <c:manualLayout>
          <c:xMode val="edge"/>
          <c:yMode val="edge"/>
          <c:x val="0.32420867507920414"/>
          <c:y val="3.956478733926804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2769317787656098"/>
          <c:y val="0.23600304591555685"/>
          <c:w val="0.80072285973905921"/>
          <c:h val="0.49369222022321396"/>
        </c:manualLayout>
      </c:layout>
      <c:barChart>
        <c:barDir val="col"/>
        <c:grouping val="clustered"/>
        <c:varyColors val="0"/>
        <c:ser>
          <c:idx val="2"/>
          <c:order val="1"/>
          <c:tx>
            <c:strRef>
              <c:f>表16!$D$4</c:f>
              <c:strCache>
                <c:ptCount val="1"/>
                <c:pt idx="0">
                  <c:v>年間販売額</c:v>
                </c:pt>
              </c:strCache>
            </c:strRef>
          </c:tx>
          <c:spPr>
            <a:solidFill>
              <a:schemeClr val="bg1">
                <a:lumMod val="75000"/>
              </a:schemeClr>
            </a:solidFill>
            <a:ln>
              <a:solidFill>
                <a:schemeClr val="tx1"/>
              </a:solidFill>
            </a:ln>
            <a:effectLst/>
          </c:spPr>
          <c:invertIfNegative val="0"/>
          <c:cat>
            <c:strRef>
              <c:f>表16!$A$6:$A$15</c:f>
              <c:strCache>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Cache>
            </c:strRef>
          </c:cat>
          <c:val>
            <c:numRef>
              <c:f>表16!$D$6:$D$15</c:f>
              <c:numCache>
                <c:formatCode>#,##0_);[Red]\(#,##0\)</c:formatCode>
                <c:ptCount val="10"/>
                <c:pt idx="0">
                  <c:v>221394</c:v>
                </c:pt>
                <c:pt idx="1">
                  <c:v>258847</c:v>
                </c:pt>
                <c:pt idx="2">
                  <c:v>429520</c:v>
                </c:pt>
                <c:pt idx="3">
                  <c:v>522070</c:v>
                </c:pt>
                <c:pt idx="4">
                  <c:v>487785</c:v>
                </c:pt>
                <c:pt idx="5">
                  <c:v>570333</c:v>
                </c:pt>
                <c:pt idx="6">
                  <c:v>503670</c:v>
                </c:pt>
                <c:pt idx="7">
                  <c:v>485905</c:v>
                </c:pt>
                <c:pt idx="8">
                  <c:v>352252</c:v>
                </c:pt>
                <c:pt idx="9">
                  <c:v>306560</c:v>
                </c:pt>
              </c:numCache>
            </c:numRef>
          </c:val>
          <c:extLst>
            <c:ext xmlns:c16="http://schemas.microsoft.com/office/drawing/2014/chart" uri="{C3380CC4-5D6E-409C-BE32-E72D297353CC}">
              <c16:uniqueId val="{00000002-9D42-4F4D-8C52-AB759A34149B}"/>
            </c:ext>
          </c:extLst>
        </c:ser>
        <c:dLbls>
          <c:showLegendKey val="0"/>
          <c:showVal val="0"/>
          <c:showCatName val="0"/>
          <c:showSerName val="0"/>
          <c:showPercent val="0"/>
          <c:showBubbleSize val="0"/>
        </c:dLbls>
        <c:gapWidth val="40"/>
        <c:axId val="647383504"/>
        <c:axId val="957354464"/>
      </c:barChart>
      <c:lineChart>
        <c:grouping val="stacked"/>
        <c:varyColors val="0"/>
        <c:ser>
          <c:idx val="0"/>
          <c:order val="0"/>
          <c:tx>
            <c:strRef>
              <c:f>表16!$B$4:$B$5</c:f>
              <c:strCache>
                <c:ptCount val="2"/>
                <c:pt idx="0">
                  <c:v>事業所数</c:v>
                </c:pt>
              </c:strCache>
            </c:strRef>
          </c:tx>
          <c:spPr>
            <a:ln w="12700" cap="rnd">
              <a:solidFill>
                <a:schemeClr val="tx1"/>
              </a:solidFill>
              <a:round/>
            </a:ln>
            <a:effectLst/>
          </c:spPr>
          <c:marker>
            <c:symbol val="circle"/>
            <c:size val="5"/>
            <c:spPr>
              <a:solidFill>
                <a:schemeClr val="tx1"/>
              </a:solidFill>
              <a:ln w="9525">
                <a:solidFill>
                  <a:schemeClr val="tx1"/>
                </a:solidFill>
              </a:ln>
              <a:effectLst/>
            </c:spPr>
          </c:marker>
          <c:cat>
            <c:strRef>
              <c:f>表16!$A$6:$A$15</c:f>
              <c:strCache>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Cache>
            </c:strRef>
          </c:cat>
          <c:val>
            <c:numRef>
              <c:f>表16!$B$6:$B$15</c:f>
              <c:numCache>
                <c:formatCode>#,##0_);[Red]\(#,##0\)</c:formatCode>
                <c:ptCount val="10"/>
                <c:pt idx="0">
                  <c:v>370</c:v>
                </c:pt>
                <c:pt idx="1">
                  <c:v>400</c:v>
                </c:pt>
                <c:pt idx="2">
                  <c:v>468</c:v>
                </c:pt>
                <c:pt idx="3">
                  <c:v>425</c:v>
                </c:pt>
                <c:pt idx="4">
                  <c:v>442</c:v>
                </c:pt>
                <c:pt idx="5">
                  <c:v>387</c:v>
                </c:pt>
                <c:pt idx="6">
                  <c:v>381</c:v>
                </c:pt>
                <c:pt idx="7">
                  <c:v>408</c:v>
                </c:pt>
                <c:pt idx="8">
                  <c:v>429</c:v>
                </c:pt>
                <c:pt idx="9">
                  <c:v>442</c:v>
                </c:pt>
              </c:numCache>
            </c:numRef>
          </c:val>
          <c:smooth val="0"/>
          <c:extLst>
            <c:ext xmlns:c16="http://schemas.microsoft.com/office/drawing/2014/chart" uri="{C3380CC4-5D6E-409C-BE32-E72D297353CC}">
              <c16:uniqueId val="{00000000-9D42-4F4D-8C52-AB759A34149B}"/>
            </c:ext>
          </c:extLst>
        </c:ser>
        <c:dLbls>
          <c:showLegendKey val="0"/>
          <c:showVal val="0"/>
          <c:showCatName val="0"/>
          <c:showSerName val="0"/>
          <c:showPercent val="0"/>
          <c:showBubbleSize val="0"/>
        </c:dLbls>
        <c:marker val="1"/>
        <c:smooth val="0"/>
        <c:axId val="867236704"/>
        <c:axId val="957351968"/>
      </c:lineChart>
      <c:catAx>
        <c:axId val="647383504"/>
        <c:scaling>
          <c:orientation val="minMax"/>
        </c:scaling>
        <c:delete val="0"/>
        <c:axPos val="b"/>
        <c:numFmt formatCode="General" sourceLinked="1"/>
        <c:majorTickMark val="none"/>
        <c:minorTickMark val="none"/>
        <c:tickLblPos val="nextTo"/>
        <c:spPr>
          <a:noFill/>
          <a:ln w="3175" cap="flat" cmpd="sng" algn="ctr">
            <a:solidFill>
              <a:srgbClr val="000000"/>
            </a:solidFill>
            <a:round/>
          </a:ln>
          <a:effectLst/>
        </c:spPr>
        <c:txPr>
          <a:bodyPr rot="0" spcFirstLastPara="1" vertOverflow="ellipsis" vert="wordArtVertRtl" wrap="square" anchor="ctr" anchorCtr="1"/>
          <a:lstStyle/>
          <a:p>
            <a:pPr>
              <a:defRPr sz="800" b="0" i="0" u="none" strike="noStrike" kern="1200" baseline="0">
                <a:solidFill>
                  <a:schemeClr val="tx1">
                    <a:lumMod val="95000"/>
                    <a:lumOff val="5000"/>
                  </a:schemeClr>
                </a:solidFill>
                <a:latin typeface="+mn-lt"/>
                <a:ea typeface="ＭＳ ゴシック" panose="020B0609070205080204" pitchFamily="49" charset="-128"/>
                <a:cs typeface="+mn-cs"/>
              </a:defRPr>
            </a:pPr>
            <a:endParaRPr lang="ja-JP"/>
          </a:p>
        </c:txPr>
        <c:crossAx val="957354464"/>
        <c:crosses val="autoZero"/>
        <c:auto val="1"/>
        <c:lblAlgn val="ctr"/>
        <c:lblOffset val="100"/>
        <c:noMultiLvlLbl val="0"/>
      </c:catAx>
      <c:valAx>
        <c:axId val="957354464"/>
        <c:scaling>
          <c:orientation val="minMax"/>
        </c:scaling>
        <c:delete val="0"/>
        <c:axPos val="l"/>
        <c:majorGridlines>
          <c:spPr>
            <a:ln w="9525" cap="flat" cmpd="sng" algn="ctr">
              <a:solidFill>
                <a:schemeClr val="bg1"/>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sz="1100">
                    <a:solidFill>
                      <a:schemeClr val="tx1"/>
                    </a:solidFill>
                    <a:latin typeface="ＭＳ Ｐゴシック" panose="020B0600070205080204" pitchFamily="50" charset="-128"/>
                    <a:ea typeface="ＭＳ Ｐゴシック" panose="020B0600070205080204" pitchFamily="50" charset="-128"/>
                  </a:rPr>
                  <a:t>(</a:t>
                </a:r>
                <a:r>
                  <a:rPr lang="ja-JP" altLang="en-US" sz="1100">
                    <a:solidFill>
                      <a:schemeClr val="tx1"/>
                    </a:solidFill>
                    <a:latin typeface="ＭＳ Ｐゴシック" panose="020B0600070205080204" pitchFamily="50" charset="-128"/>
                    <a:ea typeface="ＭＳ Ｐゴシック" panose="020B0600070205080204" pitchFamily="50" charset="-128"/>
                  </a:rPr>
                  <a:t>百万円</a:t>
                </a:r>
                <a:r>
                  <a:rPr lang="en-US" altLang="ja-JP" sz="1100">
                    <a:solidFill>
                      <a:schemeClr val="tx1"/>
                    </a:solidFill>
                    <a:latin typeface="ＭＳ Ｐゴシック" panose="020B0600070205080204" pitchFamily="50" charset="-128"/>
                    <a:ea typeface="ＭＳ Ｐゴシック" panose="020B0600070205080204" pitchFamily="50" charset="-128"/>
                  </a:rPr>
                  <a:t>)</a:t>
                </a:r>
                <a:endParaRPr lang="ja-JP" altLang="en-US" sz="1100">
                  <a:solidFill>
                    <a:schemeClr val="tx1"/>
                  </a:solidFill>
                  <a:latin typeface="ＭＳ Ｐゴシック" panose="020B0600070205080204" pitchFamily="50" charset="-128"/>
                  <a:ea typeface="ＭＳ Ｐゴシック" panose="020B0600070205080204" pitchFamily="50" charset="-128"/>
                </a:endParaRPr>
              </a:p>
            </c:rich>
          </c:tx>
          <c:layout>
            <c:manualLayout>
              <c:xMode val="edge"/>
              <c:yMode val="edge"/>
              <c:x val="3.6391196768920199E-2"/>
              <c:y val="0.1241527450018302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647383504"/>
        <c:crosses val="autoZero"/>
        <c:crossBetween val="between"/>
      </c:valAx>
      <c:valAx>
        <c:axId val="957351968"/>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件</a:t>
                </a:r>
                <a:r>
                  <a:rPr lang="en-US" altLang="ja-JP">
                    <a:solidFill>
                      <a:sysClr val="windowText" lastClr="000000"/>
                    </a:solidFill>
                    <a:latin typeface="ＭＳ Ｐゴシック" panose="020B0600070205080204" pitchFamily="50" charset="-128"/>
                    <a:ea typeface="ＭＳ Ｐゴシック" panose="020B0600070205080204" pitchFamily="50" charset="-128"/>
                  </a:rPr>
                  <a:t>)</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c:rich>
          </c:tx>
          <c:layout>
            <c:manualLayout>
              <c:xMode val="edge"/>
              <c:yMode val="edge"/>
              <c:x val="0.9454132048466195"/>
              <c:y val="0.12810922373575706"/>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867236704"/>
        <c:crosses val="max"/>
        <c:crossBetween val="between"/>
      </c:valAx>
      <c:catAx>
        <c:axId val="867236704"/>
        <c:scaling>
          <c:orientation val="minMax"/>
        </c:scaling>
        <c:delete val="1"/>
        <c:axPos val="b"/>
        <c:numFmt formatCode="General" sourceLinked="1"/>
        <c:majorTickMark val="out"/>
        <c:minorTickMark val="none"/>
        <c:tickLblPos val="nextTo"/>
        <c:crossAx val="957351968"/>
        <c:crosses val="autoZero"/>
        <c:auto val="1"/>
        <c:lblAlgn val="ctr"/>
        <c:lblOffset val="100"/>
        <c:noMultiLvlLbl val="0"/>
      </c:catAx>
      <c:spPr>
        <a:noFill/>
        <a:ln>
          <a:noFill/>
        </a:ln>
        <a:effectLst/>
      </c:spPr>
    </c:plotArea>
    <c:legend>
      <c:legendPos val="b"/>
      <c:layout>
        <c:manualLayout>
          <c:xMode val="edge"/>
          <c:yMode val="edge"/>
          <c:x val="0.35006627941721236"/>
          <c:y val="0.14592303558494354"/>
          <c:w val="0.33169509271238423"/>
          <c:h val="5.813994180959938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ja-JP" sz="1100" b="1" i="0" baseline="0">
                <a:solidFill>
                  <a:schemeClr val="tx1"/>
                </a:solidFill>
                <a:effectLst/>
                <a:latin typeface="ＭＳ Ｐゴシック" panose="020B0600070205080204" pitchFamily="50" charset="-128"/>
                <a:ea typeface="ＭＳ Ｐゴシック" panose="020B0600070205080204" pitchFamily="50" charset="-128"/>
              </a:rPr>
              <a:t>小売業事業所数及び年間販売額の推移</a:t>
            </a:r>
            <a:endParaRPr lang="ja-JP" altLang="ja-JP" sz="1100">
              <a:solidFill>
                <a:schemeClr val="tx1"/>
              </a:solidFill>
              <a:effectLst/>
              <a:latin typeface="ＭＳ Ｐゴシック" panose="020B0600070205080204" pitchFamily="50" charset="-128"/>
              <a:ea typeface="ＭＳ Ｐゴシック" panose="020B0600070205080204" pitchFamily="50" charset="-128"/>
            </a:endParaRPr>
          </a:p>
        </c:rich>
      </c:tx>
      <c:layout>
        <c:manualLayout>
          <c:xMode val="edge"/>
          <c:yMode val="edge"/>
          <c:x val="0.30270994174508675"/>
          <c:y val="2.0140986908358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manualLayout>
          <c:layoutTarget val="inner"/>
          <c:xMode val="edge"/>
          <c:yMode val="edge"/>
          <c:x val="9.6377611335168464E-2"/>
          <c:y val="0.2020630810979136"/>
          <c:w val="0.83785724345432433"/>
          <c:h val="0.52390124115841452"/>
        </c:manualLayout>
      </c:layout>
      <c:barChart>
        <c:barDir val="col"/>
        <c:grouping val="clustered"/>
        <c:varyColors val="0"/>
        <c:ser>
          <c:idx val="5"/>
          <c:order val="1"/>
          <c:tx>
            <c:strRef>
              <c:f>表16!$G$4:$G$5</c:f>
              <c:strCache>
                <c:ptCount val="2"/>
                <c:pt idx="0">
                  <c:v>年間販売額</c:v>
                </c:pt>
                <c:pt idx="1">
                  <c:v>（百万円）</c:v>
                </c:pt>
              </c:strCache>
            </c:strRef>
          </c:tx>
          <c:spPr>
            <a:pattFill prst="pct5">
              <a:fgClr>
                <a:srgbClr val="000000"/>
              </a:fgClr>
              <a:bgClr>
                <a:schemeClr val="bg1"/>
              </a:bgClr>
            </a:pattFill>
            <a:ln>
              <a:solidFill>
                <a:schemeClr val="tx1"/>
              </a:solidFill>
            </a:ln>
            <a:effectLst/>
          </c:spPr>
          <c:invertIfNegative val="0"/>
          <c:cat>
            <c:strRef>
              <c:f>表16!$A$6:$A$15</c:f>
              <c:strCache>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Cache>
            </c:strRef>
          </c:cat>
          <c:val>
            <c:numRef>
              <c:f>表16!$G$6:$G$15</c:f>
              <c:numCache>
                <c:formatCode>#,##0_);[Red]\(#,##0\)</c:formatCode>
                <c:ptCount val="10"/>
                <c:pt idx="0">
                  <c:v>189569</c:v>
                </c:pt>
                <c:pt idx="1">
                  <c:v>221485</c:v>
                </c:pt>
                <c:pt idx="2">
                  <c:v>215537</c:v>
                </c:pt>
                <c:pt idx="3">
                  <c:v>207183</c:v>
                </c:pt>
                <c:pt idx="4">
                  <c:v>207036</c:v>
                </c:pt>
                <c:pt idx="5">
                  <c:v>207479</c:v>
                </c:pt>
                <c:pt idx="6">
                  <c:v>210135</c:v>
                </c:pt>
                <c:pt idx="7">
                  <c:v>244408</c:v>
                </c:pt>
                <c:pt idx="8">
                  <c:v>293310</c:v>
                </c:pt>
                <c:pt idx="9">
                  <c:v>284134</c:v>
                </c:pt>
              </c:numCache>
            </c:numRef>
          </c:val>
          <c:extLst>
            <c:ext xmlns:c16="http://schemas.microsoft.com/office/drawing/2014/chart" uri="{C3380CC4-5D6E-409C-BE32-E72D297353CC}">
              <c16:uniqueId val="{00000005-AECE-435B-977F-9E44E05F6753}"/>
            </c:ext>
          </c:extLst>
        </c:ser>
        <c:dLbls>
          <c:showLegendKey val="0"/>
          <c:showVal val="0"/>
          <c:showCatName val="0"/>
          <c:showSerName val="0"/>
          <c:showPercent val="0"/>
          <c:showBubbleSize val="0"/>
        </c:dLbls>
        <c:gapWidth val="40"/>
        <c:axId val="431934639"/>
        <c:axId val="208923423"/>
        <c:extLst/>
      </c:barChart>
      <c:lineChart>
        <c:grouping val="standard"/>
        <c:varyColors val="0"/>
        <c:ser>
          <c:idx val="3"/>
          <c:order val="0"/>
          <c:tx>
            <c:strRef>
              <c:f>表16!$E$4:$E$5</c:f>
              <c:strCache>
                <c:ptCount val="2"/>
                <c:pt idx="0">
                  <c:v>事業所数</c:v>
                </c:pt>
              </c:strCache>
            </c:strRef>
          </c:tx>
          <c:spPr>
            <a:ln w="12700" cap="rnd">
              <a:solidFill>
                <a:schemeClr val="tx1"/>
              </a:solidFill>
              <a:round/>
            </a:ln>
            <a:effectLst/>
          </c:spPr>
          <c:marker>
            <c:symbol val="circle"/>
            <c:size val="5"/>
            <c:spPr>
              <a:solidFill>
                <a:schemeClr val="tx1"/>
              </a:solidFill>
              <a:ln w="9525">
                <a:solidFill>
                  <a:schemeClr val="tx1"/>
                </a:solidFill>
              </a:ln>
              <a:effectLst/>
            </c:spPr>
          </c:marker>
          <c:cat>
            <c:strRef>
              <c:f>表16!$A$6:$A$15</c:f>
              <c:strCache>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Cache>
            </c:strRef>
          </c:cat>
          <c:val>
            <c:numRef>
              <c:f>表16!$E$6:$E$15</c:f>
              <c:numCache>
                <c:formatCode>#,##0_);[Red]\(#,##0\)</c:formatCode>
                <c:ptCount val="10"/>
                <c:pt idx="0">
                  <c:v>1535</c:v>
                </c:pt>
                <c:pt idx="1">
                  <c:v>1581</c:v>
                </c:pt>
                <c:pt idx="2">
                  <c:v>1591</c:v>
                </c:pt>
                <c:pt idx="3">
                  <c:v>1516</c:v>
                </c:pt>
                <c:pt idx="4">
                  <c:v>1572</c:v>
                </c:pt>
                <c:pt idx="5">
                  <c:v>1435</c:v>
                </c:pt>
                <c:pt idx="6">
                  <c:v>1147</c:v>
                </c:pt>
                <c:pt idx="7">
                  <c:v>1244</c:v>
                </c:pt>
                <c:pt idx="8">
                  <c:v>1397</c:v>
                </c:pt>
                <c:pt idx="9">
                  <c:v>1352</c:v>
                </c:pt>
              </c:numCache>
            </c:numRef>
          </c:val>
          <c:smooth val="0"/>
          <c:extLst>
            <c:ext xmlns:c16="http://schemas.microsoft.com/office/drawing/2014/chart" uri="{C3380CC4-5D6E-409C-BE32-E72D297353CC}">
              <c16:uniqueId val="{00000003-AECE-435B-977F-9E44E05F6753}"/>
            </c:ext>
          </c:extLst>
        </c:ser>
        <c:dLbls>
          <c:showLegendKey val="0"/>
          <c:showVal val="0"/>
          <c:showCatName val="0"/>
          <c:showSerName val="0"/>
          <c:showPercent val="0"/>
          <c:showBubbleSize val="0"/>
        </c:dLbls>
        <c:marker val="1"/>
        <c:smooth val="0"/>
        <c:axId val="611207599"/>
        <c:axId val="426335887"/>
        <c:extLst/>
      </c:lineChart>
      <c:catAx>
        <c:axId val="43193463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wordArtVertRtl" wrap="square" anchor="ctr" anchorCtr="1"/>
          <a:lstStyle/>
          <a:p>
            <a:pPr>
              <a:defRPr sz="8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208923423"/>
        <c:crosses val="autoZero"/>
        <c:auto val="1"/>
        <c:lblAlgn val="ctr"/>
        <c:lblOffset val="100"/>
        <c:noMultiLvlLbl val="0"/>
      </c:catAx>
      <c:valAx>
        <c:axId val="208923423"/>
        <c:scaling>
          <c:orientation val="minMax"/>
        </c:scaling>
        <c:delete val="0"/>
        <c:axPos val="l"/>
        <c:majorGridlines>
          <c:spPr>
            <a:ln w="9525" cap="flat" cmpd="sng" algn="ctr">
              <a:solidFill>
                <a:schemeClr val="bg1"/>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百万円</a:t>
                </a:r>
                <a:r>
                  <a:rPr lang="en-US" altLang="ja-JP">
                    <a:solidFill>
                      <a:sysClr val="windowText" lastClr="000000"/>
                    </a:solidFill>
                    <a:latin typeface="ＭＳ Ｐゴシック" panose="020B0600070205080204" pitchFamily="50" charset="-128"/>
                    <a:ea typeface="ＭＳ Ｐゴシック" panose="020B0600070205080204" pitchFamily="50" charset="-128"/>
                  </a:rPr>
                  <a:t>)</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c:rich>
          </c:tx>
          <c:layout>
            <c:manualLayout>
              <c:xMode val="edge"/>
              <c:yMode val="edge"/>
              <c:x val="2.1680216802168022E-2"/>
              <c:y val="9.583807108857153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431934639"/>
        <c:crosses val="autoZero"/>
        <c:crossBetween val="between"/>
      </c:valAx>
      <c:valAx>
        <c:axId val="426335887"/>
        <c:scaling>
          <c:orientation val="minMax"/>
          <c:max val="180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solidFill>
                      <a:sysClr val="windowText" lastClr="000000"/>
                    </a:solidFill>
                    <a:latin typeface="ＭＳ Ｐゴシック" panose="020B0600070205080204" pitchFamily="50" charset="-128"/>
                    <a:ea typeface="ＭＳ Ｐゴシック" panose="020B0600070205080204" pitchFamily="50" charset="-128"/>
                  </a:rPr>
                  <a:t>（件）</a:t>
                </a:r>
              </a:p>
            </c:rich>
          </c:tx>
          <c:layout>
            <c:manualLayout>
              <c:xMode val="edge"/>
              <c:yMode val="edge"/>
              <c:x val="0.94204878048780483"/>
              <c:y val="0.10035784509987099"/>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611207599"/>
        <c:crosses val="max"/>
        <c:crossBetween val="between"/>
        <c:majorUnit val="200"/>
      </c:valAx>
      <c:catAx>
        <c:axId val="611207599"/>
        <c:scaling>
          <c:orientation val="minMax"/>
        </c:scaling>
        <c:delete val="1"/>
        <c:axPos val="b"/>
        <c:numFmt formatCode="General" sourceLinked="1"/>
        <c:majorTickMark val="out"/>
        <c:minorTickMark val="none"/>
        <c:tickLblPos val="nextTo"/>
        <c:crossAx val="426335887"/>
        <c:crosses val="autoZero"/>
        <c:auto val="1"/>
        <c:lblAlgn val="ctr"/>
        <c:lblOffset val="100"/>
        <c:noMultiLvlLbl val="0"/>
      </c:catAx>
      <c:spPr>
        <a:noFill/>
        <a:ln>
          <a:noFill/>
        </a:ln>
        <a:effectLst/>
      </c:spPr>
    </c:plotArea>
    <c:legend>
      <c:legendPos val="b"/>
      <c:layout>
        <c:manualLayout>
          <c:xMode val="edge"/>
          <c:yMode val="edge"/>
          <c:x val="0.29485948402791112"/>
          <c:y val="0.12235601969693366"/>
          <c:w val="0.46421790426376197"/>
          <c:h val="7.186440677966102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xml><?xml version="1.0" encoding="utf-8"?>
<cs:colorStyle xmlns:cs="http://schemas.microsoft.com/office/drawing/2012/chartStyle" xmlns:a="http://schemas.openxmlformats.org/drawingml/2006/main" meth="withinLinear" id="16">
  <a:schemeClr val="accent3"/>
</cs:colorStyle>
</file>

<file path=xl/charts/colors1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9.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23.png"/><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25.jpeg"/><Relationship Id="rId1" Type="http://schemas.openxmlformats.org/officeDocument/2006/relationships/image" Target="../media/image24.jpeg"/><Relationship Id="rId4"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27214</xdr:colOff>
      <xdr:row>3</xdr:row>
      <xdr:rowOff>7142</xdr:rowOff>
    </xdr:from>
    <xdr:to>
      <xdr:col>1</xdr:col>
      <xdr:colOff>253071</xdr:colOff>
      <xdr:row>10</xdr:row>
      <xdr:rowOff>56107</xdr:rowOff>
    </xdr:to>
    <xdr:pic>
      <xdr:nvPicPr>
        <xdr:cNvPr id="2" name="図 1">
          <a:extLst>
            <a:ext uri="{FF2B5EF4-FFF2-40B4-BE49-F238E27FC236}">
              <a16:creationId xmlns:a16="http://schemas.microsoft.com/office/drawing/2014/main" id="{DA99262A-2269-4F7A-A6A1-77B4AC623E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214" y="521492"/>
          <a:ext cx="1254557" cy="122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29616</xdr:colOff>
      <xdr:row>13</xdr:row>
      <xdr:rowOff>11267</xdr:rowOff>
    </xdr:from>
    <xdr:to>
      <xdr:col>1</xdr:col>
      <xdr:colOff>255473</xdr:colOff>
      <xdr:row>20</xdr:row>
      <xdr:rowOff>33017</xdr:rowOff>
    </xdr:to>
    <xdr:pic>
      <xdr:nvPicPr>
        <xdr:cNvPr id="3" name="図 2">
          <a:extLst>
            <a:ext uri="{FF2B5EF4-FFF2-40B4-BE49-F238E27FC236}">
              <a16:creationId xmlns:a16="http://schemas.microsoft.com/office/drawing/2014/main" id="{8AD8BD7C-8D46-4A85-B021-113B0D41B8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9616" y="2211542"/>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41</xdr:row>
      <xdr:rowOff>1</xdr:rowOff>
    </xdr:from>
    <xdr:to>
      <xdr:col>1</xdr:col>
      <xdr:colOff>266678</xdr:colOff>
      <xdr:row>47</xdr:row>
      <xdr:rowOff>100193</xdr:rowOff>
    </xdr:to>
    <xdr:pic>
      <xdr:nvPicPr>
        <xdr:cNvPr id="4" name="図 3">
          <a:extLst>
            <a:ext uri="{FF2B5EF4-FFF2-40B4-BE49-F238E27FC236}">
              <a16:creationId xmlns:a16="http://schemas.microsoft.com/office/drawing/2014/main" id="{F7E0C362-79C7-4A99-A277-2DAB6B5E2D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0821" y="7000876"/>
          <a:ext cx="1254557" cy="120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45624</xdr:colOff>
      <xdr:row>23</xdr:row>
      <xdr:rowOff>9525</xdr:rowOff>
    </xdr:from>
    <xdr:to>
      <xdr:col>2</xdr:col>
      <xdr:colOff>1579</xdr:colOff>
      <xdr:row>30</xdr:row>
      <xdr:rowOff>31275</xdr:rowOff>
    </xdr:to>
    <xdr:pic>
      <xdr:nvPicPr>
        <xdr:cNvPr id="5" name="図 4">
          <a:extLst>
            <a:ext uri="{FF2B5EF4-FFF2-40B4-BE49-F238E27FC236}">
              <a16:creationId xmlns:a16="http://schemas.microsoft.com/office/drawing/2014/main" id="{39649DA0-CCE2-4902-82AA-35A6FAC6613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5624" y="3924300"/>
          <a:ext cx="1251355"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32</xdr:row>
      <xdr:rowOff>8163</xdr:rowOff>
    </xdr:from>
    <xdr:to>
      <xdr:col>1</xdr:col>
      <xdr:colOff>266679</xdr:colOff>
      <xdr:row>39</xdr:row>
      <xdr:rowOff>29913</xdr:rowOff>
    </xdr:to>
    <xdr:pic>
      <xdr:nvPicPr>
        <xdr:cNvPr id="6" name="図 5">
          <a:extLst>
            <a:ext uri="{FF2B5EF4-FFF2-40B4-BE49-F238E27FC236}">
              <a16:creationId xmlns:a16="http://schemas.microsoft.com/office/drawing/2014/main" id="{66E97828-2F96-4C19-B75B-9666013715B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822" y="5465988"/>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421820</xdr:colOff>
      <xdr:row>3</xdr:row>
      <xdr:rowOff>13606</xdr:rowOff>
    </xdr:from>
    <xdr:to>
      <xdr:col>9</xdr:col>
      <xdr:colOff>8141</xdr:colOff>
      <xdr:row>10</xdr:row>
      <xdr:rowOff>62571</xdr:rowOff>
    </xdr:to>
    <xdr:pic>
      <xdr:nvPicPr>
        <xdr:cNvPr id="7" name="図 6">
          <a:extLst>
            <a:ext uri="{FF2B5EF4-FFF2-40B4-BE49-F238E27FC236}">
              <a16:creationId xmlns:a16="http://schemas.microsoft.com/office/drawing/2014/main" id="{6C4E078B-68ED-423A-BAC1-B8F9A01DA81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3393620" y="527956"/>
          <a:ext cx="1253196" cy="122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419099</xdr:colOff>
      <xdr:row>13</xdr:row>
      <xdr:rowOff>9525</xdr:rowOff>
    </xdr:from>
    <xdr:to>
      <xdr:col>9</xdr:col>
      <xdr:colOff>5420</xdr:colOff>
      <xdr:row>20</xdr:row>
      <xdr:rowOff>31275</xdr:rowOff>
    </xdr:to>
    <xdr:pic>
      <xdr:nvPicPr>
        <xdr:cNvPr id="8" name="図 7">
          <a:extLst>
            <a:ext uri="{FF2B5EF4-FFF2-40B4-BE49-F238E27FC236}">
              <a16:creationId xmlns:a16="http://schemas.microsoft.com/office/drawing/2014/main" id="{424FCFE5-5C69-4004-8760-7996E289688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390899" y="2209800"/>
          <a:ext cx="1253196"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409576</xdr:colOff>
      <xdr:row>22</xdr:row>
      <xdr:rowOff>167367</xdr:rowOff>
    </xdr:from>
    <xdr:to>
      <xdr:col>9</xdr:col>
      <xdr:colOff>5503</xdr:colOff>
      <xdr:row>30</xdr:row>
      <xdr:rowOff>12225</xdr:rowOff>
    </xdr:to>
    <xdr:pic>
      <xdr:nvPicPr>
        <xdr:cNvPr id="9" name="図 8">
          <a:extLst>
            <a:ext uri="{FF2B5EF4-FFF2-40B4-BE49-F238E27FC236}">
              <a16:creationId xmlns:a16="http://schemas.microsoft.com/office/drawing/2014/main" id="{F1415D29-CEFB-4CF5-AD10-6A35632DA8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3381376" y="3910692"/>
          <a:ext cx="1262802" cy="1216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408213</xdr:colOff>
      <xdr:row>32</xdr:row>
      <xdr:rowOff>12246</xdr:rowOff>
    </xdr:from>
    <xdr:to>
      <xdr:col>9</xdr:col>
      <xdr:colOff>4140</xdr:colOff>
      <xdr:row>39</xdr:row>
      <xdr:rowOff>33996</xdr:rowOff>
    </xdr:to>
    <xdr:pic>
      <xdr:nvPicPr>
        <xdr:cNvPr id="10" name="図 9">
          <a:extLst>
            <a:ext uri="{FF2B5EF4-FFF2-40B4-BE49-F238E27FC236}">
              <a16:creationId xmlns:a16="http://schemas.microsoft.com/office/drawing/2014/main" id="{A27FC034-57B3-4183-812C-4F7EF0C4B0F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3380013" y="5470071"/>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404009</xdr:colOff>
      <xdr:row>40</xdr:row>
      <xdr:rowOff>163692</xdr:rowOff>
    </xdr:from>
    <xdr:to>
      <xdr:col>9</xdr:col>
      <xdr:colOff>1533</xdr:colOff>
      <xdr:row>47</xdr:row>
      <xdr:rowOff>53447</xdr:rowOff>
    </xdr:to>
    <xdr:pic>
      <xdr:nvPicPr>
        <xdr:cNvPr id="11" name="図 10">
          <a:extLst>
            <a:ext uri="{FF2B5EF4-FFF2-40B4-BE49-F238E27FC236}">
              <a16:creationId xmlns:a16="http://schemas.microsoft.com/office/drawing/2014/main" id="{95266DD9-949B-4EBE-A152-84FC070F0E2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75809" y="6993117"/>
          <a:ext cx="1264399" cy="116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34012</xdr:colOff>
      <xdr:row>68</xdr:row>
      <xdr:rowOff>19049</xdr:rowOff>
    </xdr:from>
    <xdr:to>
      <xdr:col>1</xdr:col>
      <xdr:colOff>259869</xdr:colOff>
      <xdr:row>75</xdr:row>
      <xdr:rowOff>40800</xdr:rowOff>
    </xdr:to>
    <xdr:pic>
      <xdr:nvPicPr>
        <xdr:cNvPr id="13" name="図 12">
          <a:extLst>
            <a:ext uri="{FF2B5EF4-FFF2-40B4-BE49-F238E27FC236}">
              <a16:creationId xmlns:a16="http://schemas.microsoft.com/office/drawing/2014/main" id="{C750F0D9-A09E-422E-BA8B-BA2DE9E1EE5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4012" y="11868149"/>
          <a:ext cx="1254557"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54430</xdr:colOff>
      <xdr:row>78</xdr:row>
      <xdr:rowOff>13607</xdr:rowOff>
    </xdr:from>
    <xdr:to>
      <xdr:col>2</xdr:col>
      <xdr:colOff>8144</xdr:colOff>
      <xdr:row>85</xdr:row>
      <xdr:rowOff>35356</xdr:rowOff>
    </xdr:to>
    <xdr:pic>
      <xdr:nvPicPr>
        <xdr:cNvPr id="14" name="図 13">
          <a:extLst>
            <a:ext uri="{FF2B5EF4-FFF2-40B4-BE49-F238E27FC236}">
              <a16:creationId xmlns:a16="http://schemas.microsoft.com/office/drawing/2014/main" id="{7D6446D2-5110-4F3D-8544-1DB304E5C76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430" y="13577207"/>
          <a:ext cx="1249114" cy="122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98</xdr:row>
      <xdr:rowOff>6805</xdr:rowOff>
    </xdr:from>
    <xdr:to>
      <xdr:col>1</xdr:col>
      <xdr:colOff>266679</xdr:colOff>
      <xdr:row>105</xdr:row>
      <xdr:rowOff>28555</xdr:rowOff>
    </xdr:to>
    <xdr:pic>
      <xdr:nvPicPr>
        <xdr:cNvPr id="15" name="図 14">
          <a:extLst>
            <a:ext uri="{FF2B5EF4-FFF2-40B4-BE49-F238E27FC236}">
              <a16:creationId xmlns:a16="http://schemas.microsoft.com/office/drawing/2014/main" id="{1B5F3151-B3E2-4BC7-9AA0-C648D9CD9B94}"/>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0822" y="16999405"/>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18411</xdr:colOff>
      <xdr:row>58</xdr:row>
      <xdr:rowOff>22413</xdr:rowOff>
    </xdr:from>
    <xdr:to>
      <xdr:col>1</xdr:col>
      <xdr:colOff>244268</xdr:colOff>
      <xdr:row>64</xdr:row>
      <xdr:rowOff>66575</xdr:rowOff>
    </xdr:to>
    <xdr:pic>
      <xdr:nvPicPr>
        <xdr:cNvPr id="16" name="図 15">
          <a:extLst>
            <a:ext uri="{FF2B5EF4-FFF2-40B4-BE49-F238E27FC236}">
              <a16:creationId xmlns:a16="http://schemas.microsoft.com/office/drawing/2014/main" id="{CAD84C30-6D36-49D6-96FA-FBD6F175D14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8411" y="10014138"/>
          <a:ext cx="1254557" cy="1215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107</xdr:row>
      <xdr:rowOff>167366</xdr:rowOff>
    </xdr:from>
    <xdr:to>
      <xdr:col>1</xdr:col>
      <xdr:colOff>266678</xdr:colOff>
      <xdr:row>115</xdr:row>
      <xdr:rowOff>12223</xdr:rowOff>
    </xdr:to>
    <xdr:pic>
      <xdr:nvPicPr>
        <xdr:cNvPr id="17" name="図 16">
          <a:extLst>
            <a:ext uri="{FF2B5EF4-FFF2-40B4-BE49-F238E27FC236}">
              <a16:creationId xmlns:a16="http://schemas.microsoft.com/office/drawing/2014/main" id="{322AA087-9E1A-4530-BD6D-C507147E320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821" y="18703016"/>
          <a:ext cx="1254557" cy="121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431345</xdr:colOff>
      <xdr:row>58</xdr:row>
      <xdr:rowOff>36020</xdr:rowOff>
    </xdr:from>
    <xdr:to>
      <xdr:col>9</xdr:col>
      <xdr:colOff>17666</xdr:colOff>
      <xdr:row>64</xdr:row>
      <xdr:rowOff>80182</xdr:rowOff>
    </xdr:to>
    <xdr:pic>
      <xdr:nvPicPr>
        <xdr:cNvPr id="18" name="図 17">
          <a:extLst>
            <a:ext uri="{FF2B5EF4-FFF2-40B4-BE49-F238E27FC236}">
              <a16:creationId xmlns:a16="http://schemas.microsoft.com/office/drawing/2014/main" id="{9A68091D-7860-4902-9543-56DF8C9E766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403145" y="10027745"/>
          <a:ext cx="1253196" cy="1215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409575</xdr:colOff>
      <xdr:row>68</xdr:row>
      <xdr:rowOff>1360</xdr:rowOff>
    </xdr:from>
    <xdr:to>
      <xdr:col>9</xdr:col>
      <xdr:colOff>5502</xdr:colOff>
      <xdr:row>75</xdr:row>
      <xdr:rowOff>23111</xdr:rowOff>
    </xdr:to>
    <xdr:pic>
      <xdr:nvPicPr>
        <xdr:cNvPr id="19" name="図 18">
          <a:extLst>
            <a:ext uri="{FF2B5EF4-FFF2-40B4-BE49-F238E27FC236}">
              <a16:creationId xmlns:a16="http://schemas.microsoft.com/office/drawing/2014/main" id="{193D2AD0-45F7-4B95-9619-EB39A46EF5C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381375" y="11850460"/>
          <a:ext cx="1262802"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424543</xdr:colOff>
      <xdr:row>78</xdr:row>
      <xdr:rowOff>13607</xdr:rowOff>
    </xdr:from>
    <xdr:to>
      <xdr:col>9</xdr:col>
      <xdr:colOff>10864</xdr:colOff>
      <xdr:row>85</xdr:row>
      <xdr:rowOff>35356</xdr:rowOff>
    </xdr:to>
    <xdr:pic>
      <xdr:nvPicPr>
        <xdr:cNvPr id="20" name="図 19">
          <a:extLst>
            <a:ext uri="{FF2B5EF4-FFF2-40B4-BE49-F238E27FC236}">
              <a16:creationId xmlns:a16="http://schemas.microsoft.com/office/drawing/2014/main" id="{29CDBEBA-BC03-47B7-AF92-154F0DDF522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96343" y="13577207"/>
          <a:ext cx="1253196" cy="122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408213</xdr:colOff>
      <xdr:row>88</xdr:row>
      <xdr:rowOff>16328</xdr:rowOff>
    </xdr:from>
    <xdr:to>
      <xdr:col>9</xdr:col>
      <xdr:colOff>4140</xdr:colOff>
      <xdr:row>95</xdr:row>
      <xdr:rowOff>38078</xdr:rowOff>
    </xdr:to>
    <xdr:pic>
      <xdr:nvPicPr>
        <xdr:cNvPr id="21" name="図 20">
          <a:extLst>
            <a:ext uri="{FF2B5EF4-FFF2-40B4-BE49-F238E27FC236}">
              <a16:creationId xmlns:a16="http://schemas.microsoft.com/office/drawing/2014/main" id="{F4CDFE62-4E94-4FD8-9D6B-E41FB34AF39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380013" y="15294428"/>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408214</xdr:colOff>
      <xdr:row>98</xdr:row>
      <xdr:rowOff>12246</xdr:rowOff>
    </xdr:from>
    <xdr:to>
      <xdr:col>9</xdr:col>
      <xdr:colOff>4141</xdr:colOff>
      <xdr:row>105</xdr:row>
      <xdr:rowOff>33996</xdr:rowOff>
    </xdr:to>
    <xdr:pic>
      <xdr:nvPicPr>
        <xdr:cNvPr id="22" name="図 21">
          <a:extLst>
            <a:ext uri="{FF2B5EF4-FFF2-40B4-BE49-F238E27FC236}">
              <a16:creationId xmlns:a16="http://schemas.microsoft.com/office/drawing/2014/main" id="{94BBDFCD-FA56-4674-A73B-539B6353E94E}"/>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80014" y="17004846"/>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420460</xdr:colOff>
      <xdr:row>107</xdr:row>
      <xdr:rowOff>174171</xdr:rowOff>
    </xdr:from>
    <xdr:to>
      <xdr:col>9</xdr:col>
      <xdr:colOff>6781</xdr:colOff>
      <xdr:row>115</xdr:row>
      <xdr:rowOff>19028</xdr:rowOff>
    </xdr:to>
    <xdr:pic>
      <xdr:nvPicPr>
        <xdr:cNvPr id="23" name="図 22">
          <a:extLst>
            <a:ext uri="{FF2B5EF4-FFF2-40B4-BE49-F238E27FC236}">
              <a16:creationId xmlns:a16="http://schemas.microsoft.com/office/drawing/2014/main" id="{BD0EE2F8-5451-4E82-B0D5-FD1A18DD18FE}"/>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392260" y="18709821"/>
          <a:ext cx="1253196" cy="121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88</xdr:row>
      <xdr:rowOff>17687</xdr:rowOff>
    </xdr:from>
    <xdr:to>
      <xdr:col>1</xdr:col>
      <xdr:colOff>266679</xdr:colOff>
      <xdr:row>95</xdr:row>
      <xdr:rowOff>39437</xdr:rowOff>
    </xdr:to>
    <xdr:pic>
      <xdr:nvPicPr>
        <xdr:cNvPr id="24" name="図 23">
          <a:extLst>
            <a:ext uri="{FF2B5EF4-FFF2-40B4-BE49-F238E27FC236}">
              <a16:creationId xmlns:a16="http://schemas.microsoft.com/office/drawing/2014/main" id="{7B47480B-E723-4E89-92F5-AAFFF8F3FE11}"/>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822" y="15295787"/>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9525</xdr:colOff>
      <xdr:row>3</xdr:row>
      <xdr:rowOff>238125</xdr:rowOff>
    </xdr:to>
    <xdr:sp macro="" textlink="">
      <xdr:nvSpPr>
        <xdr:cNvPr id="2" name="Line 1">
          <a:extLst>
            <a:ext uri="{FF2B5EF4-FFF2-40B4-BE49-F238E27FC236}">
              <a16:creationId xmlns:a16="http://schemas.microsoft.com/office/drawing/2014/main" id="{A5116976-2F27-472D-927E-CA640DF76A86}"/>
            </a:ext>
          </a:extLst>
        </xdr:cNvPr>
        <xdr:cNvSpPr>
          <a:spLocks noChangeShapeType="1"/>
        </xdr:cNvSpPr>
      </xdr:nvSpPr>
      <xdr:spPr bwMode="auto">
        <a:xfrm flipH="1" flipV="1">
          <a:off x="0" y="409575"/>
          <a:ext cx="1171575"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49605</xdr:rowOff>
    </xdr:from>
    <xdr:to>
      <xdr:col>3</xdr:col>
      <xdr:colOff>4763</xdr:colOff>
      <xdr:row>50</xdr:row>
      <xdr:rowOff>19050</xdr:rowOff>
    </xdr:to>
    <xdr:graphicFrame macro="">
      <xdr:nvGraphicFramePr>
        <xdr:cNvPr id="3" name="グラフ 2">
          <a:extLst>
            <a:ext uri="{FF2B5EF4-FFF2-40B4-BE49-F238E27FC236}">
              <a16:creationId xmlns:a16="http://schemas.microsoft.com/office/drawing/2014/main" id="{86FBA5B4-153C-43FE-8682-0EA717FBA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866775</xdr:colOff>
      <xdr:row>16</xdr:row>
      <xdr:rowOff>22822</xdr:rowOff>
    </xdr:from>
    <xdr:ext cx="200025" cy="209032"/>
    <xdr:sp macro="" textlink="">
      <xdr:nvSpPr>
        <xdr:cNvPr id="4" name="正方形/長方形 3">
          <a:extLst>
            <a:ext uri="{FF2B5EF4-FFF2-40B4-BE49-F238E27FC236}">
              <a16:creationId xmlns:a16="http://schemas.microsoft.com/office/drawing/2014/main" id="{8405371F-8220-47C6-91A5-F9FE6DC7BA0C}"/>
            </a:ext>
          </a:extLst>
        </xdr:cNvPr>
        <xdr:cNvSpPr/>
      </xdr:nvSpPr>
      <xdr:spPr>
        <a:xfrm>
          <a:off x="866775" y="3899497"/>
          <a:ext cx="200025" cy="209032"/>
        </a:xfrm>
        <a:prstGeom prst="rect">
          <a:avLst/>
        </a:prstGeom>
        <a:noFill/>
      </xdr:spPr>
      <xdr:txBody>
        <a:bodyPr wrap="square" lIns="91440" tIns="45720" rIns="91440" bIns="45720">
          <a:spAutoFit/>
        </a:bodyPr>
        <a:lstStyle/>
        <a:p>
          <a:pPr algn="ctr"/>
          <a:r>
            <a:rPr lang="en-US" altLang="ja-JP" sz="700" b="0" cap="none" spc="0">
              <a:ln w="0"/>
              <a:solidFill>
                <a:schemeClr val="tx1"/>
              </a:solidFill>
              <a:effectLst>
                <a:outerShdw dist="19050" dir="2700000" algn="tl" rotWithShape="0">
                  <a:schemeClr val="dk1">
                    <a:alpha val="0"/>
                  </a:schemeClr>
                </a:outerShdw>
              </a:effectLst>
              <a:latin typeface="+mj-ea"/>
              <a:ea typeface="+mj-ea"/>
            </a:rPr>
            <a:t>※</a:t>
          </a:r>
          <a:endParaRPr lang="ja-JP" altLang="en-US" sz="700" b="0" cap="none" spc="0">
            <a:ln w="0"/>
            <a:solidFill>
              <a:schemeClr val="tx1"/>
            </a:solidFill>
            <a:effectLst>
              <a:outerShdw dist="19050" dir="2700000" algn="tl" rotWithShape="0">
                <a:schemeClr val="dk1">
                  <a:alpha val="0"/>
                </a:schemeClr>
              </a:outerShdw>
            </a:effectLst>
            <a:latin typeface="+mj-ea"/>
            <a:ea typeface="+mj-ea"/>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29</xdr:row>
      <xdr:rowOff>201705</xdr:rowOff>
    </xdr:from>
    <xdr:to>
      <xdr:col>9</xdr:col>
      <xdr:colOff>123825</xdr:colOff>
      <xdr:row>75</xdr:row>
      <xdr:rowOff>100852</xdr:rowOff>
    </xdr:to>
    <xdr:graphicFrame macro="">
      <xdr:nvGraphicFramePr>
        <xdr:cNvPr id="2" name="グラフ 1">
          <a:extLst>
            <a:ext uri="{FF2B5EF4-FFF2-40B4-BE49-F238E27FC236}">
              <a16:creationId xmlns:a16="http://schemas.microsoft.com/office/drawing/2014/main" id="{E4C99BBC-4822-4D50-8A6E-6E6E57AA7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089C4BB7-2645-41D3-8783-E796156689CD}"/>
            </a:ext>
          </a:extLst>
        </xdr:cNvPr>
        <xdr:cNvSpPr>
          <a:spLocks noChangeShapeType="1"/>
        </xdr:cNvSpPr>
      </xdr:nvSpPr>
      <xdr:spPr bwMode="auto">
        <a:xfrm>
          <a:off x="123825" y="581025"/>
          <a:ext cx="7524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33</xdr:row>
      <xdr:rowOff>9525</xdr:rowOff>
    </xdr:from>
    <xdr:to>
      <xdr:col>2</xdr:col>
      <xdr:colOff>0</xdr:colOff>
      <xdr:row>35</xdr:row>
      <xdr:rowOff>0</xdr:rowOff>
    </xdr:to>
    <xdr:sp macro="" textlink="">
      <xdr:nvSpPr>
        <xdr:cNvPr id="3" name="Line 4">
          <a:extLst>
            <a:ext uri="{FF2B5EF4-FFF2-40B4-BE49-F238E27FC236}">
              <a16:creationId xmlns:a16="http://schemas.microsoft.com/office/drawing/2014/main" id="{3188CDB9-D469-484C-8F1C-453B80CAB1D9}"/>
            </a:ext>
          </a:extLst>
        </xdr:cNvPr>
        <xdr:cNvSpPr>
          <a:spLocks noChangeShapeType="1"/>
        </xdr:cNvSpPr>
      </xdr:nvSpPr>
      <xdr:spPr bwMode="auto">
        <a:xfrm>
          <a:off x="123825" y="8267700"/>
          <a:ext cx="752475"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133357</xdr:colOff>
      <xdr:row>31</xdr:row>
      <xdr:rowOff>161926</xdr:rowOff>
    </xdr:from>
    <xdr:to>
      <xdr:col>12</xdr:col>
      <xdr:colOff>19051</xdr:colOff>
      <xdr:row>42</xdr:row>
      <xdr:rowOff>161925</xdr:rowOff>
    </xdr:to>
    <xdr:graphicFrame macro="">
      <xdr:nvGraphicFramePr>
        <xdr:cNvPr id="7" name="グラフ 6">
          <a:extLst>
            <a:ext uri="{FF2B5EF4-FFF2-40B4-BE49-F238E27FC236}">
              <a16:creationId xmlns:a16="http://schemas.microsoft.com/office/drawing/2014/main" id="{144E231F-4FDE-4660-8E45-BA24D94B45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Box 1">
          <a:extLst>
            <a:ext uri="{FF2B5EF4-FFF2-40B4-BE49-F238E27FC236}">
              <a16:creationId xmlns:a16="http://schemas.microsoft.com/office/drawing/2014/main" id="{96440979-84E5-418A-AEC3-9FFABB6C32DB}"/>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 Box 2">
          <a:extLst>
            <a:ext uri="{FF2B5EF4-FFF2-40B4-BE49-F238E27FC236}">
              <a16:creationId xmlns:a16="http://schemas.microsoft.com/office/drawing/2014/main" id="{762E8D97-C645-4E9F-A86A-2E91ACE44174}"/>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twoCellAnchor>
    <xdr:from>
      <xdr:col>2</xdr:col>
      <xdr:colOff>733425</xdr:colOff>
      <xdr:row>0</xdr:row>
      <xdr:rowOff>0</xdr:rowOff>
    </xdr:from>
    <xdr:to>
      <xdr:col>2</xdr:col>
      <xdr:colOff>552450</xdr:colOff>
      <xdr:row>0</xdr:row>
      <xdr:rowOff>0</xdr:rowOff>
    </xdr:to>
    <xdr:sp macro="" textlink="">
      <xdr:nvSpPr>
        <xdr:cNvPr id="4" name="Text Box 3">
          <a:extLst>
            <a:ext uri="{FF2B5EF4-FFF2-40B4-BE49-F238E27FC236}">
              <a16:creationId xmlns:a16="http://schemas.microsoft.com/office/drawing/2014/main" id="{091BFABC-AE6B-45EC-9FE5-EB581D807061}"/>
            </a:ext>
          </a:extLst>
        </xdr:cNvPr>
        <xdr:cNvSpPr txBox="1">
          <a:spLocks noChangeArrowheads="1"/>
        </xdr:cNvSpPr>
      </xdr:nvSpPr>
      <xdr:spPr bwMode="auto">
        <a:xfrm>
          <a:off x="2981325"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1</xdr:col>
      <xdr:colOff>171450</xdr:colOff>
      <xdr:row>0</xdr:row>
      <xdr:rowOff>0</xdr:rowOff>
    </xdr:from>
    <xdr:to>
      <xdr:col>2</xdr:col>
      <xdr:colOff>628650</xdr:colOff>
      <xdr:row>0</xdr:row>
      <xdr:rowOff>0</xdr:rowOff>
    </xdr:to>
    <xdr:sp macro="" textlink="">
      <xdr:nvSpPr>
        <xdr:cNvPr id="5" name="Text Box 4">
          <a:extLst>
            <a:ext uri="{FF2B5EF4-FFF2-40B4-BE49-F238E27FC236}">
              <a16:creationId xmlns:a16="http://schemas.microsoft.com/office/drawing/2014/main" id="{CCBBCE5E-B5B3-4E27-B1C6-81CF9269E4F8}"/>
            </a:ext>
          </a:extLst>
        </xdr:cNvPr>
        <xdr:cNvSpPr txBox="1">
          <a:spLocks noChangeArrowheads="1"/>
        </xdr:cNvSpPr>
      </xdr:nvSpPr>
      <xdr:spPr bwMode="auto">
        <a:xfrm>
          <a:off x="523875" y="0"/>
          <a:ext cx="24288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98844</xdr:colOff>
      <xdr:row>27</xdr:row>
      <xdr:rowOff>44931</xdr:rowOff>
    </xdr:from>
    <xdr:to>
      <xdr:col>7</xdr:col>
      <xdr:colOff>835683</xdr:colOff>
      <xdr:row>51</xdr:row>
      <xdr:rowOff>8985</xdr:rowOff>
    </xdr:to>
    <xdr:graphicFrame macro="">
      <xdr:nvGraphicFramePr>
        <xdr:cNvPr id="2" name="グラフ 1">
          <a:extLst>
            <a:ext uri="{FF2B5EF4-FFF2-40B4-BE49-F238E27FC236}">
              <a16:creationId xmlns:a16="http://schemas.microsoft.com/office/drawing/2014/main" id="{621A378E-099C-4373-A7E5-AACC96A17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63500</xdr:colOff>
      <xdr:row>32</xdr:row>
      <xdr:rowOff>50800</xdr:rowOff>
    </xdr:from>
    <xdr:to>
      <xdr:col>12</xdr:col>
      <xdr:colOff>682624</xdr:colOff>
      <xdr:row>60</xdr:row>
      <xdr:rowOff>95250</xdr:rowOff>
    </xdr:to>
    <xdr:graphicFrame macro="">
      <xdr:nvGraphicFramePr>
        <xdr:cNvPr id="2" name="グラフ 1">
          <a:extLst>
            <a:ext uri="{FF2B5EF4-FFF2-40B4-BE49-F238E27FC236}">
              <a16:creationId xmlns:a16="http://schemas.microsoft.com/office/drawing/2014/main" id="{2D7F835D-3029-4517-99E4-65122FA12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0.44696</cdr:x>
      <cdr:y>0.40873</cdr:y>
    </cdr:from>
    <cdr:to>
      <cdr:x>0.55304</cdr:x>
      <cdr:y>0.59127</cdr:y>
    </cdr:to>
    <cdr:sp macro="" textlink="">
      <cdr:nvSpPr>
        <cdr:cNvPr id="2" name="テキスト ボックス 1">
          <a:extLst xmlns:a="http://schemas.openxmlformats.org/drawingml/2006/main">
            <a:ext uri="{FF2B5EF4-FFF2-40B4-BE49-F238E27FC236}">
              <a16:creationId xmlns:a16="http://schemas.microsoft.com/office/drawing/2014/main" id="{39BD5D8B-6465-4DA7-8C87-1BD9C2CF4EA0}"/>
            </a:ext>
          </a:extLst>
        </cdr:cNvPr>
        <cdr:cNvSpPr txBox="1"/>
      </cdr:nvSpPr>
      <cdr:spPr>
        <a:xfrm xmlns:a="http://schemas.openxmlformats.org/drawingml/2006/main">
          <a:off x="3852862" y="2047478"/>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0.89392</cdr:x>
      <cdr:y>0.02789</cdr:y>
    </cdr:from>
    <cdr:to>
      <cdr:x>1</cdr:x>
      <cdr:y>0.08493</cdr:y>
    </cdr:to>
    <cdr:sp macro="" textlink="">
      <cdr:nvSpPr>
        <cdr:cNvPr id="3" name="テキスト ボックス 2">
          <a:extLst xmlns:a="http://schemas.openxmlformats.org/drawingml/2006/main">
            <a:ext uri="{FF2B5EF4-FFF2-40B4-BE49-F238E27FC236}">
              <a16:creationId xmlns:a16="http://schemas.microsoft.com/office/drawing/2014/main" id="{70C4358F-D01F-4797-B91B-C176ED8A3CC2}"/>
            </a:ext>
          </a:extLst>
        </cdr:cNvPr>
        <cdr:cNvSpPr txBox="1"/>
      </cdr:nvSpPr>
      <cdr:spPr>
        <a:xfrm xmlns:a="http://schemas.openxmlformats.org/drawingml/2006/main">
          <a:off x="7705724" y="139700"/>
          <a:ext cx="9144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ja-JP" altLang="en-US" sz="1100"/>
            <a:t>件</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25400</xdr:colOff>
      <xdr:row>36</xdr:row>
      <xdr:rowOff>111125</xdr:rowOff>
    </xdr:from>
    <xdr:to>
      <xdr:col>12</xdr:col>
      <xdr:colOff>914400</xdr:colOff>
      <xdr:row>65</xdr:row>
      <xdr:rowOff>0</xdr:rowOff>
    </xdr:to>
    <xdr:graphicFrame macro="">
      <xdr:nvGraphicFramePr>
        <xdr:cNvPr id="2" name="Chart 6">
          <a:extLst>
            <a:ext uri="{FF2B5EF4-FFF2-40B4-BE49-F238E27FC236}">
              <a16:creationId xmlns:a16="http://schemas.microsoft.com/office/drawing/2014/main" id="{F046EAE8-CB85-4867-8E64-2AD71CADE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xdr:colOff>
      <xdr:row>1</xdr:row>
      <xdr:rowOff>219075</xdr:rowOff>
    </xdr:from>
    <xdr:to>
      <xdr:col>0</xdr:col>
      <xdr:colOff>857250</xdr:colOff>
      <xdr:row>3</xdr:row>
      <xdr:rowOff>495300</xdr:rowOff>
    </xdr:to>
    <xdr:sp macro="" textlink="">
      <xdr:nvSpPr>
        <xdr:cNvPr id="2" name="Line 7">
          <a:extLst>
            <a:ext uri="{FF2B5EF4-FFF2-40B4-BE49-F238E27FC236}">
              <a16:creationId xmlns:a16="http://schemas.microsoft.com/office/drawing/2014/main" id="{929329F0-D9D8-4FB6-AACD-C4A8212247CC}"/>
            </a:ext>
          </a:extLst>
        </xdr:cNvPr>
        <xdr:cNvSpPr>
          <a:spLocks noChangeShapeType="1"/>
        </xdr:cNvSpPr>
      </xdr:nvSpPr>
      <xdr:spPr bwMode="auto">
        <a:xfrm>
          <a:off x="9525" y="457200"/>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xdr:row>
      <xdr:rowOff>0</xdr:rowOff>
    </xdr:from>
    <xdr:to>
      <xdr:col>0</xdr:col>
      <xdr:colOff>866775</xdr:colOff>
      <xdr:row>3</xdr:row>
      <xdr:rowOff>504825</xdr:rowOff>
    </xdr:to>
    <xdr:sp macro="" textlink="">
      <xdr:nvSpPr>
        <xdr:cNvPr id="3" name="Line 8">
          <a:extLst>
            <a:ext uri="{FF2B5EF4-FFF2-40B4-BE49-F238E27FC236}">
              <a16:creationId xmlns:a16="http://schemas.microsoft.com/office/drawing/2014/main" id="{681E6740-7F55-402F-8117-1C64286FB781}"/>
            </a:ext>
          </a:extLst>
        </xdr:cNvPr>
        <xdr:cNvSpPr>
          <a:spLocks noChangeShapeType="1"/>
        </xdr:cNvSpPr>
      </xdr:nvSpPr>
      <xdr:spPr bwMode="auto">
        <a:xfrm>
          <a:off x="19050" y="466725"/>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34</xdr:row>
      <xdr:rowOff>219075</xdr:rowOff>
    </xdr:from>
    <xdr:to>
      <xdr:col>0</xdr:col>
      <xdr:colOff>857250</xdr:colOff>
      <xdr:row>36</xdr:row>
      <xdr:rowOff>333375</xdr:rowOff>
    </xdr:to>
    <xdr:sp macro="" textlink="">
      <xdr:nvSpPr>
        <xdr:cNvPr id="4" name="Line 9">
          <a:extLst>
            <a:ext uri="{FF2B5EF4-FFF2-40B4-BE49-F238E27FC236}">
              <a16:creationId xmlns:a16="http://schemas.microsoft.com/office/drawing/2014/main" id="{F0455B81-CB76-4B14-9AEE-D0B5ECD791AB}"/>
            </a:ext>
          </a:extLst>
        </xdr:cNvPr>
        <xdr:cNvSpPr>
          <a:spLocks noChangeShapeType="1"/>
        </xdr:cNvSpPr>
      </xdr:nvSpPr>
      <xdr:spPr bwMode="auto">
        <a:xfrm>
          <a:off x="9525" y="6534150"/>
          <a:ext cx="84772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34</xdr:row>
      <xdr:rowOff>219075</xdr:rowOff>
    </xdr:from>
    <xdr:to>
      <xdr:col>0</xdr:col>
      <xdr:colOff>857250</xdr:colOff>
      <xdr:row>36</xdr:row>
      <xdr:rowOff>333375</xdr:rowOff>
    </xdr:to>
    <xdr:sp macro="" textlink="">
      <xdr:nvSpPr>
        <xdr:cNvPr id="5" name="Line 10">
          <a:extLst>
            <a:ext uri="{FF2B5EF4-FFF2-40B4-BE49-F238E27FC236}">
              <a16:creationId xmlns:a16="http://schemas.microsoft.com/office/drawing/2014/main" id="{777710F3-090B-4C41-8F11-D8E706B21839}"/>
            </a:ext>
          </a:extLst>
        </xdr:cNvPr>
        <xdr:cNvSpPr>
          <a:spLocks noChangeShapeType="1"/>
        </xdr:cNvSpPr>
      </xdr:nvSpPr>
      <xdr:spPr bwMode="auto">
        <a:xfrm>
          <a:off x="9525" y="6534150"/>
          <a:ext cx="84772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8</xdr:col>
      <xdr:colOff>85726</xdr:colOff>
      <xdr:row>36</xdr:row>
      <xdr:rowOff>333375</xdr:rowOff>
    </xdr:from>
    <xdr:ext cx="1800224" cy="1759456"/>
    <xdr:sp macro="" textlink="">
      <xdr:nvSpPr>
        <xdr:cNvPr id="6" name="テキスト ボックス 5">
          <a:extLst>
            <a:ext uri="{FF2B5EF4-FFF2-40B4-BE49-F238E27FC236}">
              <a16:creationId xmlns:a16="http://schemas.microsoft.com/office/drawing/2014/main" id="{429CAF93-29B3-44EF-B72E-7299C9B274D6}"/>
            </a:ext>
          </a:extLst>
        </xdr:cNvPr>
        <xdr:cNvSpPr txBox="1"/>
      </xdr:nvSpPr>
      <xdr:spPr>
        <a:xfrm>
          <a:off x="5791201" y="7038975"/>
          <a:ext cx="1800224" cy="17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ＭＳ Ｐゴシック" panose="020B0600070205080204" pitchFamily="50" charset="-128"/>
              <a:ea typeface="ＭＳ Ｐゴシック" panose="020B0600070205080204" pitchFamily="50" charset="-128"/>
            </a:rPr>
            <a:t>※1</a:t>
          </a:r>
          <a:r>
            <a:rPr kumimoji="1" lang="ja-JP" altLang="en-US" sz="1000">
              <a:latin typeface="ＭＳ Ｐゴシック" panose="020B0600070205080204" pitchFamily="50" charset="-128"/>
              <a:ea typeface="ＭＳ Ｐゴシック" panose="020B0600070205080204" pitchFamily="50" charset="-128"/>
            </a:rPr>
            <a:t>　計画給水人口</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事業計画上の給水を行う人口</a:t>
          </a:r>
          <a:endParaRPr kumimoji="1" lang="en-US" altLang="ja-JP" sz="1000">
            <a:latin typeface="ＭＳ Ｐゴシック" panose="020B0600070205080204" pitchFamily="50" charset="-128"/>
            <a:ea typeface="ＭＳ Ｐゴシック" panose="020B0600070205080204" pitchFamily="50" charset="-128"/>
          </a:endParaRPr>
        </a:p>
        <a:p>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２　現在給水人口</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実際に給水を行っている常時居住の人口（世帯数）</a:t>
          </a:r>
          <a:endParaRPr kumimoji="1" lang="en-US" altLang="ja-JP" sz="1000">
            <a:latin typeface="ＭＳ Ｐゴシック" panose="020B0600070205080204" pitchFamily="50" charset="-128"/>
            <a:ea typeface="ＭＳ Ｐゴシック" panose="020B0600070205080204" pitchFamily="50" charset="-128"/>
          </a:endParaRPr>
        </a:p>
        <a:p>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３　普及率</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行政区域内総人口に対する現在給水人口の割合</a:t>
          </a:r>
          <a:endParaRPr kumimoji="1" lang="en-US" altLang="ja-JP" sz="10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19050</xdr:colOff>
      <xdr:row>1</xdr:row>
      <xdr:rowOff>19050</xdr:rowOff>
    </xdr:from>
    <xdr:to>
      <xdr:col>0</xdr:col>
      <xdr:colOff>1047750</xdr:colOff>
      <xdr:row>2</xdr:row>
      <xdr:rowOff>219075</xdr:rowOff>
    </xdr:to>
    <xdr:sp macro="" textlink="">
      <xdr:nvSpPr>
        <xdr:cNvPr id="2" name="Line 3">
          <a:extLst>
            <a:ext uri="{FF2B5EF4-FFF2-40B4-BE49-F238E27FC236}">
              <a16:creationId xmlns:a16="http://schemas.microsoft.com/office/drawing/2014/main" id="{03040D94-40FA-402E-906B-492A488FF98A}"/>
            </a:ext>
          </a:extLst>
        </xdr:cNvPr>
        <xdr:cNvSpPr>
          <a:spLocks noChangeShapeType="1"/>
        </xdr:cNvSpPr>
      </xdr:nvSpPr>
      <xdr:spPr bwMode="auto">
        <a:xfrm>
          <a:off x="19050" y="314325"/>
          <a:ext cx="8667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33</xdr:row>
      <xdr:rowOff>212911</xdr:rowOff>
    </xdr:from>
    <xdr:to>
      <xdr:col>9</xdr:col>
      <xdr:colOff>0</xdr:colOff>
      <xdr:row>49</xdr:row>
      <xdr:rowOff>56029</xdr:rowOff>
    </xdr:to>
    <xdr:graphicFrame macro="">
      <xdr:nvGraphicFramePr>
        <xdr:cNvPr id="4" name="グラフ 3">
          <a:extLst>
            <a:ext uri="{FF2B5EF4-FFF2-40B4-BE49-F238E27FC236}">
              <a16:creationId xmlns:a16="http://schemas.microsoft.com/office/drawing/2014/main" id="{EAC3B319-3CB9-4F15-9676-C1B0487036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3</xdr:row>
      <xdr:rowOff>209550</xdr:rowOff>
    </xdr:to>
    <xdr:sp macro="" textlink="">
      <xdr:nvSpPr>
        <xdr:cNvPr id="2" name="Line 1">
          <a:extLst>
            <a:ext uri="{FF2B5EF4-FFF2-40B4-BE49-F238E27FC236}">
              <a16:creationId xmlns:a16="http://schemas.microsoft.com/office/drawing/2014/main" id="{93328F29-B6DB-49B7-9EDA-57233B01B6E2}"/>
            </a:ext>
          </a:extLst>
        </xdr:cNvPr>
        <xdr:cNvSpPr>
          <a:spLocks noChangeShapeType="1"/>
        </xdr:cNvSpPr>
      </xdr:nvSpPr>
      <xdr:spPr bwMode="auto">
        <a:xfrm flipH="1" flipV="1">
          <a:off x="0" y="638175"/>
          <a:ext cx="0" cy="542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9525</xdr:colOff>
      <xdr:row>4</xdr:row>
      <xdr:rowOff>0</xdr:rowOff>
    </xdr:to>
    <xdr:sp macro="" textlink="">
      <xdr:nvSpPr>
        <xdr:cNvPr id="2" name="Line 1025">
          <a:extLst>
            <a:ext uri="{FF2B5EF4-FFF2-40B4-BE49-F238E27FC236}">
              <a16:creationId xmlns:a16="http://schemas.microsoft.com/office/drawing/2014/main" id="{290BBDE7-7678-4456-9019-342F1AD0BA83}"/>
            </a:ext>
          </a:extLst>
        </xdr:cNvPr>
        <xdr:cNvSpPr>
          <a:spLocks noChangeShapeType="1"/>
        </xdr:cNvSpPr>
      </xdr:nvSpPr>
      <xdr:spPr bwMode="auto">
        <a:xfrm>
          <a:off x="9525" y="457200"/>
          <a:ext cx="1266825"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29</xdr:row>
      <xdr:rowOff>85726</xdr:rowOff>
    </xdr:from>
    <xdr:to>
      <xdr:col>4</xdr:col>
      <xdr:colOff>1222375</xdr:colOff>
      <xdr:row>53</xdr:row>
      <xdr:rowOff>129887</xdr:rowOff>
    </xdr:to>
    <xdr:graphicFrame macro="">
      <xdr:nvGraphicFramePr>
        <xdr:cNvPr id="3" name="Chart 1026">
          <a:extLst>
            <a:ext uri="{FF2B5EF4-FFF2-40B4-BE49-F238E27FC236}">
              <a16:creationId xmlns:a16="http://schemas.microsoft.com/office/drawing/2014/main" id="{9375A512-2C82-402F-9DD4-C849ADBAF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0.92393</cdr:x>
      <cdr:y>0.0564</cdr:y>
    </cdr:from>
    <cdr:to>
      <cdr:x>0.99173</cdr:x>
      <cdr:y>0.11691</cdr:y>
    </cdr:to>
    <cdr:sp macro="" textlink="">
      <cdr:nvSpPr>
        <cdr:cNvPr id="2" name="テキスト ボックス 1">
          <a:extLst xmlns:a="http://schemas.openxmlformats.org/drawingml/2006/main">
            <a:ext uri="{FF2B5EF4-FFF2-40B4-BE49-F238E27FC236}">
              <a16:creationId xmlns:a16="http://schemas.microsoft.com/office/drawing/2014/main" id="{A2B091FF-EA5A-4E98-9166-0D164E6224AD}"/>
            </a:ext>
          </a:extLst>
        </cdr:cNvPr>
        <cdr:cNvSpPr txBox="1"/>
      </cdr:nvSpPr>
      <cdr:spPr>
        <a:xfrm xmlns:a="http://schemas.openxmlformats.org/drawingml/2006/main">
          <a:off x="5801588" y="226001"/>
          <a:ext cx="425739" cy="2424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（人）</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19050</xdr:colOff>
      <xdr:row>2</xdr:row>
      <xdr:rowOff>9525</xdr:rowOff>
    </xdr:from>
    <xdr:to>
      <xdr:col>0</xdr:col>
      <xdr:colOff>809625</xdr:colOff>
      <xdr:row>3</xdr:row>
      <xdr:rowOff>219075</xdr:rowOff>
    </xdr:to>
    <xdr:sp macro="" textlink="">
      <xdr:nvSpPr>
        <xdr:cNvPr id="2" name="Line 1">
          <a:extLst>
            <a:ext uri="{FF2B5EF4-FFF2-40B4-BE49-F238E27FC236}">
              <a16:creationId xmlns:a16="http://schemas.microsoft.com/office/drawing/2014/main" id="{3E1CAFCC-3928-4A64-A0CF-C6809DAEEA9E}"/>
            </a:ext>
          </a:extLst>
        </xdr:cNvPr>
        <xdr:cNvSpPr>
          <a:spLocks noChangeShapeType="1"/>
        </xdr:cNvSpPr>
      </xdr:nvSpPr>
      <xdr:spPr bwMode="auto">
        <a:xfrm>
          <a:off x="19050" y="428625"/>
          <a:ext cx="790575"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60615</xdr:rowOff>
    </xdr:from>
    <xdr:to>
      <xdr:col>11</xdr:col>
      <xdr:colOff>389659</xdr:colOff>
      <xdr:row>50</xdr:row>
      <xdr:rowOff>155864</xdr:rowOff>
    </xdr:to>
    <xdr:graphicFrame macro="">
      <xdr:nvGraphicFramePr>
        <xdr:cNvPr id="3" name="Chart 4">
          <a:extLst>
            <a:ext uri="{FF2B5EF4-FFF2-40B4-BE49-F238E27FC236}">
              <a16:creationId xmlns:a16="http://schemas.microsoft.com/office/drawing/2014/main" id="{77A1DFE1-7A9A-45E9-8B55-3EDFCAAE4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190499</xdr:colOff>
      <xdr:row>23</xdr:row>
      <xdr:rowOff>225025</xdr:rowOff>
    </xdr:from>
    <xdr:to>
      <xdr:col>17</xdr:col>
      <xdr:colOff>692728</xdr:colOff>
      <xdr:row>30</xdr:row>
      <xdr:rowOff>6066</xdr:rowOff>
    </xdr:to>
    <xdr:pic>
      <xdr:nvPicPr>
        <xdr:cNvPr id="5" name="Picture 1026">
          <a:extLst>
            <a:ext uri="{FF2B5EF4-FFF2-40B4-BE49-F238E27FC236}">
              <a16:creationId xmlns:a16="http://schemas.microsoft.com/office/drawing/2014/main" id="{612FEE13-BF38-4838-A977-709D66E7E2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972799" y="5511400"/>
          <a:ext cx="1321379" cy="1381241"/>
        </a:xfrm>
        <a:prstGeom prst="rect">
          <a:avLst/>
        </a:prstGeom>
        <a:noFill/>
      </xdr:spPr>
    </xdr:pic>
    <xdr:clientData/>
  </xdr:twoCellAnchor>
  <xdr:twoCellAnchor>
    <xdr:from>
      <xdr:col>10</xdr:col>
      <xdr:colOff>61633</xdr:colOff>
      <xdr:row>31</xdr:row>
      <xdr:rowOff>107575</xdr:rowOff>
    </xdr:from>
    <xdr:to>
      <xdr:col>17</xdr:col>
      <xdr:colOff>694766</xdr:colOff>
      <xdr:row>49</xdr:row>
      <xdr:rowOff>156882</xdr:rowOff>
    </xdr:to>
    <xdr:graphicFrame macro="">
      <xdr:nvGraphicFramePr>
        <xdr:cNvPr id="6" name="グラフ 5">
          <a:extLst>
            <a:ext uri="{FF2B5EF4-FFF2-40B4-BE49-F238E27FC236}">
              <a16:creationId xmlns:a16="http://schemas.microsoft.com/office/drawing/2014/main" id="{FD2FD7FB-D7CE-4D33-8754-E2D3B7B706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228600</xdr:colOff>
      <xdr:row>31</xdr:row>
      <xdr:rowOff>228600</xdr:rowOff>
    </xdr:from>
    <xdr:to>
      <xdr:col>16</xdr:col>
      <xdr:colOff>590550</xdr:colOff>
      <xdr:row>39</xdr:row>
      <xdr:rowOff>400049</xdr:rowOff>
    </xdr:to>
    <xdr:graphicFrame macro="">
      <xdr:nvGraphicFramePr>
        <xdr:cNvPr id="2" name="グラフ 1">
          <a:extLst>
            <a:ext uri="{FF2B5EF4-FFF2-40B4-BE49-F238E27FC236}">
              <a16:creationId xmlns:a16="http://schemas.microsoft.com/office/drawing/2014/main" id="{CAB1DDDD-AEB7-4CC9-9AE5-579A05280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4</xdr:row>
      <xdr:rowOff>0</xdr:rowOff>
    </xdr:from>
    <xdr:to>
      <xdr:col>1</xdr:col>
      <xdr:colOff>9525</xdr:colOff>
      <xdr:row>6</xdr:row>
      <xdr:rowOff>0</xdr:rowOff>
    </xdr:to>
    <xdr:sp macro="" textlink="">
      <xdr:nvSpPr>
        <xdr:cNvPr id="2" name="Line 1">
          <a:extLst>
            <a:ext uri="{FF2B5EF4-FFF2-40B4-BE49-F238E27FC236}">
              <a16:creationId xmlns:a16="http://schemas.microsoft.com/office/drawing/2014/main" id="{DB312E8F-D5FC-4D5A-ACFB-C0A3214F3DED}"/>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xdr:row>
      <xdr:rowOff>0</xdr:rowOff>
    </xdr:from>
    <xdr:to>
      <xdr:col>1</xdr:col>
      <xdr:colOff>9525</xdr:colOff>
      <xdr:row>18</xdr:row>
      <xdr:rowOff>0</xdr:rowOff>
    </xdr:to>
    <xdr:sp macro="" textlink="">
      <xdr:nvSpPr>
        <xdr:cNvPr id="3" name="Line 1">
          <a:extLst>
            <a:ext uri="{FF2B5EF4-FFF2-40B4-BE49-F238E27FC236}">
              <a16:creationId xmlns:a16="http://schemas.microsoft.com/office/drawing/2014/main" id="{3A7B3530-2513-4A94-8901-3D8C8E69D344}"/>
            </a:ext>
          </a:extLst>
        </xdr:cNvPr>
        <xdr:cNvSpPr>
          <a:spLocks noChangeShapeType="1"/>
        </xdr:cNvSpPr>
      </xdr:nvSpPr>
      <xdr:spPr bwMode="auto">
        <a:xfrm flipH="1" flipV="1">
          <a:off x="0" y="33528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1</xdr:col>
      <xdr:colOff>9525</xdr:colOff>
      <xdr:row>6</xdr:row>
      <xdr:rowOff>0</xdr:rowOff>
    </xdr:to>
    <xdr:sp macro="" textlink="">
      <xdr:nvSpPr>
        <xdr:cNvPr id="4" name="Line 1">
          <a:extLst>
            <a:ext uri="{FF2B5EF4-FFF2-40B4-BE49-F238E27FC236}">
              <a16:creationId xmlns:a16="http://schemas.microsoft.com/office/drawing/2014/main" id="{B12B2174-3935-424B-B075-7A298A54ACDF}"/>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xdr:row>
      <xdr:rowOff>0</xdr:rowOff>
    </xdr:from>
    <xdr:to>
      <xdr:col>1</xdr:col>
      <xdr:colOff>9525</xdr:colOff>
      <xdr:row>18</xdr:row>
      <xdr:rowOff>0</xdr:rowOff>
    </xdr:to>
    <xdr:sp macro="" textlink="">
      <xdr:nvSpPr>
        <xdr:cNvPr id="5" name="Line 1">
          <a:extLst>
            <a:ext uri="{FF2B5EF4-FFF2-40B4-BE49-F238E27FC236}">
              <a16:creationId xmlns:a16="http://schemas.microsoft.com/office/drawing/2014/main" id="{A7534251-DEA0-4A9E-AEB4-5A7C2F1C0C40}"/>
            </a:ext>
          </a:extLst>
        </xdr:cNvPr>
        <xdr:cNvSpPr>
          <a:spLocks noChangeShapeType="1"/>
        </xdr:cNvSpPr>
      </xdr:nvSpPr>
      <xdr:spPr bwMode="auto">
        <a:xfrm flipH="1" flipV="1">
          <a:off x="0" y="33528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1</xdr:col>
      <xdr:colOff>9525</xdr:colOff>
      <xdr:row>30</xdr:row>
      <xdr:rowOff>0</xdr:rowOff>
    </xdr:to>
    <xdr:sp macro="" textlink="">
      <xdr:nvSpPr>
        <xdr:cNvPr id="6" name="Line 1">
          <a:extLst>
            <a:ext uri="{FF2B5EF4-FFF2-40B4-BE49-F238E27FC236}">
              <a16:creationId xmlns:a16="http://schemas.microsoft.com/office/drawing/2014/main" id="{62A148B6-7BEC-4146-A2DB-92B827AAECAA}"/>
            </a:ext>
          </a:extLst>
        </xdr:cNvPr>
        <xdr:cNvSpPr>
          <a:spLocks noChangeShapeType="1"/>
        </xdr:cNvSpPr>
      </xdr:nvSpPr>
      <xdr:spPr bwMode="auto">
        <a:xfrm flipH="1" flipV="1">
          <a:off x="0" y="58674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1</xdr:col>
      <xdr:colOff>9525</xdr:colOff>
      <xdr:row>43</xdr:row>
      <xdr:rowOff>0</xdr:rowOff>
    </xdr:to>
    <xdr:sp macro="" textlink="">
      <xdr:nvSpPr>
        <xdr:cNvPr id="7" name="Line 1">
          <a:extLst>
            <a:ext uri="{FF2B5EF4-FFF2-40B4-BE49-F238E27FC236}">
              <a16:creationId xmlns:a16="http://schemas.microsoft.com/office/drawing/2014/main" id="{681867CE-6F16-44AF-94FF-E6555DF430A3}"/>
            </a:ext>
          </a:extLst>
        </xdr:cNvPr>
        <xdr:cNvSpPr>
          <a:spLocks noChangeShapeType="1"/>
        </xdr:cNvSpPr>
      </xdr:nvSpPr>
      <xdr:spPr bwMode="auto">
        <a:xfrm flipH="1" flipV="1">
          <a:off x="0" y="85915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1</xdr:col>
      <xdr:colOff>9525</xdr:colOff>
      <xdr:row>30</xdr:row>
      <xdr:rowOff>0</xdr:rowOff>
    </xdr:to>
    <xdr:sp macro="" textlink="">
      <xdr:nvSpPr>
        <xdr:cNvPr id="8" name="Line 1">
          <a:extLst>
            <a:ext uri="{FF2B5EF4-FFF2-40B4-BE49-F238E27FC236}">
              <a16:creationId xmlns:a16="http://schemas.microsoft.com/office/drawing/2014/main" id="{099A5BFD-71F4-4DF3-9411-657C5CEB3CE0}"/>
            </a:ext>
          </a:extLst>
        </xdr:cNvPr>
        <xdr:cNvSpPr>
          <a:spLocks noChangeShapeType="1"/>
        </xdr:cNvSpPr>
      </xdr:nvSpPr>
      <xdr:spPr bwMode="auto">
        <a:xfrm flipH="1" flipV="1">
          <a:off x="0" y="58674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1</xdr:col>
      <xdr:colOff>9525</xdr:colOff>
      <xdr:row>43</xdr:row>
      <xdr:rowOff>0</xdr:rowOff>
    </xdr:to>
    <xdr:sp macro="" textlink="">
      <xdr:nvSpPr>
        <xdr:cNvPr id="9" name="Line 1">
          <a:extLst>
            <a:ext uri="{FF2B5EF4-FFF2-40B4-BE49-F238E27FC236}">
              <a16:creationId xmlns:a16="http://schemas.microsoft.com/office/drawing/2014/main" id="{173CA294-C246-4E45-9415-97CD93537C86}"/>
            </a:ext>
          </a:extLst>
        </xdr:cNvPr>
        <xdr:cNvSpPr>
          <a:spLocks noChangeShapeType="1"/>
        </xdr:cNvSpPr>
      </xdr:nvSpPr>
      <xdr:spPr bwMode="auto">
        <a:xfrm flipH="1" flipV="1">
          <a:off x="0" y="85915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1</xdr:col>
      <xdr:colOff>9525</xdr:colOff>
      <xdr:row>55</xdr:row>
      <xdr:rowOff>0</xdr:rowOff>
    </xdr:to>
    <xdr:sp macro="" textlink="">
      <xdr:nvSpPr>
        <xdr:cNvPr id="10" name="Line 1">
          <a:extLst>
            <a:ext uri="{FF2B5EF4-FFF2-40B4-BE49-F238E27FC236}">
              <a16:creationId xmlns:a16="http://schemas.microsoft.com/office/drawing/2014/main" id="{D6550845-B381-46E0-929D-F74202CEAEC0}"/>
            </a:ext>
          </a:extLst>
        </xdr:cNvPr>
        <xdr:cNvSpPr>
          <a:spLocks noChangeShapeType="1"/>
        </xdr:cNvSpPr>
      </xdr:nvSpPr>
      <xdr:spPr bwMode="auto">
        <a:xfrm flipH="1" flipV="1">
          <a:off x="0" y="111061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71</xdr:row>
      <xdr:rowOff>0</xdr:rowOff>
    </xdr:from>
    <xdr:to>
      <xdr:col>1</xdr:col>
      <xdr:colOff>9525</xdr:colOff>
      <xdr:row>73</xdr:row>
      <xdr:rowOff>0</xdr:rowOff>
    </xdr:to>
    <xdr:sp macro="" textlink="">
      <xdr:nvSpPr>
        <xdr:cNvPr id="11" name="Line 1">
          <a:extLst>
            <a:ext uri="{FF2B5EF4-FFF2-40B4-BE49-F238E27FC236}">
              <a16:creationId xmlns:a16="http://schemas.microsoft.com/office/drawing/2014/main" id="{E9E7B526-7E6B-4305-A22E-F9D449D91C6B}"/>
            </a:ext>
          </a:extLst>
        </xdr:cNvPr>
        <xdr:cNvSpPr>
          <a:spLocks noChangeShapeType="1"/>
        </xdr:cNvSpPr>
      </xdr:nvSpPr>
      <xdr:spPr bwMode="auto">
        <a:xfrm flipH="1" flipV="1">
          <a:off x="0" y="148780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1</xdr:col>
      <xdr:colOff>9525</xdr:colOff>
      <xdr:row>55</xdr:row>
      <xdr:rowOff>0</xdr:rowOff>
    </xdr:to>
    <xdr:sp macro="" textlink="">
      <xdr:nvSpPr>
        <xdr:cNvPr id="12" name="Line 1">
          <a:extLst>
            <a:ext uri="{FF2B5EF4-FFF2-40B4-BE49-F238E27FC236}">
              <a16:creationId xmlns:a16="http://schemas.microsoft.com/office/drawing/2014/main" id="{93EDB4EE-A24D-460D-AB62-2B4AC0BA4358}"/>
            </a:ext>
          </a:extLst>
        </xdr:cNvPr>
        <xdr:cNvSpPr>
          <a:spLocks noChangeShapeType="1"/>
        </xdr:cNvSpPr>
      </xdr:nvSpPr>
      <xdr:spPr bwMode="auto">
        <a:xfrm flipH="1" flipV="1">
          <a:off x="0" y="111061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71</xdr:row>
      <xdr:rowOff>0</xdr:rowOff>
    </xdr:from>
    <xdr:to>
      <xdr:col>1</xdr:col>
      <xdr:colOff>9525</xdr:colOff>
      <xdr:row>73</xdr:row>
      <xdr:rowOff>0</xdr:rowOff>
    </xdr:to>
    <xdr:sp macro="" textlink="">
      <xdr:nvSpPr>
        <xdr:cNvPr id="13" name="Line 1">
          <a:extLst>
            <a:ext uri="{FF2B5EF4-FFF2-40B4-BE49-F238E27FC236}">
              <a16:creationId xmlns:a16="http://schemas.microsoft.com/office/drawing/2014/main" id="{F1176302-F995-4C93-97B3-E3CF659287A9}"/>
            </a:ext>
          </a:extLst>
        </xdr:cNvPr>
        <xdr:cNvSpPr>
          <a:spLocks noChangeShapeType="1"/>
        </xdr:cNvSpPr>
      </xdr:nvSpPr>
      <xdr:spPr bwMode="auto">
        <a:xfrm flipH="1" flipV="1">
          <a:off x="0" y="148780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83</xdr:row>
      <xdr:rowOff>0</xdr:rowOff>
    </xdr:from>
    <xdr:to>
      <xdr:col>1</xdr:col>
      <xdr:colOff>9525</xdr:colOff>
      <xdr:row>85</xdr:row>
      <xdr:rowOff>0</xdr:rowOff>
    </xdr:to>
    <xdr:sp macro="" textlink="">
      <xdr:nvSpPr>
        <xdr:cNvPr id="14" name="Line 1">
          <a:extLst>
            <a:ext uri="{FF2B5EF4-FFF2-40B4-BE49-F238E27FC236}">
              <a16:creationId xmlns:a16="http://schemas.microsoft.com/office/drawing/2014/main" id="{0B05F2F7-A410-484A-B907-F1BF181CFC3B}"/>
            </a:ext>
          </a:extLst>
        </xdr:cNvPr>
        <xdr:cNvSpPr>
          <a:spLocks noChangeShapeType="1"/>
        </xdr:cNvSpPr>
      </xdr:nvSpPr>
      <xdr:spPr bwMode="auto">
        <a:xfrm flipH="1" flipV="1">
          <a:off x="0" y="173926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97</xdr:row>
      <xdr:rowOff>0</xdr:rowOff>
    </xdr:from>
    <xdr:to>
      <xdr:col>1</xdr:col>
      <xdr:colOff>9525</xdr:colOff>
      <xdr:row>99</xdr:row>
      <xdr:rowOff>0</xdr:rowOff>
    </xdr:to>
    <xdr:sp macro="" textlink="">
      <xdr:nvSpPr>
        <xdr:cNvPr id="15" name="Line 1">
          <a:extLst>
            <a:ext uri="{FF2B5EF4-FFF2-40B4-BE49-F238E27FC236}">
              <a16:creationId xmlns:a16="http://schemas.microsoft.com/office/drawing/2014/main" id="{A9C434A6-6ACA-4379-8E40-26590287E689}"/>
            </a:ext>
          </a:extLst>
        </xdr:cNvPr>
        <xdr:cNvSpPr>
          <a:spLocks noChangeShapeType="1"/>
        </xdr:cNvSpPr>
      </xdr:nvSpPr>
      <xdr:spPr bwMode="auto">
        <a:xfrm flipH="1" flipV="1">
          <a:off x="0" y="203263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83</xdr:row>
      <xdr:rowOff>0</xdr:rowOff>
    </xdr:from>
    <xdr:to>
      <xdr:col>1</xdr:col>
      <xdr:colOff>9525</xdr:colOff>
      <xdr:row>85</xdr:row>
      <xdr:rowOff>0</xdr:rowOff>
    </xdr:to>
    <xdr:sp macro="" textlink="">
      <xdr:nvSpPr>
        <xdr:cNvPr id="16" name="Line 1">
          <a:extLst>
            <a:ext uri="{FF2B5EF4-FFF2-40B4-BE49-F238E27FC236}">
              <a16:creationId xmlns:a16="http://schemas.microsoft.com/office/drawing/2014/main" id="{61637B1C-55F2-49CB-998B-A1E7F2738637}"/>
            </a:ext>
          </a:extLst>
        </xdr:cNvPr>
        <xdr:cNvSpPr>
          <a:spLocks noChangeShapeType="1"/>
        </xdr:cNvSpPr>
      </xdr:nvSpPr>
      <xdr:spPr bwMode="auto">
        <a:xfrm flipH="1" flipV="1">
          <a:off x="0" y="173926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97</xdr:row>
      <xdr:rowOff>0</xdr:rowOff>
    </xdr:from>
    <xdr:to>
      <xdr:col>1</xdr:col>
      <xdr:colOff>9525</xdr:colOff>
      <xdr:row>99</xdr:row>
      <xdr:rowOff>0</xdr:rowOff>
    </xdr:to>
    <xdr:sp macro="" textlink="">
      <xdr:nvSpPr>
        <xdr:cNvPr id="17" name="Line 1">
          <a:extLst>
            <a:ext uri="{FF2B5EF4-FFF2-40B4-BE49-F238E27FC236}">
              <a16:creationId xmlns:a16="http://schemas.microsoft.com/office/drawing/2014/main" id="{F9F0E209-AB1C-448F-A90A-579C717F9110}"/>
            </a:ext>
          </a:extLst>
        </xdr:cNvPr>
        <xdr:cNvSpPr>
          <a:spLocks noChangeShapeType="1"/>
        </xdr:cNvSpPr>
      </xdr:nvSpPr>
      <xdr:spPr bwMode="auto">
        <a:xfrm flipH="1" flipV="1">
          <a:off x="0" y="203263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108</xdr:row>
      <xdr:rowOff>209549</xdr:rowOff>
    </xdr:from>
    <xdr:to>
      <xdr:col>1</xdr:col>
      <xdr:colOff>9526</xdr:colOff>
      <xdr:row>110</xdr:row>
      <xdr:rowOff>209549</xdr:rowOff>
    </xdr:to>
    <xdr:sp macro="" textlink="">
      <xdr:nvSpPr>
        <xdr:cNvPr id="18" name="Line 1">
          <a:extLst>
            <a:ext uri="{FF2B5EF4-FFF2-40B4-BE49-F238E27FC236}">
              <a16:creationId xmlns:a16="http://schemas.microsoft.com/office/drawing/2014/main" id="{DCD3FA21-EF61-4736-8772-735B258DAF86}"/>
            </a:ext>
          </a:extLst>
        </xdr:cNvPr>
        <xdr:cNvSpPr>
          <a:spLocks noChangeShapeType="1"/>
        </xdr:cNvSpPr>
      </xdr:nvSpPr>
      <xdr:spPr bwMode="auto">
        <a:xfrm flipH="1" flipV="1">
          <a:off x="1" y="22840949"/>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109</xdr:row>
      <xdr:rowOff>0</xdr:rowOff>
    </xdr:from>
    <xdr:to>
      <xdr:col>1</xdr:col>
      <xdr:colOff>9525</xdr:colOff>
      <xdr:row>111</xdr:row>
      <xdr:rowOff>0</xdr:rowOff>
    </xdr:to>
    <xdr:sp macro="" textlink="">
      <xdr:nvSpPr>
        <xdr:cNvPr id="19" name="Line 1">
          <a:extLst>
            <a:ext uri="{FF2B5EF4-FFF2-40B4-BE49-F238E27FC236}">
              <a16:creationId xmlns:a16="http://schemas.microsoft.com/office/drawing/2014/main" id="{D59EFC45-B33F-400F-A704-A64AC08F8002}"/>
            </a:ext>
          </a:extLst>
        </xdr:cNvPr>
        <xdr:cNvSpPr>
          <a:spLocks noChangeShapeType="1"/>
        </xdr:cNvSpPr>
      </xdr:nvSpPr>
      <xdr:spPr bwMode="auto">
        <a:xfrm flipH="1" flipV="1">
          <a:off x="0" y="228409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109</xdr:row>
      <xdr:rowOff>0</xdr:rowOff>
    </xdr:from>
    <xdr:to>
      <xdr:col>1</xdr:col>
      <xdr:colOff>9525</xdr:colOff>
      <xdr:row>111</xdr:row>
      <xdr:rowOff>0</xdr:rowOff>
    </xdr:to>
    <xdr:sp macro="" textlink="">
      <xdr:nvSpPr>
        <xdr:cNvPr id="20" name="Line 1">
          <a:extLst>
            <a:ext uri="{FF2B5EF4-FFF2-40B4-BE49-F238E27FC236}">
              <a16:creationId xmlns:a16="http://schemas.microsoft.com/office/drawing/2014/main" id="{0CA1BE62-F6F0-4D49-BFFA-5D26BB17A64E}"/>
            </a:ext>
          </a:extLst>
        </xdr:cNvPr>
        <xdr:cNvSpPr>
          <a:spLocks noChangeShapeType="1"/>
        </xdr:cNvSpPr>
      </xdr:nvSpPr>
      <xdr:spPr bwMode="auto">
        <a:xfrm flipH="1" flipV="1">
          <a:off x="0" y="228409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123</xdr:row>
      <xdr:rowOff>0</xdr:rowOff>
    </xdr:from>
    <xdr:to>
      <xdr:col>1</xdr:col>
      <xdr:colOff>9525</xdr:colOff>
      <xdr:row>125</xdr:row>
      <xdr:rowOff>0</xdr:rowOff>
    </xdr:to>
    <xdr:sp macro="" textlink="">
      <xdr:nvSpPr>
        <xdr:cNvPr id="21" name="Line 1">
          <a:extLst>
            <a:ext uri="{FF2B5EF4-FFF2-40B4-BE49-F238E27FC236}">
              <a16:creationId xmlns:a16="http://schemas.microsoft.com/office/drawing/2014/main" id="{47E83869-508E-45F3-A5EA-2C35E500A1CB}"/>
            </a:ext>
          </a:extLst>
        </xdr:cNvPr>
        <xdr:cNvSpPr>
          <a:spLocks noChangeShapeType="1"/>
        </xdr:cNvSpPr>
      </xdr:nvSpPr>
      <xdr:spPr bwMode="auto">
        <a:xfrm flipH="1" flipV="1">
          <a:off x="0" y="257746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123</xdr:row>
      <xdr:rowOff>0</xdr:rowOff>
    </xdr:from>
    <xdr:to>
      <xdr:col>1</xdr:col>
      <xdr:colOff>9525</xdr:colOff>
      <xdr:row>125</xdr:row>
      <xdr:rowOff>0</xdr:rowOff>
    </xdr:to>
    <xdr:sp macro="" textlink="">
      <xdr:nvSpPr>
        <xdr:cNvPr id="22" name="Line 1">
          <a:extLst>
            <a:ext uri="{FF2B5EF4-FFF2-40B4-BE49-F238E27FC236}">
              <a16:creationId xmlns:a16="http://schemas.microsoft.com/office/drawing/2014/main" id="{EBAFCCEB-E8E5-475D-86F5-E2C091B36622}"/>
            </a:ext>
          </a:extLst>
        </xdr:cNvPr>
        <xdr:cNvSpPr>
          <a:spLocks noChangeShapeType="1"/>
        </xdr:cNvSpPr>
      </xdr:nvSpPr>
      <xdr:spPr bwMode="auto">
        <a:xfrm flipH="1" flipV="1">
          <a:off x="0" y="257746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135</xdr:row>
      <xdr:rowOff>209549</xdr:rowOff>
    </xdr:from>
    <xdr:to>
      <xdr:col>1</xdr:col>
      <xdr:colOff>9526</xdr:colOff>
      <xdr:row>137</xdr:row>
      <xdr:rowOff>209549</xdr:rowOff>
    </xdr:to>
    <xdr:sp macro="" textlink="">
      <xdr:nvSpPr>
        <xdr:cNvPr id="23" name="Line 1">
          <a:extLst>
            <a:ext uri="{FF2B5EF4-FFF2-40B4-BE49-F238E27FC236}">
              <a16:creationId xmlns:a16="http://schemas.microsoft.com/office/drawing/2014/main" id="{1778DBCF-9931-4514-A261-494A3CA2D9A9}"/>
            </a:ext>
          </a:extLst>
        </xdr:cNvPr>
        <xdr:cNvSpPr>
          <a:spLocks noChangeShapeType="1"/>
        </xdr:cNvSpPr>
      </xdr:nvSpPr>
      <xdr:spPr bwMode="auto">
        <a:xfrm flipH="1" flipV="1">
          <a:off x="1" y="28432124"/>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136</xdr:row>
      <xdr:rowOff>0</xdr:rowOff>
    </xdr:from>
    <xdr:to>
      <xdr:col>1</xdr:col>
      <xdr:colOff>9525</xdr:colOff>
      <xdr:row>138</xdr:row>
      <xdr:rowOff>0</xdr:rowOff>
    </xdr:to>
    <xdr:sp macro="" textlink="">
      <xdr:nvSpPr>
        <xdr:cNvPr id="24" name="Line 1">
          <a:extLst>
            <a:ext uri="{FF2B5EF4-FFF2-40B4-BE49-F238E27FC236}">
              <a16:creationId xmlns:a16="http://schemas.microsoft.com/office/drawing/2014/main" id="{289A6C05-8244-45B6-B41B-A7B617976014}"/>
            </a:ext>
          </a:extLst>
        </xdr:cNvPr>
        <xdr:cNvSpPr>
          <a:spLocks noChangeShapeType="1"/>
        </xdr:cNvSpPr>
      </xdr:nvSpPr>
      <xdr:spPr bwMode="auto">
        <a:xfrm flipH="1" flipV="1">
          <a:off x="0" y="28432125"/>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136</xdr:row>
      <xdr:rowOff>0</xdr:rowOff>
    </xdr:from>
    <xdr:to>
      <xdr:col>1</xdr:col>
      <xdr:colOff>9525</xdr:colOff>
      <xdr:row>138</xdr:row>
      <xdr:rowOff>0</xdr:rowOff>
    </xdr:to>
    <xdr:sp macro="" textlink="">
      <xdr:nvSpPr>
        <xdr:cNvPr id="25" name="Line 1">
          <a:extLst>
            <a:ext uri="{FF2B5EF4-FFF2-40B4-BE49-F238E27FC236}">
              <a16:creationId xmlns:a16="http://schemas.microsoft.com/office/drawing/2014/main" id="{7335B974-28DF-45C8-A0E5-13D617D5548F}"/>
            </a:ext>
          </a:extLst>
        </xdr:cNvPr>
        <xdr:cNvSpPr>
          <a:spLocks noChangeShapeType="1"/>
        </xdr:cNvSpPr>
      </xdr:nvSpPr>
      <xdr:spPr bwMode="auto">
        <a:xfrm flipH="1" flipV="1">
          <a:off x="0" y="28432125"/>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151</xdr:row>
      <xdr:rowOff>0</xdr:rowOff>
    </xdr:from>
    <xdr:to>
      <xdr:col>1</xdr:col>
      <xdr:colOff>9525</xdr:colOff>
      <xdr:row>153</xdr:row>
      <xdr:rowOff>0</xdr:rowOff>
    </xdr:to>
    <xdr:sp macro="" textlink="">
      <xdr:nvSpPr>
        <xdr:cNvPr id="26" name="Line 1">
          <a:extLst>
            <a:ext uri="{FF2B5EF4-FFF2-40B4-BE49-F238E27FC236}">
              <a16:creationId xmlns:a16="http://schemas.microsoft.com/office/drawing/2014/main" id="{83C0AA76-594C-40DD-9E1A-0410FA5B84C3}"/>
            </a:ext>
          </a:extLst>
        </xdr:cNvPr>
        <xdr:cNvSpPr>
          <a:spLocks noChangeShapeType="1"/>
        </xdr:cNvSpPr>
      </xdr:nvSpPr>
      <xdr:spPr bwMode="auto">
        <a:xfrm flipH="1" flipV="1">
          <a:off x="0" y="31575375"/>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151</xdr:row>
      <xdr:rowOff>0</xdr:rowOff>
    </xdr:from>
    <xdr:to>
      <xdr:col>1</xdr:col>
      <xdr:colOff>9525</xdr:colOff>
      <xdr:row>153</xdr:row>
      <xdr:rowOff>0</xdr:rowOff>
    </xdr:to>
    <xdr:sp macro="" textlink="">
      <xdr:nvSpPr>
        <xdr:cNvPr id="27" name="Line 1">
          <a:extLst>
            <a:ext uri="{FF2B5EF4-FFF2-40B4-BE49-F238E27FC236}">
              <a16:creationId xmlns:a16="http://schemas.microsoft.com/office/drawing/2014/main" id="{984D0BD7-4669-46F6-BD9E-C70E9B2D41D1}"/>
            </a:ext>
          </a:extLst>
        </xdr:cNvPr>
        <xdr:cNvSpPr>
          <a:spLocks noChangeShapeType="1"/>
        </xdr:cNvSpPr>
      </xdr:nvSpPr>
      <xdr:spPr bwMode="auto">
        <a:xfrm flipH="1" flipV="1">
          <a:off x="0" y="31575375"/>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162</xdr:row>
      <xdr:rowOff>0</xdr:rowOff>
    </xdr:from>
    <xdr:to>
      <xdr:col>1</xdr:col>
      <xdr:colOff>9525</xdr:colOff>
      <xdr:row>164</xdr:row>
      <xdr:rowOff>0</xdr:rowOff>
    </xdr:to>
    <xdr:sp macro="" textlink="">
      <xdr:nvSpPr>
        <xdr:cNvPr id="28" name="Line 1">
          <a:extLst>
            <a:ext uri="{FF2B5EF4-FFF2-40B4-BE49-F238E27FC236}">
              <a16:creationId xmlns:a16="http://schemas.microsoft.com/office/drawing/2014/main" id="{D615EED8-D9CE-4BC2-8459-EC4E556D3D81}"/>
            </a:ext>
          </a:extLst>
        </xdr:cNvPr>
        <xdr:cNvSpPr>
          <a:spLocks noChangeShapeType="1"/>
        </xdr:cNvSpPr>
      </xdr:nvSpPr>
      <xdr:spPr bwMode="auto">
        <a:xfrm flipH="1" flipV="1">
          <a:off x="0" y="33813750"/>
          <a:ext cx="8191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162</xdr:row>
      <xdr:rowOff>21167</xdr:rowOff>
    </xdr:from>
    <xdr:to>
      <xdr:col>1</xdr:col>
      <xdr:colOff>9525</xdr:colOff>
      <xdr:row>164</xdr:row>
      <xdr:rowOff>21167</xdr:rowOff>
    </xdr:to>
    <xdr:sp macro="" textlink="">
      <xdr:nvSpPr>
        <xdr:cNvPr id="29" name="Line 1">
          <a:extLst>
            <a:ext uri="{FF2B5EF4-FFF2-40B4-BE49-F238E27FC236}">
              <a16:creationId xmlns:a16="http://schemas.microsoft.com/office/drawing/2014/main" id="{4A498AE0-C5EF-4BA7-8270-76AA2C593AB0}"/>
            </a:ext>
          </a:extLst>
        </xdr:cNvPr>
        <xdr:cNvSpPr>
          <a:spLocks noChangeShapeType="1"/>
        </xdr:cNvSpPr>
      </xdr:nvSpPr>
      <xdr:spPr bwMode="auto">
        <a:xfrm flipH="1" flipV="1">
          <a:off x="0" y="33834917"/>
          <a:ext cx="81915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739771</xdr:colOff>
      <xdr:row>0</xdr:row>
      <xdr:rowOff>10583</xdr:rowOff>
    </xdr:from>
    <xdr:to>
      <xdr:col>4</xdr:col>
      <xdr:colOff>46562</xdr:colOff>
      <xdr:row>9</xdr:row>
      <xdr:rowOff>32808</xdr:rowOff>
    </xdr:to>
    <xdr:pic>
      <xdr:nvPicPr>
        <xdr:cNvPr id="2" name="図 9" descr="つくバスマーク.jpg">
          <a:extLst>
            <a:ext uri="{FF2B5EF4-FFF2-40B4-BE49-F238E27FC236}">
              <a16:creationId xmlns:a16="http://schemas.microsoft.com/office/drawing/2014/main" id="{775E2262-07B2-4025-93B3-6B0746873C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621" y="10583"/>
          <a:ext cx="1907116" cy="19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811742</xdr:colOff>
      <xdr:row>0</xdr:row>
      <xdr:rowOff>151344</xdr:rowOff>
    </xdr:from>
    <xdr:to>
      <xdr:col>8</xdr:col>
      <xdr:colOff>685800</xdr:colOff>
      <xdr:row>8</xdr:row>
      <xdr:rowOff>160869</xdr:rowOff>
    </xdr:to>
    <xdr:pic>
      <xdr:nvPicPr>
        <xdr:cNvPr id="3" name="図 8" descr="つくタクマーク.JPG">
          <a:extLst>
            <a:ext uri="{FF2B5EF4-FFF2-40B4-BE49-F238E27FC236}">
              <a16:creationId xmlns:a16="http://schemas.microsoft.com/office/drawing/2014/main" id="{02666033-4B72-4525-AE61-EDE58ACDC4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21792" y="151344"/>
          <a:ext cx="1760008"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xdr:row>
      <xdr:rowOff>0</xdr:rowOff>
    </xdr:from>
    <xdr:to>
      <xdr:col>2</xdr:col>
      <xdr:colOff>9525</xdr:colOff>
      <xdr:row>12</xdr:row>
      <xdr:rowOff>0</xdr:rowOff>
    </xdr:to>
    <xdr:sp macro="" textlink="">
      <xdr:nvSpPr>
        <xdr:cNvPr id="4" name="Line 1">
          <a:extLst>
            <a:ext uri="{FF2B5EF4-FFF2-40B4-BE49-F238E27FC236}">
              <a16:creationId xmlns:a16="http://schemas.microsoft.com/office/drawing/2014/main" id="{4AF201BA-D94A-4347-80B1-26B7C2B36B2B}"/>
            </a:ext>
          </a:extLst>
        </xdr:cNvPr>
        <xdr:cNvSpPr>
          <a:spLocks noChangeShapeType="1"/>
        </xdr:cNvSpPr>
      </xdr:nvSpPr>
      <xdr:spPr bwMode="auto">
        <a:xfrm flipH="1" flipV="1">
          <a:off x="3238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10</xdr:row>
      <xdr:rowOff>0</xdr:rowOff>
    </xdr:from>
    <xdr:to>
      <xdr:col>7</xdr:col>
      <xdr:colOff>9525</xdr:colOff>
      <xdr:row>12</xdr:row>
      <xdr:rowOff>0</xdr:rowOff>
    </xdr:to>
    <xdr:sp macro="" textlink="">
      <xdr:nvSpPr>
        <xdr:cNvPr id="5" name="Line 1">
          <a:extLst>
            <a:ext uri="{FF2B5EF4-FFF2-40B4-BE49-F238E27FC236}">
              <a16:creationId xmlns:a16="http://schemas.microsoft.com/office/drawing/2014/main" id="{26079091-A8BA-478A-8618-B43EB0F04BA1}"/>
            </a:ext>
          </a:extLst>
        </xdr:cNvPr>
        <xdr:cNvSpPr>
          <a:spLocks noChangeShapeType="1"/>
        </xdr:cNvSpPr>
      </xdr:nvSpPr>
      <xdr:spPr bwMode="auto">
        <a:xfrm flipH="1" flipV="1">
          <a:off x="42100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30</xdr:row>
      <xdr:rowOff>180975</xdr:rowOff>
    </xdr:from>
    <xdr:to>
      <xdr:col>5</xdr:col>
      <xdr:colOff>342900</xdr:colOff>
      <xdr:row>62</xdr:row>
      <xdr:rowOff>0</xdr:rowOff>
    </xdr:to>
    <xdr:graphicFrame macro="">
      <xdr:nvGraphicFramePr>
        <xdr:cNvPr id="9" name="グラフ 8">
          <a:extLst>
            <a:ext uri="{FF2B5EF4-FFF2-40B4-BE49-F238E27FC236}">
              <a16:creationId xmlns:a16="http://schemas.microsoft.com/office/drawing/2014/main" id="{07734C9C-2263-47C6-B560-107DAF7F6D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352424</xdr:colOff>
      <xdr:row>30</xdr:row>
      <xdr:rowOff>204786</xdr:rowOff>
    </xdr:from>
    <xdr:to>
      <xdr:col>11</xdr:col>
      <xdr:colOff>47625</xdr:colOff>
      <xdr:row>60</xdr:row>
      <xdr:rowOff>171449</xdr:rowOff>
    </xdr:to>
    <xdr:graphicFrame macro="">
      <xdr:nvGraphicFramePr>
        <xdr:cNvPr id="10" name="グラフ 9">
          <a:extLst>
            <a:ext uri="{FF2B5EF4-FFF2-40B4-BE49-F238E27FC236}">
              <a16:creationId xmlns:a16="http://schemas.microsoft.com/office/drawing/2014/main" id="{28D17CA3-8DCA-4C54-BD32-BBACFDFC95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9525</xdr:rowOff>
    </xdr:to>
    <xdr:sp macro="" textlink="">
      <xdr:nvSpPr>
        <xdr:cNvPr id="2" name="Line 1">
          <a:extLst>
            <a:ext uri="{FF2B5EF4-FFF2-40B4-BE49-F238E27FC236}">
              <a16:creationId xmlns:a16="http://schemas.microsoft.com/office/drawing/2014/main" id="{F68D7AFD-94BB-46D5-9F73-EE5C8836F1F7}"/>
            </a:ext>
          </a:extLst>
        </xdr:cNvPr>
        <xdr:cNvSpPr>
          <a:spLocks noChangeShapeType="1"/>
        </xdr:cNvSpPr>
      </xdr:nvSpPr>
      <xdr:spPr bwMode="auto">
        <a:xfrm flipH="1" flipV="1">
          <a:off x="0" y="685800"/>
          <a:ext cx="1390650" cy="1209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46566</xdr:colOff>
      <xdr:row>27</xdr:row>
      <xdr:rowOff>6349</xdr:rowOff>
    </xdr:from>
    <xdr:to>
      <xdr:col>6</xdr:col>
      <xdr:colOff>0</xdr:colOff>
      <xdr:row>45</xdr:row>
      <xdr:rowOff>148166</xdr:rowOff>
    </xdr:to>
    <xdr:graphicFrame macro="">
      <xdr:nvGraphicFramePr>
        <xdr:cNvPr id="2" name="Chart 2">
          <a:extLst>
            <a:ext uri="{FF2B5EF4-FFF2-40B4-BE49-F238E27FC236}">
              <a16:creationId xmlns:a16="http://schemas.microsoft.com/office/drawing/2014/main" id="{8DBC123E-1C4F-46BC-9CBC-A100E6165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9525</xdr:rowOff>
    </xdr:from>
    <xdr:to>
      <xdr:col>0</xdr:col>
      <xdr:colOff>1323975</xdr:colOff>
      <xdr:row>4</xdr:row>
      <xdr:rowOff>0</xdr:rowOff>
    </xdr:to>
    <xdr:sp macro="" textlink="">
      <xdr:nvSpPr>
        <xdr:cNvPr id="2" name="Line 2">
          <a:extLst>
            <a:ext uri="{FF2B5EF4-FFF2-40B4-BE49-F238E27FC236}">
              <a16:creationId xmlns:a16="http://schemas.microsoft.com/office/drawing/2014/main" id="{738D09AF-B839-427B-B23F-ECE619C099CA}"/>
            </a:ext>
          </a:extLst>
        </xdr:cNvPr>
        <xdr:cNvSpPr>
          <a:spLocks noChangeShapeType="1"/>
        </xdr:cNvSpPr>
      </xdr:nvSpPr>
      <xdr:spPr bwMode="auto">
        <a:xfrm>
          <a:off x="0" y="685800"/>
          <a:ext cx="1323975" cy="752475"/>
        </a:xfrm>
        <a:prstGeom prst="line">
          <a:avLst/>
        </a:prstGeom>
        <a:noFill/>
        <a:ln w="9525">
          <a:solidFill>
            <a:srgbClr val="000000"/>
          </a:solidFill>
          <a:round/>
          <a:headEnd/>
          <a:tailEnd/>
        </a:ln>
      </xdr:spPr>
    </xdr:sp>
    <xdr:clientData/>
  </xdr:twoCellAnchor>
  <xdr:twoCellAnchor>
    <xdr:from>
      <xdr:col>0</xdr:col>
      <xdr:colOff>178594</xdr:colOff>
      <xdr:row>32</xdr:row>
      <xdr:rowOff>273843</xdr:rowOff>
    </xdr:from>
    <xdr:to>
      <xdr:col>17</xdr:col>
      <xdr:colOff>0</xdr:colOff>
      <xdr:row>46</xdr:row>
      <xdr:rowOff>273842</xdr:rowOff>
    </xdr:to>
    <xdr:graphicFrame macro="">
      <xdr:nvGraphicFramePr>
        <xdr:cNvPr id="3" name="Chart 5">
          <a:extLst>
            <a:ext uri="{FF2B5EF4-FFF2-40B4-BE49-F238E27FC236}">
              <a16:creationId xmlns:a16="http://schemas.microsoft.com/office/drawing/2014/main" id="{1AB2F7FC-8231-4E6A-A70E-ED93E3E12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1285875</xdr:colOff>
      <xdr:row>4</xdr:row>
      <xdr:rowOff>0</xdr:rowOff>
    </xdr:to>
    <xdr:sp macro="" textlink="">
      <xdr:nvSpPr>
        <xdr:cNvPr id="2" name="Line 4">
          <a:extLst>
            <a:ext uri="{FF2B5EF4-FFF2-40B4-BE49-F238E27FC236}">
              <a16:creationId xmlns:a16="http://schemas.microsoft.com/office/drawing/2014/main" id="{6CAAC8B4-DD4B-4603-8876-148E9CB38E4C}"/>
            </a:ext>
          </a:extLst>
        </xdr:cNvPr>
        <xdr:cNvSpPr>
          <a:spLocks noChangeShapeType="1"/>
        </xdr:cNvSpPr>
      </xdr:nvSpPr>
      <xdr:spPr bwMode="auto">
        <a:xfrm>
          <a:off x="9525" y="561975"/>
          <a:ext cx="1276350" cy="447675"/>
        </a:xfrm>
        <a:prstGeom prst="line">
          <a:avLst/>
        </a:prstGeom>
        <a:noFill/>
        <a:ln w="9525">
          <a:solidFill>
            <a:srgbClr val="000000"/>
          </a:solidFill>
          <a:round/>
          <a:headEnd/>
          <a:tailEnd/>
        </a:ln>
      </xdr:spPr>
    </xdr:sp>
    <xdr:clientData/>
  </xdr:twoCellAnchor>
  <xdr:twoCellAnchor>
    <xdr:from>
      <xdr:col>0</xdr:col>
      <xdr:colOff>0</xdr:colOff>
      <xdr:row>27</xdr:row>
      <xdr:rowOff>161926</xdr:rowOff>
    </xdr:from>
    <xdr:to>
      <xdr:col>4</xdr:col>
      <xdr:colOff>514350</xdr:colOff>
      <xdr:row>48</xdr:row>
      <xdr:rowOff>0</xdr:rowOff>
    </xdr:to>
    <xdr:graphicFrame macro="">
      <xdr:nvGraphicFramePr>
        <xdr:cNvPr id="3" name="Chart 6">
          <a:extLst>
            <a:ext uri="{FF2B5EF4-FFF2-40B4-BE49-F238E27FC236}">
              <a16:creationId xmlns:a16="http://schemas.microsoft.com/office/drawing/2014/main" id="{BCDA6A7B-01A4-4343-8922-E56637DA7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13</xdr:row>
      <xdr:rowOff>69274</xdr:rowOff>
    </xdr:from>
    <xdr:to>
      <xdr:col>7</xdr:col>
      <xdr:colOff>614796</xdr:colOff>
      <xdr:row>35</xdr:row>
      <xdr:rowOff>121227</xdr:rowOff>
    </xdr:to>
    <xdr:graphicFrame macro="">
      <xdr:nvGraphicFramePr>
        <xdr:cNvPr id="2" name="Chart 7">
          <a:extLst>
            <a:ext uri="{FF2B5EF4-FFF2-40B4-BE49-F238E27FC236}">
              <a16:creationId xmlns:a16="http://schemas.microsoft.com/office/drawing/2014/main" id="{ED11E529-DD0B-4F3F-A9E2-1461EE314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1850E5E2-6876-4B2B-93CD-BF4971EF92D2}"/>
            </a:ext>
          </a:extLst>
        </xdr:cNvPr>
        <xdr:cNvSpPr>
          <a:spLocks noChangeShapeType="1"/>
        </xdr:cNvSpPr>
      </xdr:nvSpPr>
      <xdr:spPr bwMode="auto">
        <a:xfrm>
          <a:off x="9525" y="857250"/>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24</xdr:row>
      <xdr:rowOff>0</xdr:rowOff>
    </xdr:from>
    <xdr:to>
      <xdr:col>1</xdr:col>
      <xdr:colOff>0</xdr:colOff>
      <xdr:row>26</xdr:row>
      <xdr:rowOff>0</xdr:rowOff>
    </xdr:to>
    <xdr:sp macro="" textlink="">
      <xdr:nvSpPr>
        <xdr:cNvPr id="3" name="Line 2">
          <a:extLst>
            <a:ext uri="{FF2B5EF4-FFF2-40B4-BE49-F238E27FC236}">
              <a16:creationId xmlns:a16="http://schemas.microsoft.com/office/drawing/2014/main" id="{5019720A-8061-40D4-A81F-7353E1E233DC}"/>
            </a:ext>
          </a:extLst>
        </xdr:cNvPr>
        <xdr:cNvSpPr>
          <a:spLocks noChangeShapeType="1"/>
        </xdr:cNvSpPr>
      </xdr:nvSpPr>
      <xdr:spPr bwMode="auto">
        <a:xfrm>
          <a:off x="9525" y="10506075"/>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200025</xdr:colOff>
      <xdr:row>34</xdr:row>
      <xdr:rowOff>57150</xdr:rowOff>
    </xdr:from>
    <xdr:to>
      <xdr:col>1</xdr:col>
      <xdr:colOff>1514475</xdr:colOff>
      <xdr:row>34</xdr:row>
      <xdr:rowOff>57150</xdr:rowOff>
    </xdr:to>
    <xdr:sp macro="" textlink="">
      <xdr:nvSpPr>
        <xdr:cNvPr id="2" name="Line 1">
          <a:extLst>
            <a:ext uri="{FF2B5EF4-FFF2-40B4-BE49-F238E27FC236}">
              <a16:creationId xmlns:a16="http://schemas.microsoft.com/office/drawing/2014/main" id="{E3295FB0-7951-4FDD-9836-B4BEE3ACF52F}"/>
            </a:ext>
          </a:extLst>
        </xdr:cNvPr>
        <xdr:cNvSpPr>
          <a:spLocks noChangeShapeType="1"/>
        </xdr:cNvSpPr>
      </xdr:nvSpPr>
      <xdr:spPr bwMode="auto">
        <a:xfrm>
          <a:off x="1428750" y="7572375"/>
          <a:ext cx="1266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28574</xdr:rowOff>
    </xdr:from>
    <xdr:to>
      <xdr:col>4</xdr:col>
      <xdr:colOff>485775</xdr:colOff>
      <xdr:row>54</xdr:row>
      <xdr:rowOff>171449</xdr:rowOff>
    </xdr:to>
    <xdr:graphicFrame macro="">
      <xdr:nvGraphicFramePr>
        <xdr:cNvPr id="3" name="Chart 2">
          <a:extLst>
            <a:ext uri="{FF2B5EF4-FFF2-40B4-BE49-F238E27FC236}">
              <a16:creationId xmlns:a16="http://schemas.microsoft.com/office/drawing/2014/main" id="{2B5AE6C5-1AB3-4CA1-802D-4E6C18E0D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xdr:row>
      <xdr:rowOff>19050</xdr:rowOff>
    </xdr:from>
    <xdr:to>
      <xdr:col>1</xdr:col>
      <xdr:colOff>0</xdr:colOff>
      <xdr:row>2</xdr:row>
      <xdr:rowOff>180975</xdr:rowOff>
    </xdr:to>
    <xdr:sp macro="" textlink="">
      <xdr:nvSpPr>
        <xdr:cNvPr id="4" name="Line 5">
          <a:extLst>
            <a:ext uri="{FF2B5EF4-FFF2-40B4-BE49-F238E27FC236}">
              <a16:creationId xmlns:a16="http://schemas.microsoft.com/office/drawing/2014/main" id="{0AEF2446-B95E-4297-AB92-FB337B6D09B3}"/>
            </a:ext>
          </a:extLst>
        </xdr:cNvPr>
        <xdr:cNvSpPr>
          <a:spLocks noChangeShapeType="1"/>
        </xdr:cNvSpPr>
      </xdr:nvSpPr>
      <xdr:spPr bwMode="auto">
        <a:xfrm>
          <a:off x="19050" y="352425"/>
          <a:ext cx="1209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3</xdr:row>
      <xdr:rowOff>180975</xdr:rowOff>
    </xdr:to>
    <xdr:sp macro="" textlink="">
      <xdr:nvSpPr>
        <xdr:cNvPr id="2" name="Line 5">
          <a:extLst>
            <a:ext uri="{FF2B5EF4-FFF2-40B4-BE49-F238E27FC236}">
              <a16:creationId xmlns:a16="http://schemas.microsoft.com/office/drawing/2014/main" id="{746321B7-0C86-4B05-869C-A31168774531}"/>
            </a:ext>
          </a:extLst>
        </xdr:cNvPr>
        <xdr:cNvSpPr>
          <a:spLocks noChangeShapeType="1"/>
        </xdr:cNvSpPr>
      </xdr:nvSpPr>
      <xdr:spPr bwMode="auto">
        <a:xfrm>
          <a:off x="19050" y="552450"/>
          <a:ext cx="11715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15</xdr:row>
      <xdr:rowOff>209551</xdr:rowOff>
    </xdr:from>
    <xdr:to>
      <xdr:col>3</xdr:col>
      <xdr:colOff>1552575</xdr:colOff>
      <xdr:row>48</xdr:row>
      <xdr:rowOff>123825</xdr:rowOff>
    </xdr:to>
    <xdr:graphicFrame macro="">
      <xdr:nvGraphicFramePr>
        <xdr:cNvPr id="3" name="グラフ 2">
          <a:extLst>
            <a:ext uri="{FF2B5EF4-FFF2-40B4-BE49-F238E27FC236}">
              <a16:creationId xmlns:a16="http://schemas.microsoft.com/office/drawing/2014/main" id="{3907B1FA-2255-4FA4-A984-C7FDD85DE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0.94577</cdr:x>
      <cdr:y>0.02833</cdr:y>
    </cdr:from>
    <cdr:to>
      <cdr:x>1</cdr:x>
      <cdr:y>0.07167</cdr:y>
    </cdr:to>
    <cdr:sp macro="" textlink="">
      <cdr:nvSpPr>
        <cdr:cNvPr id="2" name="テキスト ボックス 1">
          <a:extLst xmlns:a="http://schemas.openxmlformats.org/drawingml/2006/main">
            <a:ext uri="{FF2B5EF4-FFF2-40B4-BE49-F238E27FC236}">
              <a16:creationId xmlns:a16="http://schemas.microsoft.com/office/drawing/2014/main" id="{AF9CE5F1-61A4-42DC-A6F2-F1C2F3B7775E}"/>
            </a:ext>
          </a:extLst>
        </cdr:cNvPr>
        <cdr:cNvSpPr txBox="1"/>
      </cdr:nvSpPr>
      <cdr:spPr>
        <a:xfrm xmlns:a="http://schemas.openxmlformats.org/drawingml/2006/main">
          <a:off x="5648325" y="161924"/>
          <a:ext cx="32385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円</a:t>
          </a:r>
        </a:p>
      </cdr:txBody>
    </cdr:sp>
  </cdr:relSizeAnchor>
  <cdr:relSizeAnchor xmlns:cdr="http://schemas.openxmlformats.org/drawingml/2006/chartDrawing">
    <cdr:from>
      <cdr:x>0</cdr:x>
      <cdr:y>0.02333</cdr:y>
    </cdr:from>
    <cdr:to>
      <cdr:x>0.08612</cdr:x>
      <cdr:y>0.06833</cdr:y>
    </cdr:to>
    <cdr:sp macro="" textlink="">
      <cdr:nvSpPr>
        <cdr:cNvPr id="3" name="テキスト ボックス 2">
          <a:extLst xmlns:a="http://schemas.openxmlformats.org/drawingml/2006/main">
            <a:ext uri="{FF2B5EF4-FFF2-40B4-BE49-F238E27FC236}">
              <a16:creationId xmlns:a16="http://schemas.microsoft.com/office/drawing/2014/main" id="{CC334FBF-9905-449D-B690-DB528DC055CC}"/>
            </a:ext>
          </a:extLst>
        </cdr:cNvPr>
        <cdr:cNvSpPr txBox="1"/>
      </cdr:nvSpPr>
      <cdr:spPr>
        <a:xfrm xmlns:a="http://schemas.openxmlformats.org/drawingml/2006/main">
          <a:off x="0" y="133349"/>
          <a:ext cx="5143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件・人</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65006988-2D3D-4CB3-9406-D7C13044C06A}"/>
            </a:ext>
          </a:extLst>
        </xdr:cNvPr>
        <xdr:cNvSpPr>
          <a:spLocks noChangeShapeType="1"/>
        </xdr:cNvSpPr>
      </xdr:nvSpPr>
      <xdr:spPr bwMode="auto">
        <a:xfrm>
          <a:off x="9525" y="447675"/>
          <a:ext cx="952500" cy="704850"/>
        </a:xfrm>
        <a:prstGeom prst="line">
          <a:avLst/>
        </a:prstGeom>
        <a:noFill/>
        <a:ln w="9525">
          <a:solidFill>
            <a:srgbClr val="000000"/>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19051</xdr:colOff>
      <xdr:row>2</xdr:row>
      <xdr:rowOff>19049</xdr:rowOff>
    </xdr:from>
    <xdr:to>
      <xdr:col>1</xdr:col>
      <xdr:colOff>1</xdr:colOff>
      <xdr:row>4</xdr:row>
      <xdr:rowOff>0</xdr:rowOff>
    </xdr:to>
    <xdr:sp macro="" textlink="">
      <xdr:nvSpPr>
        <xdr:cNvPr id="2" name="Line 1">
          <a:extLst>
            <a:ext uri="{FF2B5EF4-FFF2-40B4-BE49-F238E27FC236}">
              <a16:creationId xmlns:a16="http://schemas.microsoft.com/office/drawing/2014/main" id="{F07FEEFD-9AF5-41E8-900F-EBEA3B051F91}"/>
            </a:ext>
          </a:extLst>
        </xdr:cNvPr>
        <xdr:cNvSpPr>
          <a:spLocks noChangeShapeType="1"/>
        </xdr:cNvSpPr>
      </xdr:nvSpPr>
      <xdr:spPr bwMode="auto">
        <a:xfrm>
          <a:off x="19051" y="704849"/>
          <a:ext cx="800100" cy="43815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33</xdr:row>
      <xdr:rowOff>152400</xdr:rowOff>
    </xdr:from>
    <xdr:to>
      <xdr:col>10</xdr:col>
      <xdr:colOff>581024</xdr:colOff>
      <xdr:row>57</xdr:row>
      <xdr:rowOff>133350</xdr:rowOff>
    </xdr:to>
    <xdr:graphicFrame macro="">
      <xdr:nvGraphicFramePr>
        <xdr:cNvPr id="3" name="Chart 6">
          <a:extLst>
            <a:ext uri="{FF2B5EF4-FFF2-40B4-BE49-F238E27FC236}">
              <a16:creationId xmlns:a16="http://schemas.microsoft.com/office/drawing/2014/main" id="{1D112B6D-58A9-49CA-8BCC-B834229C5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683558</xdr:colOff>
      <xdr:row>2</xdr:row>
      <xdr:rowOff>7844</xdr:rowOff>
    </xdr:from>
    <xdr:to>
      <xdr:col>2</xdr:col>
      <xdr:colOff>11206</xdr:colOff>
      <xdr:row>4</xdr:row>
      <xdr:rowOff>0</xdr:rowOff>
    </xdr:to>
    <xdr:sp macro="" textlink="">
      <xdr:nvSpPr>
        <xdr:cNvPr id="2" name="Line 1">
          <a:extLst>
            <a:ext uri="{FF2B5EF4-FFF2-40B4-BE49-F238E27FC236}">
              <a16:creationId xmlns:a16="http://schemas.microsoft.com/office/drawing/2014/main" id="{9E0B4524-D6FD-49EE-A739-CE60C6E48005}"/>
            </a:ext>
          </a:extLst>
        </xdr:cNvPr>
        <xdr:cNvSpPr>
          <a:spLocks noChangeShapeType="1"/>
        </xdr:cNvSpPr>
      </xdr:nvSpPr>
      <xdr:spPr bwMode="auto">
        <a:xfrm>
          <a:off x="683558" y="693644"/>
          <a:ext cx="861173" cy="44935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56029</xdr:rowOff>
    </xdr:from>
    <xdr:to>
      <xdr:col>11</xdr:col>
      <xdr:colOff>459441</xdr:colOff>
      <xdr:row>57</xdr:row>
      <xdr:rowOff>100852</xdr:rowOff>
    </xdr:to>
    <xdr:graphicFrame macro="">
      <xdr:nvGraphicFramePr>
        <xdr:cNvPr id="3" name="Chart 6">
          <a:extLst>
            <a:ext uri="{FF2B5EF4-FFF2-40B4-BE49-F238E27FC236}">
              <a16:creationId xmlns:a16="http://schemas.microsoft.com/office/drawing/2014/main" id="{9FFACE45-EC7B-4A71-B727-6A19104DC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44823</xdr:colOff>
      <xdr:row>32</xdr:row>
      <xdr:rowOff>156881</xdr:rowOff>
    </xdr:from>
    <xdr:to>
      <xdr:col>2</xdr:col>
      <xdr:colOff>280148</xdr:colOff>
      <xdr:row>34</xdr:row>
      <xdr:rowOff>22411</xdr:rowOff>
    </xdr:to>
    <xdr:sp macro="" textlink="">
      <xdr:nvSpPr>
        <xdr:cNvPr id="4" name="テキスト ボックス 3">
          <a:extLst>
            <a:ext uri="{FF2B5EF4-FFF2-40B4-BE49-F238E27FC236}">
              <a16:creationId xmlns:a16="http://schemas.microsoft.com/office/drawing/2014/main" id="{0BDE9529-BBC8-48BB-9542-61BDB33CAE96}"/>
            </a:ext>
          </a:extLst>
        </xdr:cNvPr>
        <xdr:cNvSpPr txBox="1"/>
      </xdr:nvSpPr>
      <xdr:spPr>
        <a:xfrm>
          <a:off x="730623" y="9948581"/>
          <a:ext cx="1083050" cy="39893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幼保連携型</a:t>
          </a:r>
        </a:p>
      </xdr:txBody>
    </xdr:sp>
    <xdr:clientData/>
  </xdr:twoCellAnchor>
  <xdr:twoCellAnchor>
    <xdr:from>
      <xdr:col>5</xdr:col>
      <xdr:colOff>235322</xdr:colOff>
      <xdr:row>39</xdr:row>
      <xdr:rowOff>56029</xdr:rowOff>
    </xdr:from>
    <xdr:to>
      <xdr:col>6</xdr:col>
      <xdr:colOff>392204</xdr:colOff>
      <xdr:row>41</xdr:row>
      <xdr:rowOff>33615</xdr:rowOff>
    </xdr:to>
    <xdr:sp macro="" textlink="">
      <xdr:nvSpPr>
        <xdr:cNvPr id="5" name="テキスト ボックス 4">
          <a:extLst>
            <a:ext uri="{FF2B5EF4-FFF2-40B4-BE49-F238E27FC236}">
              <a16:creationId xmlns:a16="http://schemas.microsoft.com/office/drawing/2014/main" id="{00BD6ED8-FD38-4F06-AE4E-6FECCA0F24B0}"/>
            </a:ext>
          </a:extLst>
        </xdr:cNvPr>
        <xdr:cNvSpPr txBox="1"/>
      </xdr:nvSpPr>
      <xdr:spPr>
        <a:xfrm>
          <a:off x="4312022" y="11590804"/>
          <a:ext cx="1004607" cy="377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幼稚園型</a:t>
          </a:r>
        </a:p>
      </xdr:txBody>
    </xdr:sp>
    <xdr:clientData/>
  </xdr:twoCellAnchor>
  <xdr:twoCellAnchor>
    <xdr:from>
      <xdr:col>8</xdr:col>
      <xdr:colOff>616326</xdr:colOff>
      <xdr:row>45</xdr:row>
      <xdr:rowOff>78441</xdr:rowOff>
    </xdr:from>
    <xdr:to>
      <xdr:col>9</xdr:col>
      <xdr:colOff>784412</xdr:colOff>
      <xdr:row>48</xdr:row>
      <xdr:rowOff>2</xdr:rowOff>
    </xdr:to>
    <xdr:sp macro="" textlink="">
      <xdr:nvSpPr>
        <xdr:cNvPr id="6" name="テキスト ボックス 5">
          <a:extLst>
            <a:ext uri="{FF2B5EF4-FFF2-40B4-BE49-F238E27FC236}">
              <a16:creationId xmlns:a16="http://schemas.microsoft.com/office/drawing/2014/main" id="{F9425CF1-98FA-4974-946A-5F1C2FD4E54F}"/>
            </a:ext>
          </a:extLst>
        </xdr:cNvPr>
        <xdr:cNvSpPr txBox="1"/>
      </xdr:nvSpPr>
      <xdr:spPr>
        <a:xfrm>
          <a:off x="7236201" y="12784791"/>
          <a:ext cx="1015811" cy="4359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保育所型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32</xdr:row>
      <xdr:rowOff>52917</xdr:rowOff>
    </xdr:from>
    <xdr:to>
      <xdr:col>5</xdr:col>
      <xdr:colOff>317500</xdr:colOff>
      <xdr:row>47</xdr:row>
      <xdr:rowOff>42333</xdr:rowOff>
    </xdr:to>
    <xdr:graphicFrame macro="">
      <xdr:nvGraphicFramePr>
        <xdr:cNvPr id="2" name="Chart 1">
          <a:extLst>
            <a:ext uri="{FF2B5EF4-FFF2-40B4-BE49-F238E27FC236}">
              <a16:creationId xmlns:a16="http://schemas.microsoft.com/office/drawing/2014/main" id="{A3A6374E-341A-45DB-B7A9-C0E981868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xdr:row>
      <xdr:rowOff>0</xdr:rowOff>
    </xdr:from>
    <xdr:to>
      <xdr:col>1</xdr:col>
      <xdr:colOff>0</xdr:colOff>
      <xdr:row>3</xdr:row>
      <xdr:rowOff>314325</xdr:rowOff>
    </xdr:to>
    <xdr:sp macro="" textlink="">
      <xdr:nvSpPr>
        <xdr:cNvPr id="3" name="Line 2">
          <a:extLst>
            <a:ext uri="{FF2B5EF4-FFF2-40B4-BE49-F238E27FC236}">
              <a16:creationId xmlns:a16="http://schemas.microsoft.com/office/drawing/2014/main" id="{1C675F30-F1F8-427A-A753-6C5C1D554330}"/>
            </a:ext>
          </a:extLst>
        </xdr:cNvPr>
        <xdr:cNvSpPr>
          <a:spLocks noChangeShapeType="1"/>
        </xdr:cNvSpPr>
      </xdr:nvSpPr>
      <xdr:spPr bwMode="auto">
        <a:xfrm>
          <a:off x="9525" y="438150"/>
          <a:ext cx="106680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3</xdr:row>
      <xdr:rowOff>19050</xdr:rowOff>
    </xdr:from>
    <xdr:to>
      <xdr:col>0</xdr:col>
      <xdr:colOff>800100</xdr:colOff>
      <xdr:row>5</xdr:row>
      <xdr:rowOff>247650</xdr:rowOff>
    </xdr:to>
    <xdr:sp macro="" textlink="">
      <xdr:nvSpPr>
        <xdr:cNvPr id="2" name="Line 1">
          <a:extLst>
            <a:ext uri="{FF2B5EF4-FFF2-40B4-BE49-F238E27FC236}">
              <a16:creationId xmlns:a16="http://schemas.microsoft.com/office/drawing/2014/main" id="{9C8286E4-4D5C-4B68-BC3D-770710510101}"/>
            </a:ext>
          </a:extLst>
        </xdr:cNvPr>
        <xdr:cNvSpPr>
          <a:spLocks noChangeShapeType="1"/>
        </xdr:cNvSpPr>
      </xdr:nvSpPr>
      <xdr:spPr bwMode="auto">
        <a:xfrm>
          <a:off x="19050" y="609600"/>
          <a:ext cx="781050"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55</xdr:row>
      <xdr:rowOff>19050</xdr:rowOff>
    </xdr:from>
    <xdr:to>
      <xdr:col>0</xdr:col>
      <xdr:colOff>800100</xdr:colOff>
      <xdr:row>57</xdr:row>
      <xdr:rowOff>247650</xdr:rowOff>
    </xdr:to>
    <xdr:sp macro="" textlink="">
      <xdr:nvSpPr>
        <xdr:cNvPr id="3" name="Line 2">
          <a:extLst>
            <a:ext uri="{FF2B5EF4-FFF2-40B4-BE49-F238E27FC236}">
              <a16:creationId xmlns:a16="http://schemas.microsoft.com/office/drawing/2014/main" id="{8689C494-4BE6-45E2-82DE-B50E57438080}"/>
            </a:ext>
          </a:extLst>
        </xdr:cNvPr>
        <xdr:cNvSpPr>
          <a:spLocks noChangeShapeType="1"/>
        </xdr:cNvSpPr>
      </xdr:nvSpPr>
      <xdr:spPr bwMode="auto">
        <a:xfrm>
          <a:off x="19050" y="13773150"/>
          <a:ext cx="781050"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81641</xdr:rowOff>
    </xdr:from>
    <xdr:to>
      <xdr:col>11</xdr:col>
      <xdr:colOff>625929</xdr:colOff>
      <xdr:row>52</xdr:row>
      <xdr:rowOff>244928</xdr:rowOff>
    </xdr:to>
    <xdr:graphicFrame macro="">
      <xdr:nvGraphicFramePr>
        <xdr:cNvPr id="4" name="グラフ 3">
          <a:extLst>
            <a:ext uri="{FF2B5EF4-FFF2-40B4-BE49-F238E27FC236}">
              <a16:creationId xmlns:a16="http://schemas.microsoft.com/office/drawing/2014/main" id="{A00ED315-1CEF-43B0-8C7C-F4847BF88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44823</xdr:colOff>
      <xdr:row>88</xdr:row>
      <xdr:rowOff>13607</xdr:rowOff>
    </xdr:from>
    <xdr:to>
      <xdr:col>11</xdr:col>
      <xdr:colOff>627528</xdr:colOff>
      <xdr:row>105</xdr:row>
      <xdr:rowOff>257175</xdr:rowOff>
    </xdr:to>
    <xdr:graphicFrame macro="">
      <xdr:nvGraphicFramePr>
        <xdr:cNvPr id="5" name="グラフ 4">
          <a:extLst>
            <a:ext uri="{FF2B5EF4-FFF2-40B4-BE49-F238E27FC236}">
              <a16:creationId xmlns:a16="http://schemas.microsoft.com/office/drawing/2014/main" id="{002A60F7-39A2-4FF3-9B03-DDD240B1E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22412</xdr:colOff>
      <xdr:row>33</xdr:row>
      <xdr:rowOff>22412</xdr:rowOff>
    </xdr:from>
    <xdr:to>
      <xdr:col>10</xdr:col>
      <xdr:colOff>56030</xdr:colOff>
      <xdr:row>59</xdr:row>
      <xdr:rowOff>0</xdr:rowOff>
    </xdr:to>
    <xdr:graphicFrame macro="">
      <xdr:nvGraphicFramePr>
        <xdr:cNvPr id="2" name="Chart 4">
          <a:extLst>
            <a:ext uri="{FF2B5EF4-FFF2-40B4-BE49-F238E27FC236}">
              <a16:creationId xmlns:a16="http://schemas.microsoft.com/office/drawing/2014/main" id="{84329659-9F6C-4DB1-821F-FCBFC85B5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1590675</xdr:colOff>
      <xdr:row>26</xdr:row>
      <xdr:rowOff>0</xdr:rowOff>
    </xdr:from>
    <xdr:to>
      <xdr:col>0</xdr:col>
      <xdr:colOff>2215365</xdr:colOff>
      <xdr:row>26</xdr:row>
      <xdr:rowOff>0</xdr:rowOff>
    </xdr:to>
    <xdr:sp macro="" textlink="">
      <xdr:nvSpPr>
        <xdr:cNvPr id="2" name="Line 1026">
          <a:extLst>
            <a:ext uri="{FF2B5EF4-FFF2-40B4-BE49-F238E27FC236}">
              <a16:creationId xmlns:a16="http://schemas.microsoft.com/office/drawing/2014/main" id="{7D30367B-51FF-4527-B117-6DF3B446E4B3}"/>
            </a:ext>
          </a:extLst>
        </xdr:cNvPr>
        <xdr:cNvSpPr>
          <a:spLocks noChangeShapeType="1"/>
        </xdr:cNvSpPr>
      </xdr:nvSpPr>
      <xdr:spPr bwMode="auto">
        <a:xfrm>
          <a:off x="1590675" y="7486650"/>
          <a:ext cx="62469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831191</xdr:colOff>
      <xdr:row>2</xdr:row>
      <xdr:rowOff>0</xdr:rowOff>
    </xdr:from>
    <xdr:to>
      <xdr:col>0</xdr:col>
      <xdr:colOff>1370342</xdr:colOff>
      <xdr:row>3</xdr:row>
      <xdr:rowOff>0</xdr:rowOff>
    </xdr:to>
    <xdr:cxnSp macro="">
      <xdr:nvCxnSpPr>
        <xdr:cNvPr id="3" name="直線コネクタ 2">
          <a:extLst>
            <a:ext uri="{FF2B5EF4-FFF2-40B4-BE49-F238E27FC236}">
              <a16:creationId xmlns:a16="http://schemas.microsoft.com/office/drawing/2014/main" id="{3512374D-6469-4CB6-B79F-2510C2ED4C5D}"/>
            </a:ext>
          </a:extLst>
        </xdr:cNvPr>
        <xdr:cNvCxnSpPr/>
      </xdr:nvCxnSpPr>
      <xdr:spPr bwMode="auto">
        <a:xfrm>
          <a:off x="831191" y="485775"/>
          <a:ext cx="539151" cy="2095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53915</xdr:colOff>
      <xdr:row>31</xdr:row>
      <xdr:rowOff>111062</xdr:rowOff>
    </xdr:from>
    <xdr:to>
      <xdr:col>11</xdr:col>
      <xdr:colOff>566108</xdr:colOff>
      <xdr:row>57</xdr:row>
      <xdr:rowOff>125802</xdr:rowOff>
    </xdr:to>
    <xdr:graphicFrame macro="">
      <xdr:nvGraphicFramePr>
        <xdr:cNvPr id="4" name="グラフ 3">
          <a:extLst>
            <a:ext uri="{FF2B5EF4-FFF2-40B4-BE49-F238E27FC236}">
              <a16:creationId xmlns:a16="http://schemas.microsoft.com/office/drawing/2014/main" id="{2ED81560-EF9D-434D-9104-CB799AE22F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467264</xdr:colOff>
      <xdr:row>32</xdr:row>
      <xdr:rowOff>152759</xdr:rowOff>
    </xdr:from>
    <xdr:to>
      <xdr:col>0</xdr:col>
      <xdr:colOff>997429</xdr:colOff>
      <xdr:row>33</xdr:row>
      <xdr:rowOff>188703</xdr:rowOff>
    </xdr:to>
    <xdr:sp macro="" textlink="">
      <xdr:nvSpPr>
        <xdr:cNvPr id="5" name="テキスト ボックス 4">
          <a:extLst>
            <a:ext uri="{FF2B5EF4-FFF2-40B4-BE49-F238E27FC236}">
              <a16:creationId xmlns:a16="http://schemas.microsoft.com/office/drawing/2014/main" id="{392E36F8-3440-4633-8CA8-9165CB7F1400}"/>
            </a:ext>
          </a:extLst>
        </xdr:cNvPr>
        <xdr:cNvSpPr txBox="1"/>
      </xdr:nvSpPr>
      <xdr:spPr>
        <a:xfrm>
          <a:off x="467264" y="8582384"/>
          <a:ext cx="530165" cy="2359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（件）</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9525</xdr:colOff>
      <xdr:row>36</xdr:row>
      <xdr:rowOff>57151</xdr:rowOff>
    </xdr:from>
    <xdr:to>
      <xdr:col>6</xdr:col>
      <xdr:colOff>942975</xdr:colOff>
      <xdr:row>54</xdr:row>
      <xdr:rowOff>190501</xdr:rowOff>
    </xdr:to>
    <xdr:graphicFrame macro="">
      <xdr:nvGraphicFramePr>
        <xdr:cNvPr id="2" name="グラフ 1">
          <a:extLst>
            <a:ext uri="{FF2B5EF4-FFF2-40B4-BE49-F238E27FC236}">
              <a16:creationId xmlns:a16="http://schemas.microsoft.com/office/drawing/2014/main" id="{716AC20B-FF58-4C0E-B832-8D4FB69F0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27</xdr:row>
      <xdr:rowOff>89086</xdr:rowOff>
    </xdr:from>
    <xdr:to>
      <xdr:col>5</xdr:col>
      <xdr:colOff>1581150</xdr:colOff>
      <xdr:row>49</xdr:row>
      <xdr:rowOff>146236</xdr:rowOff>
    </xdr:to>
    <xdr:graphicFrame macro="">
      <xdr:nvGraphicFramePr>
        <xdr:cNvPr id="2" name="Chart 3">
          <a:extLst>
            <a:ext uri="{FF2B5EF4-FFF2-40B4-BE49-F238E27FC236}">
              <a16:creationId xmlns:a16="http://schemas.microsoft.com/office/drawing/2014/main" id="{906412DB-1128-43B2-8A22-DC8CE9605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0.92396</cdr:x>
      <cdr:y>0.08446</cdr:y>
    </cdr:from>
    <cdr:to>
      <cdr:x>1</cdr:x>
      <cdr:y>0.15071</cdr:y>
    </cdr:to>
    <cdr:sp macro="" textlink="">
      <cdr:nvSpPr>
        <cdr:cNvPr id="2" name="テキスト ボックス 1">
          <a:extLst xmlns:a="http://schemas.openxmlformats.org/drawingml/2006/main">
            <a:ext uri="{FF2B5EF4-FFF2-40B4-BE49-F238E27FC236}">
              <a16:creationId xmlns:a16="http://schemas.microsoft.com/office/drawing/2014/main" id="{C2376B2D-3011-41F1-9056-1C51741CBF71}"/>
            </a:ext>
          </a:extLst>
        </cdr:cNvPr>
        <cdr:cNvSpPr txBox="1"/>
      </cdr:nvSpPr>
      <cdr:spPr>
        <a:xfrm xmlns:a="http://schemas.openxmlformats.org/drawingml/2006/main">
          <a:off x="5923429" y="314325"/>
          <a:ext cx="487456"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（人）</a:t>
          </a:r>
        </a:p>
      </cdr:txBody>
    </cdr:sp>
  </cdr:relSizeAnchor>
  <cdr:relSizeAnchor xmlns:cdr="http://schemas.openxmlformats.org/drawingml/2006/chartDrawing">
    <cdr:from>
      <cdr:x>0.02377</cdr:x>
      <cdr:y>0.06339</cdr:y>
    </cdr:from>
    <cdr:to>
      <cdr:x>0.1664</cdr:x>
      <cdr:y>0.14168</cdr:y>
    </cdr:to>
    <cdr:sp macro="" textlink="">
      <cdr:nvSpPr>
        <cdr:cNvPr id="3" name="テキスト ボックス 2">
          <a:extLst xmlns:a="http://schemas.openxmlformats.org/drawingml/2006/main">
            <a:ext uri="{FF2B5EF4-FFF2-40B4-BE49-F238E27FC236}">
              <a16:creationId xmlns:a16="http://schemas.microsoft.com/office/drawing/2014/main" id="{CE355572-42A4-42A6-B0C0-3D01B530BCBB}"/>
            </a:ext>
          </a:extLst>
        </cdr:cNvPr>
        <cdr:cNvSpPr txBox="1"/>
      </cdr:nvSpPr>
      <cdr:spPr>
        <a:xfrm xmlns:a="http://schemas.openxmlformats.org/drawingml/2006/main">
          <a:off x="152387" y="235891"/>
          <a:ext cx="914384" cy="29135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（冊）</a:t>
          </a: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EDD7E532-E13D-4754-B1D0-8C648DD46518}"/>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A5B93D51-47E7-46F3-A5E3-63E5A5177A64}"/>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76201</xdr:rowOff>
    </xdr:from>
    <xdr:to>
      <xdr:col>8</xdr:col>
      <xdr:colOff>657225</xdr:colOff>
      <xdr:row>38</xdr:row>
      <xdr:rowOff>228601</xdr:rowOff>
    </xdr:to>
    <xdr:graphicFrame macro="">
      <xdr:nvGraphicFramePr>
        <xdr:cNvPr id="3" name="グラフ 1">
          <a:extLst>
            <a:ext uri="{FF2B5EF4-FFF2-40B4-BE49-F238E27FC236}">
              <a16:creationId xmlns:a16="http://schemas.microsoft.com/office/drawing/2014/main" id="{97A78FE9-BC4D-4462-B7EE-5C641EA16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DA8E19A4-E326-4BA2-8321-97CC3038FCA6}"/>
            </a:ext>
          </a:extLst>
        </xdr:cNvPr>
        <xdr:cNvSpPr>
          <a:spLocks noChangeShapeType="1"/>
        </xdr:cNvSpPr>
      </xdr:nvSpPr>
      <xdr:spPr bwMode="auto">
        <a:xfrm flipH="1" flipV="1">
          <a:off x="9525" y="276225"/>
          <a:ext cx="12573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xdr:row>
      <xdr:rowOff>6</xdr:rowOff>
    </xdr:from>
    <xdr:to>
      <xdr:col>6</xdr:col>
      <xdr:colOff>638174</xdr:colOff>
      <xdr:row>38</xdr:row>
      <xdr:rowOff>0</xdr:rowOff>
    </xdr:to>
    <xdr:graphicFrame macro="">
      <xdr:nvGraphicFramePr>
        <xdr:cNvPr id="3" name="グラフ 2">
          <a:extLst>
            <a:ext uri="{FF2B5EF4-FFF2-40B4-BE49-F238E27FC236}">
              <a16:creationId xmlns:a16="http://schemas.microsoft.com/office/drawing/2014/main" id="{5EB9A1AC-1027-45F1-B33F-CAE40A5A1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10582</xdr:colOff>
      <xdr:row>2</xdr:row>
      <xdr:rowOff>21166</xdr:rowOff>
    </xdr:from>
    <xdr:to>
      <xdr:col>1</xdr:col>
      <xdr:colOff>28574</xdr:colOff>
      <xdr:row>4</xdr:row>
      <xdr:rowOff>0</xdr:rowOff>
    </xdr:to>
    <xdr:sp macro="" textlink="">
      <xdr:nvSpPr>
        <xdr:cNvPr id="2" name="Line 1">
          <a:extLst>
            <a:ext uri="{FF2B5EF4-FFF2-40B4-BE49-F238E27FC236}">
              <a16:creationId xmlns:a16="http://schemas.microsoft.com/office/drawing/2014/main" id="{7DD1FBCD-B496-4328-BCC5-33655994B5F5}"/>
            </a:ext>
          </a:extLst>
        </xdr:cNvPr>
        <xdr:cNvSpPr>
          <a:spLocks noChangeShapeType="1"/>
        </xdr:cNvSpPr>
      </xdr:nvSpPr>
      <xdr:spPr bwMode="auto">
        <a:xfrm flipH="1" flipV="1">
          <a:off x="10582" y="640291"/>
          <a:ext cx="1208617" cy="3979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0</xdr:rowOff>
    </xdr:from>
    <xdr:to>
      <xdr:col>0</xdr:col>
      <xdr:colOff>1171575</xdr:colOff>
      <xdr:row>35</xdr:row>
      <xdr:rowOff>0</xdr:rowOff>
    </xdr:to>
    <xdr:sp macro="" textlink="">
      <xdr:nvSpPr>
        <xdr:cNvPr id="3" name="Line 2">
          <a:extLst>
            <a:ext uri="{FF2B5EF4-FFF2-40B4-BE49-F238E27FC236}">
              <a16:creationId xmlns:a16="http://schemas.microsoft.com/office/drawing/2014/main" id="{D3377364-C830-4612-BC9F-E848ED0113E7}"/>
            </a:ext>
          </a:extLst>
        </xdr:cNvPr>
        <xdr:cNvSpPr>
          <a:spLocks noChangeShapeType="1"/>
        </xdr:cNvSpPr>
      </xdr:nvSpPr>
      <xdr:spPr bwMode="auto">
        <a:xfrm flipH="1" flipV="1">
          <a:off x="9525" y="7048500"/>
          <a:ext cx="11620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21167</xdr:colOff>
      <xdr:row>60</xdr:row>
      <xdr:rowOff>275166</xdr:rowOff>
    </xdr:from>
    <xdr:to>
      <xdr:col>1</xdr:col>
      <xdr:colOff>19050</xdr:colOff>
      <xdr:row>63</xdr:row>
      <xdr:rowOff>0</xdr:rowOff>
    </xdr:to>
    <xdr:sp macro="" textlink="">
      <xdr:nvSpPr>
        <xdr:cNvPr id="4" name="Line 3">
          <a:extLst>
            <a:ext uri="{FF2B5EF4-FFF2-40B4-BE49-F238E27FC236}">
              <a16:creationId xmlns:a16="http://schemas.microsoft.com/office/drawing/2014/main" id="{BC396F96-F411-441C-9978-9BCC95348964}"/>
            </a:ext>
          </a:extLst>
        </xdr:cNvPr>
        <xdr:cNvSpPr>
          <a:spLocks noChangeShapeType="1"/>
        </xdr:cNvSpPr>
      </xdr:nvSpPr>
      <xdr:spPr bwMode="auto">
        <a:xfrm flipH="1" flipV="1">
          <a:off x="21167" y="13019616"/>
          <a:ext cx="1188508" cy="42015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90</xdr:row>
      <xdr:rowOff>247650</xdr:rowOff>
    </xdr:from>
    <xdr:to>
      <xdr:col>1</xdr:col>
      <xdr:colOff>19050</xdr:colOff>
      <xdr:row>92</xdr:row>
      <xdr:rowOff>238125</xdr:rowOff>
    </xdr:to>
    <xdr:sp macro="" textlink="">
      <xdr:nvSpPr>
        <xdr:cNvPr id="5" name="Line 4">
          <a:extLst>
            <a:ext uri="{FF2B5EF4-FFF2-40B4-BE49-F238E27FC236}">
              <a16:creationId xmlns:a16="http://schemas.microsoft.com/office/drawing/2014/main" id="{F82965F6-B9B7-4E6A-8428-9042638200F2}"/>
            </a:ext>
          </a:extLst>
        </xdr:cNvPr>
        <xdr:cNvSpPr>
          <a:spLocks noChangeShapeType="1"/>
        </xdr:cNvSpPr>
      </xdr:nvSpPr>
      <xdr:spPr bwMode="auto">
        <a:xfrm flipH="1" flipV="1">
          <a:off x="9525" y="19154775"/>
          <a:ext cx="1200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1</xdr:col>
      <xdr:colOff>28575</xdr:colOff>
      <xdr:row>122</xdr:row>
      <xdr:rowOff>0</xdr:rowOff>
    </xdr:to>
    <xdr:sp macro="" textlink="">
      <xdr:nvSpPr>
        <xdr:cNvPr id="6" name="Line 5">
          <a:extLst>
            <a:ext uri="{FF2B5EF4-FFF2-40B4-BE49-F238E27FC236}">
              <a16:creationId xmlns:a16="http://schemas.microsoft.com/office/drawing/2014/main" id="{A89311B3-CD16-4E50-8C7D-1674891019B6}"/>
            </a:ext>
          </a:extLst>
        </xdr:cNvPr>
        <xdr:cNvSpPr>
          <a:spLocks noChangeShapeType="1"/>
        </xdr:cNvSpPr>
      </xdr:nvSpPr>
      <xdr:spPr bwMode="auto">
        <a:xfrm flipH="1" flipV="1">
          <a:off x="9525" y="25231725"/>
          <a:ext cx="1209675"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148</xdr:row>
      <xdr:rowOff>0</xdr:rowOff>
    </xdr:from>
    <xdr:to>
      <xdr:col>1</xdr:col>
      <xdr:colOff>0</xdr:colOff>
      <xdr:row>149</xdr:row>
      <xdr:rowOff>238125</xdr:rowOff>
    </xdr:to>
    <xdr:sp macro="" textlink="">
      <xdr:nvSpPr>
        <xdr:cNvPr id="7" name="Line 6">
          <a:extLst>
            <a:ext uri="{FF2B5EF4-FFF2-40B4-BE49-F238E27FC236}">
              <a16:creationId xmlns:a16="http://schemas.microsoft.com/office/drawing/2014/main" id="{5AD831F5-21E8-4085-8AA2-4F1AFEDC6F14}"/>
            </a:ext>
          </a:extLst>
        </xdr:cNvPr>
        <xdr:cNvSpPr>
          <a:spLocks noChangeShapeType="1"/>
        </xdr:cNvSpPr>
      </xdr:nvSpPr>
      <xdr:spPr bwMode="auto">
        <a:xfrm flipH="1" flipV="1">
          <a:off x="9525" y="31137225"/>
          <a:ext cx="118110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119</xdr:row>
      <xdr:rowOff>247650</xdr:rowOff>
    </xdr:from>
    <xdr:to>
      <xdr:col>1</xdr:col>
      <xdr:colOff>19050</xdr:colOff>
      <xdr:row>121</xdr:row>
      <xdr:rowOff>238125</xdr:rowOff>
    </xdr:to>
    <xdr:sp macro="" textlink="">
      <xdr:nvSpPr>
        <xdr:cNvPr id="8" name="Line 4">
          <a:extLst>
            <a:ext uri="{FF2B5EF4-FFF2-40B4-BE49-F238E27FC236}">
              <a16:creationId xmlns:a16="http://schemas.microsoft.com/office/drawing/2014/main" id="{6F7ECDB6-00DA-4816-9D92-F438CEED3EEE}"/>
            </a:ext>
          </a:extLst>
        </xdr:cNvPr>
        <xdr:cNvSpPr>
          <a:spLocks noChangeShapeType="1"/>
        </xdr:cNvSpPr>
      </xdr:nvSpPr>
      <xdr:spPr bwMode="auto">
        <a:xfrm flipH="1" flipV="1">
          <a:off x="9525" y="25231725"/>
          <a:ext cx="1200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148</xdr:row>
      <xdr:rowOff>0</xdr:rowOff>
    </xdr:from>
    <xdr:to>
      <xdr:col>1</xdr:col>
      <xdr:colOff>28575</xdr:colOff>
      <xdr:row>150</xdr:row>
      <xdr:rowOff>0</xdr:rowOff>
    </xdr:to>
    <xdr:sp macro="" textlink="">
      <xdr:nvSpPr>
        <xdr:cNvPr id="9" name="Line 5">
          <a:extLst>
            <a:ext uri="{FF2B5EF4-FFF2-40B4-BE49-F238E27FC236}">
              <a16:creationId xmlns:a16="http://schemas.microsoft.com/office/drawing/2014/main" id="{247DD0EA-3234-4BDE-8124-F1EFDE92BE16}"/>
            </a:ext>
          </a:extLst>
        </xdr:cNvPr>
        <xdr:cNvSpPr>
          <a:spLocks noChangeShapeType="1"/>
        </xdr:cNvSpPr>
      </xdr:nvSpPr>
      <xdr:spPr bwMode="auto">
        <a:xfrm flipH="1" flipV="1">
          <a:off x="9525" y="31137225"/>
          <a:ext cx="1209675"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38100</xdr:colOff>
      <xdr:row>29</xdr:row>
      <xdr:rowOff>85725</xdr:rowOff>
    </xdr:from>
    <xdr:to>
      <xdr:col>4</xdr:col>
      <xdr:colOff>95250</xdr:colOff>
      <xdr:row>50</xdr:row>
      <xdr:rowOff>152400</xdr:rowOff>
    </xdr:to>
    <xdr:graphicFrame macro="">
      <xdr:nvGraphicFramePr>
        <xdr:cNvPr id="2" name="Chart 3">
          <a:extLst>
            <a:ext uri="{FF2B5EF4-FFF2-40B4-BE49-F238E27FC236}">
              <a16:creationId xmlns:a16="http://schemas.microsoft.com/office/drawing/2014/main" id="{982DAC19-BFEC-42EA-821F-7DD62B6E5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9525</xdr:colOff>
      <xdr:row>6</xdr:row>
      <xdr:rowOff>9525</xdr:rowOff>
    </xdr:from>
    <xdr:to>
      <xdr:col>2</xdr:col>
      <xdr:colOff>0</xdr:colOff>
      <xdr:row>7</xdr:row>
      <xdr:rowOff>171450</xdr:rowOff>
    </xdr:to>
    <xdr:sp macro="" textlink="">
      <xdr:nvSpPr>
        <xdr:cNvPr id="2" name="Line 1">
          <a:extLst>
            <a:ext uri="{FF2B5EF4-FFF2-40B4-BE49-F238E27FC236}">
              <a16:creationId xmlns:a16="http://schemas.microsoft.com/office/drawing/2014/main" id="{326DE0F9-88CC-41D1-ACDC-598BCA7BAFB9}"/>
            </a:ext>
          </a:extLst>
        </xdr:cNvPr>
        <xdr:cNvSpPr>
          <a:spLocks noChangeShapeType="1"/>
        </xdr:cNvSpPr>
      </xdr:nvSpPr>
      <xdr:spPr bwMode="auto">
        <a:xfrm flipH="1" flipV="1">
          <a:off x="581025" y="1066800"/>
          <a:ext cx="8572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24</xdr:row>
      <xdr:rowOff>0</xdr:rowOff>
    </xdr:from>
    <xdr:to>
      <xdr:col>1</xdr:col>
      <xdr:colOff>857250</xdr:colOff>
      <xdr:row>26</xdr:row>
      <xdr:rowOff>0</xdr:rowOff>
    </xdr:to>
    <xdr:sp macro="" textlink="">
      <xdr:nvSpPr>
        <xdr:cNvPr id="3" name="Line 2">
          <a:extLst>
            <a:ext uri="{FF2B5EF4-FFF2-40B4-BE49-F238E27FC236}">
              <a16:creationId xmlns:a16="http://schemas.microsoft.com/office/drawing/2014/main" id="{08342788-CAAC-4F87-9A20-684D48AA32B4}"/>
            </a:ext>
          </a:extLst>
        </xdr:cNvPr>
        <xdr:cNvSpPr>
          <a:spLocks noChangeShapeType="1"/>
        </xdr:cNvSpPr>
      </xdr:nvSpPr>
      <xdr:spPr bwMode="auto">
        <a:xfrm flipH="1" flipV="1">
          <a:off x="571500" y="41910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857250</xdr:colOff>
      <xdr:row>44</xdr:row>
      <xdr:rowOff>0</xdr:rowOff>
    </xdr:to>
    <xdr:sp macro="" textlink="">
      <xdr:nvSpPr>
        <xdr:cNvPr id="4" name="Line 3">
          <a:extLst>
            <a:ext uri="{FF2B5EF4-FFF2-40B4-BE49-F238E27FC236}">
              <a16:creationId xmlns:a16="http://schemas.microsoft.com/office/drawing/2014/main" id="{582B3FBD-3F75-49D7-B16F-737BB0624958}"/>
            </a:ext>
          </a:extLst>
        </xdr:cNvPr>
        <xdr:cNvSpPr>
          <a:spLocks noChangeShapeType="1"/>
        </xdr:cNvSpPr>
      </xdr:nvSpPr>
      <xdr:spPr bwMode="auto">
        <a:xfrm flipH="1" flipV="1">
          <a:off x="571500" y="73247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79</xdr:row>
      <xdr:rowOff>0</xdr:rowOff>
    </xdr:from>
    <xdr:to>
      <xdr:col>1</xdr:col>
      <xdr:colOff>857250</xdr:colOff>
      <xdr:row>81</xdr:row>
      <xdr:rowOff>0</xdr:rowOff>
    </xdr:to>
    <xdr:sp macro="" textlink="">
      <xdr:nvSpPr>
        <xdr:cNvPr id="5" name="Line 5">
          <a:extLst>
            <a:ext uri="{FF2B5EF4-FFF2-40B4-BE49-F238E27FC236}">
              <a16:creationId xmlns:a16="http://schemas.microsoft.com/office/drawing/2014/main" id="{A2B99D44-D76E-4F56-8025-CE6414C50704}"/>
            </a:ext>
          </a:extLst>
        </xdr:cNvPr>
        <xdr:cNvSpPr>
          <a:spLocks noChangeShapeType="1"/>
        </xdr:cNvSpPr>
      </xdr:nvSpPr>
      <xdr:spPr bwMode="auto">
        <a:xfrm flipH="1" flipV="1">
          <a:off x="571500" y="137636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99</xdr:row>
      <xdr:rowOff>0</xdr:rowOff>
    </xdr:from>
    <xdr:to>
      <xdr:col>1</xdr:col>
      <xdr:colOff>857250</xdr:colOff>
      <xdr:row>101</xdr:row>
      <xdr:rowOff>0</xdr:rowOff>
    </xdr:to>
    <xdr:sp macro="" textlink="">
      <xdr:nvSpPr>
        <xdr:cNvPr id="6" name="Line 6">
          <a:extLst>
            <a:ext uri="{FF2B5EF4-FFF2-40B4-BE49-F238E27FC236}">
              <a16:creationId xmlns:a16="http://schemas.microsoft.com/office/drawing/2014/main" id="{2D7BE843-4791-4CC0-B219-1F03D01F813E}"/>
            </a:ext>
          </a:extLst>
        </xdr:cNvPr>
        <xdr:cNvSpPr>
          <a:spLocks noChangeShapeType="1"/>
        </xdr:cNvSpPr>
      </xdr:nvSpPr>
      <xdr:spPr bwMode="auto">
        <a:xfrm flipH="1" flipV="1">
          <a:off x="571500" y="172402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61</xdr:row>
      <xdr:rowOff>0</xdr:rowOff>
    </xdr:from>
    <xdr:to>
      <xdr:col>1</xdr:col>
      <xdr:colOff>857250</xdr:colOff>
      <xdr:row>63</xdr:row>
      <xdr:rowOff>0</xdr:rowOff>
    </xdr:to>
    <xdr:sp macro="" textlink="">
      <xdr:nvSpPr>
        <xdr:cNvPr id="7" name="Line 4">
          <a:extLst>
            <a:ext uri="{FF2B5EF4-FFF2-40B4-BE49-F238E27FC236}">
              <a16:creationId xmlns:a16="http://schemas.microsoft.com/office/drawing/2014/main" id="{4E3077F4-6ABE-4392-B667-29D5371F609A}"/>
            </a:ext>
          </a:extLst>
        </xdr:cNvPr>
        <xdr:cNvSpPr>
          <a:spLocks noChangeShapeType="1"/>
        </xdr:cNvSpPr>
      </xdr:nvSpPr>
      <xdr:spPr bwMode="auto">
        <a:xfrm flipH="1" flipV="1">
          <a:off x="571500" y="106299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159</xdr:row>
      <xdr:rowOff>0</xdr:rowOff>
    </xdr:from>
    <xdr:to>
      <xdr:col>1</xdr:col>
      <xdr:colOff>857250</xdr:colOff>
      <xdr:row>161</xdr:row>
      <xdr:rowOff>0</xdr:rowOff>
    </xdr:to>
    <xdr:sp macro="" textlink="">
      <xdr:nvSpPr>
        <xdr:cNvPr id="8" name="Line 7">
          <a:extLst>
            <a:ext uri="{FF2B5EF4-FFF2-40B4-BE49-F238E27FC236}">
              <a16:creationId xmlns:a16="http://schemas.microsoft.com/office/drawing/2014/main" id="{7C35063F-C0E7-4ED6-B51D-263C2C1D48BE}"/>
            </a:ext>
          </a:extLst>
        </xdr:cNvPr>
        <xdr:cNvSpPr>
          <a:spLocks noChangeShapeType="1"/>
        </xdr:cNvSpPr>
      </xdr:nvSpPr>
      <xdr:spPr bwMode="auto">
        <a:xfrm flipH="1" flipV="1">
          <a:off x="571500" y="276701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179</xdr:row>
      <xdr:rowOff>0</xdr:rowOff>
    </xdr:from>
    <xdr:to>
      <xdr:col>1</xdr:col>
      <xdr:colOff>857250</xdr:colOff>
      <xdr:row>181</xdr:row>
      <xdr:rowOff>0</xdr:rowOff>
    </xdr:to>
    <xdr:sp macro="" textlink="">
      <xdr:nvSpPr>
        <xdr:cNvPr id="9" name="Line 10">
          <a:extLst>
            <a:ext uri="{FF2B5EF4-FFF2-40B4-BE49-F238E27FC236}">
              <a16:creationId xmlns:a16="http://schemas.microsoft.com/office/drawing/2014/main" id="{DDEF38DE-4D3E-452D-8610-4D74A0031AE0}"/>
            </a:ext>
          </a:extLst>
        </xdr:cNvPr>
        <xdr:cNvSpPr>
          <a:spLocks noChangeShapeType="1"/>
        </xdr:cNvSpPr>
      </xdr:nvSpPr>
      <xdr:spPr bwMode="auto">
        <a:xfrm flipH="1" flipV="1">
          <a:off x="571500" y="311467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119</xdr:row>
      <xdr:rowOff>0</xdr:rowOff>
    </xdr:from>
    <xdr:to>
      <xdr:col>1</xdr:col>
      <xdr:colOff>857250</xdr:colOff>
      <xdr:row>121</xdr:row>
      <xdr:rowOff>0</xdr:rowOff>
    </xdr:to>
    <xdr:sp macro="" textlink="">
      <xdr:nvSpPr>
        <xdr:cNvPr id="10" name="Line 7">
          <a:extLst>
            <a:ext uri="{FF2B5EF4-FFF2-40B4-BE49-F238E27FC236}">
              <a16:creationId xmlns:a16="http://schemas.microsoft.com/office/drawing/2014/main" id="{2DCE648A-3B5A-4C56-B773-7D233BF7CDC1}"/>
            </a:ext>
          </a:extLst>
        </xdr:cNvPr>
        <xdr:cNvSpPr>
          <a:spLocks noChangeShapeType="1"/>
        </xdr:cNvSpPr>
      </xdr:nvSpPr>
      <xdr:spPr bwMode="auto">
        <a:xfrm flipH="1" flipV="1">
          <a:off x="571500" y="2071687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139</xdr:row>
      <xdr:rowOff>0</xdr:rowOff>
    </xdr:from>
    <xdr:to>
      <xdr:col>1</xdr:col>
      <xdr:colOff>857250</xdr:colOff>
      <xdr:row>141</xdr:row>
      <xdr:rowOff>0</xdr:rowOff>
    </xdr:to>
    <xdr:sp macro="" textlink="">
      <xdr:nvSpPr>
        <xdr:cNvPr id="11" name="Line 10">
          <a:extLst>
            <a:ext uri="{FF2B5EF4-FFF2-40B4-BE49-F238E27FC236}">
              <a16:creationId xmlns:a16="http://schemas.microsoft.com/office/drawing/2014/main" id="{664A9237-74D2-4D62-84C8-A040724EEDD9}"/>
            </a:ext>
          </a:extLst>
        </xdr:cNvPr>
        <xdr:cNvSpPr>
          <a:spLocks noChangeShapeType="1"/>
        </xdr:cNvSpPr>
      </xdr:nvSpPr>
      <xdr:spPr bwMode="auto">
        <a:xfrm flipH="1" flipV="1">
          <a:off x="571500" y="241935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3</xdr:row>
      <xdr:rowOff>219075</xdr:rowOff>
    </xdr:to>
    <xdr:sp macro="" textlink="">
      <xdr:nvSpPr>
        <xdr:cNvPr id="2" name="Line 1">
          <a:extLst>
            <a:ext uri="{FF2B5EF4-FFF2-40B4-BE49-F238E27FC236}">
              <a16:creationId xmlns:a16="http://schemas.microsoft.com/office/drawing/2014/main" id="{41DA3969-DF21-4304-BE30-339FFFF64047}"/>
            </a:ext>
          </a:extLst>
        </xdr:cNvPr>
        <xdr:cNvSpPr>
          <a:spLocks noChangeShapeType="1"/>
        </xdr:cNvSpPr>
      </xdr:nvSpPr>
      <xdr:spPr bwMode="auto">
        <a:xfrm>
          <a:off x="9525" y="600075"/>
          <a:ext cx="12573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32</xdr:row>
      <xdr:rowOff>114300</xdr:rowOff>
    </xdr:from>
    <xdr:to>
      <xdr:col>4</xdr:col>
      <xdr:colOff>1247775</xdr:colOff>
      <xdr:row>54</xdr:row>
      <xdr:rowOff>114300</xdr:rowOff>
    </xdr:to>
    <xdr:graphicFrame macro="">
      <xdr:nvGraphicFramePr>
        <xdr:cNvPr id="3" name="Chart 2">
          <a:extLst>
            <a:ext uri="{FF2B5EF4-FFF2-40B4-BE49-F238E27FC236}">
              <a16:creationId xmlns:a16="http://schemas.microsoft.com/office/drawing/2014/main" id="{64C6270A-B046-42FC-A6BC-031A5C0C6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831191</xdr:colOff>
      <xdr:row>2</xdr:row>
      <xdr:rowOff>0</xdr:rowOff>
    </xdr:from>
    <xdr:to>
      <xdr:col>0</xdr:col>
      <xdr:colOff>1370342</xdr:colOff>
      <xdr:row>3</xdr:row>
      <xdr:rowOff>0</xdr:rowOff>
    </xdr:to>
    <xdr:cxnSp macro="">
      <xdr:nvCxnSpPr>
        <xdr:cNvPr id="2" name="直線コネクタ 1">
          <a:extLst>
            <a:ext uri="{FF2B5EF4-FFF2-40B4-BE49-F238E27FC236}">
              <a16:creationId xmlns:a16="http://schemas.microsoft.com/office/drawing/2014/main" id="{8E56B2D7-B54E-41EF-9C56-1A90451FFFB0}"/>
            </a:ext>
          </a:extLst>
        </xdr:cNvPr>
        <xdr:cNvCxnSpPr/>
      </xdr:nvCxnSpPr>
      <xdr:spPr bwMode="auto">
        <a:xfrm>
          <a:off x="831191" y="438150"/>
          <a:ext cx="539151" cy="2095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28575</xdr:colOff>
      <xdr:row>32</xdr:row>
      <xdr:rowOff>47624</xdr:rowOff>
    </xdr:from>
    <xdr:to>
      <xdr:col>11</xdr:col>
      <xdr:colOff>523875</xdr:colOff>
      <xdr:row>57</xdr:row>
      <xdr:rowOff>133350</xdr:rowOff>
    </xdr:to>
    <xdr:graphicFrame macro="">
      <xdr:nvGraphicFramePr>
        <xdr:cNvPr id="3" name="グラフ 2">
          <a:extLst>
            <a:ext uri="{FF2B5EF4-FFF2-40B4-BE49-F238E27FC236}">
              <a16:creationId xmlns:a16="http://schemas.microsoft.com/office/drawing/2014/main" id="{70A960E2-CCAC-428B-A37E-822ED9E0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209550</xdr:rowOff>
    </xdr:to>
    <xdr:sp macro="" textlink="">
      <xdr:nvSpPr>
        <xdr:cNvPr id="2" name="Line 1">
          <a:extLst>
            <a:ext uri="{FF2B5EF4-FFF2-40B4-BE49-F238E27FC236}">
              <a16:creationId xmlns:a16="http://schemas.microsoft.com/office/drawing/2014/main" id="{39BE383B-E9A9-418F-B756-288C2F07F71F}"/>
            </a:ext>
          </a:extLst>
        </xdr:cNvPr>
        <xdr:cNvSpPr>
          <a:spLocks noChangeShapeType="1"/>
        </xdr:cNvSpPr>
      </xdr:nvSpPr>
      <xdr:spPr bwMode="auto">
        <a:xfrm>
          <a:off x="0" y="657225"/>
          <a:ext cx="2009775"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800100</xdr:colOff>
      <xdr:row>4</xdr:row>
      <xdr:rowOff>238125</xdr:rowOff>
    </xdr:to>
    <xdr:sp macro="" textlink="">
      <xdr:nvSpPr>
        <xdr:cNvPr id="2" name="Line 4">
          <a:extLst>
            <a:ext uri="{FF2B5EF4-FFF2-40B4-BE49-F238E27FC236}">
              <a16:creationId xmlns:a16="http://schemas.microsoft.com/office/drawing/2014/main" id="{6F9B57FA-29B7-43BF-A366-FE6A04DCA270}"/>
            </a:ext>
          </a:extLst>
        </xdr:cNvPr>
        <xdr:cNvSpPr>
          <a:spLocks noChangeShapeType="1"/>
        </xdr:cNvSpPr>
      </xdr:nvSpPr>
      <xdr:spPr bwMode="auto">
        <a:xfrm>
          <a:off x="19050" y="704850"/>
          <a:ext cx="781050" cy="695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133349</xdr:rowOff>
    </xdr:from>
    <xdr:to>
      <xdr:col>13</xdr:col>
      <xdr:colOff>0</xdr:colOff>
      <xdr:row>64</xdr:row>
      <xdr:rowOff>66674</xdr:rowOff>
    </xdr:to>
    <xdr:graphicFrame macro="">
      <xdr:nvGraphicFramePr>
        <xdr:cNvPr id="3" name="Chart 5">
          <a:extLst>
            <a:ext uri="{FF2B5EF4-FFF2-40B4-BE49-F238E27FC236}">
              <a16:creationId xmlns:a16="http://schemas.microsoft.com/office/drawing/2014/main" id="{817AF09A-44E0-4D47-A62E-688797AFD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15929317-350D-46E4-B31D-C85B9276E121}"/>
            </a:ext>
          </a:extLst>
        </xdr:cNvPr>
        <xdr:cNvSpPr>
          <a:spLocks noChangeShapeType="1"/>
        </xdr:cNvSpPr>
      </xdr:nvSpPr>
      <xdr:spPr bwMode="auto">
        <a:xfrm>
          <a:off x="95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0</xdr:colOff>
      <xdr:row>4</xdr:row>
      <xdr:rowOff>0</xdr:rowOff>
    </xdr:to>
    <xdr:sp macro="" textlink="">
      <xdr:nvSpPr>
        <xdr:cNvPr id="3" name="Line 2">
          <a:extLst>
            <a:ext uri="{FF2B5EF4-FFF2-40B4-BE49-F238E27FC236}">
              <a16:creationId xmlns:a16="http://schemas.microsoft.com/office/drawing/2014/main" id="{502D584F-B166-45B7-A788-72FE8774C069}"/>
            </a:ext>
          </a:extLst>
        </xdr:cNvPr>
        <xdr:cNvSpPr>
          <a:spLocks noChangeShapeType="1"/>
        </xdr:cNvSpPr>
      </xdr:nvSpPr>
      <xdr:spPr bwMode="auto">
        <a:xfrm>
          <a:off x="95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28574</xdr:colOff>
      <xdr:row>26</xdr:row>
      <xdr:rowOff>180976</xdr:rowOff>
    </xdr:from>
    <xdr:to>
      <xdr:col>4</xdr:col>
      <xdr:colOff>152399</xdr:colOff>
      <xdr:row>41</xdr:row>
      <xdr:rowOff>95251</xdr:rowOff>
    </xdr:to>
    <xdr:graphicFrame macro="">
      <xdr:nvGraphicFramePr>
        <xdr:cNvPr id="4" name="Chart 6">
          <a:extLst>
            <a:ext uri="{FF2B5EF4-FFF2-40B4-BE49-F238E27FC236}">
              <a16:creationId xmlns:a16="http://schemas.microsoft.com/office/drawing/2014/main" id="{1D1CF629-FEAB-4E8B-BC57-E22E79AED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76199</xdr:colOff>
      <xdr:row>26</xdr:row>
      <xdr:rowOff>152401</xdr:rowOff>
    </xdr:from>
    <xdr:to>
      <xdr:col>9</xdr:col>
      <xdr:colOff>0</xdr:colOff>
      <xdr:row>41</xdr:row>
      <xdr:rowOff>85725</xdr:rowOff>
    </xdr:to>
    <xdr:graphicFrame macro="">
      <xdr:nvGraphicFramePr>
        <xdr:cNvPr id="5" name="Chart 11">
          <a:extLst>
            <a:ext uri="{FF2B5EF4-FFF2-40B4-BE49-F238E27FC236}">
              <a16:creationId xmlns:a16="http://schemas.microsoft.com/office/drawing/2014/main" id="{17E75ABD-51D3-4C2F-9FEA-1F86E60F2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48984</xdr:colOff>
      <xdr:row>41</xdr:row>
      <xdr:rowOff>141273</xdr:rowOff>
    </xdr:from>
    <xdr:to>
      <xdr:col>4</xdr:col>
      <xdr:colOff>171449</xdr:colOff>
      <xdr:row>55</xdr:row>
      <xdr:rowOff>42873</xdr:rowOff>
    </xdr:to>
    <xdr:graphicFrame macro="">
      <xdr:nvGraphicFramePr>
        <xdr:cNvPr id="6" name="Chart 12">
          <a:extLst>
            <a:ext uri="{FF2B5EF4-FFF2-40B4-BE49-F238E27FC236}">
              <a16:creationId xmlns:a16="http://schemas.microsoft.com/office/drawing/2014/main" id="{FDE54C57-F5CD-4873-96E8-43CFA7181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142870</xdr:colOff>
      <xdr:row>41</xdr:row>
      <xdr:rowOff>114301</xdr:rowOff>
    </xdr:from>
    <xdr:to>
      <xdr:col>9</xdr:col>
      <xdr:colOff>0</xdr:colOff>
      <xdr:row>55</xdr:row>
      <xdr:rowOff>1</xdr:rowOff>
    </xdr:to>
    <xdr:graphicFrame macro="">
      <xdr:nvGraphicFramePr>
        <xdr:cNvPr id="7" name="グラフ 8">
          <a:extLst>
            <a:ext uri="{FF2B5EF4-FFF2-40B4-BE49-F238E27FC236}">
              <a16:creationId xmlns:a16="http://schemas.microsoft.com/office/drawing/2014/main" id="{73B7E4C8-4C55-4618-BAB8-5310EAD92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4</xdr:col>
      <xdr:colOff>374632</xdr:colOff>
      <xdr:row>43</xdr:row>
      <xdr:rowOff>34924</xdr:rowOff>
    </xdr:from>
    <xdr:ext cx="333375" cy="123824"/>
    <xdr:sp macro="" textlink="">
      <xdr:nvSpPr>
        <xdr:cNvPr id="8" name="テキスト ボックス 7">
          <a:extLst>
            <a:ext uri="{FF2B5EF4-FFF2-40B4-BE49-F238E27FC236}">
              <a16:creationId xmlns:a16="http://schemas.microsoft.com/office/drawing/2014/main" id="{5381B90C-CAFF-4651-9C9F-769F2CCB5207}"/>
            </a:ext>
          </a:extLst>
        </xdr:cNvPr>
        <xdr:cNvSpPr txBox="1"/>
      </xdr:nvSpPr>
      <xdr:spPr>
        <a:xfrm>
          <a:off x="3632182" y="7912099"/>
          <a:ext cx="333375" cy="123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550" baseline="0">
              <a:latin typeface="ＭＳ Ｐゴシック" panose="020B0600070205080204" pitchFamily="50" charset="-128"/>
              <a:ea typeface="ＭＳ Ｐゴシック" panose="020B0600070205080204" pitchFamily="50" charset="-128"/>
            </a:rPr>
            <a:t>（万円）</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42861</xdr:colOff>
      <xdr:row>17</xdr:row>
      <xdr:rowOff>190501</xdr:rowOff>
    </xdr:from>
    <xdr:to>
      <xdr:col>6</xdr:col>
      <xdr:colOff>933450</xdr:colOff>
      <xdr:row>32</xdr:row>
      <xdr:rowOff>19051</xdr:rowOff>
    </xdr:to>
    <xdr:graphicFrame macro="">
      <xdr:nvGraphicFramePr>
        <xdr:cNvPr id="6" name="グラフ 5">
          <a:extLst>
            <a:ext uri="{FF2B5EF4-FFF2-40B4-BE49-F238E27FC236}">
              <a16:creationId xmlns:a16="http://schemas.microsoft.com/office/drawing/2014/main" id="{6BD57CA1-68B9-4A66-AE6A-CCA0B76EA1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32</xdr:row>
      <xdr:rowOff>95250</xdr:rowOff>
    </xdr:from>
    <xdr:to>
      <xdr:col>6</xdr:col>
      <xdr:colOff>904875</xdr:colOff>
      <xdr:row>44</xdr:row>
      <xdr:rowOff>161925</xdr:rowOff>
    </xdr:to>
    <xdr:graphicFrame macro="">
      <xdr:nvGraphicFramePr>
        <xdr:cNvPr id="4" name="グラフ 3">
          <a:extLst>
            <a:ext uri="{FF2B5EF4-FFF2-40B4-BE49-F238E27FC236}">
              <a16:creationId xmlns:a16="http://schemas.microsoft.com/office/drawing/2014/main" id="{6C701530-8B69-4F17-8F57-0E14707FFB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5</xdr:row>
      <xdr:rowOff>0</xdr:rowOff>
    </xdr:to>
    <xdr:sp macro="" textlink="">
      <xdr:nvSpPr>
        <xdr:cNvPr id="2" name="Line 7">
          <a:extLst>
            <a:ext uri="{FF2B5EF4-FFF2-40B4-BE49-F238E27FC236}">
              <a16:creationId xmlns:a16="http://schemas.microsoft.com/office/drawing/2014/main" id="{088FC2FC-5B0C-4D51-B871-6BE4733CEB69}"/>
            </a:ext>
          </a:extLst>
        </xdr:cNvPr>
        <xdr:cNvSpPr>
          <a:spLocks noChangeShapeType="1"/>
        </xdr:cNvSpPr>
      </xdr:nvSpPr>
      <xdr:spPr bwMode="auto">
        <a:xfrm>
          <a:off x="9525" y="495300"/>
          <a:ext cx="695325" cy="809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xdr:row>
      <xdr:rowOff>76199</xdr:rowOff>
    </xdr:from>
    <xdr:to>
      <xdr:col>12</xdr:col>
      <xdr:colOff>85725</xdr:colOff>
      <xdr:row>48</xdr:row>
      <xdr:rowOff>85724</xdr:rowOff>
    </xdr:to>
    <xdr:graphicFrame macro="">
      <xdr:nvGraphicFramePr>
        <xdr:cNvPr id="3" name="Chart 4">
          <a:extLst>
            <a:ext uri="{FF2B5EF4-FFF2-40B4-BE49-F238E27FC236}">
              <a16:creationId xmlns:a16="http://schemas.microsoft.com/office/drawing/2014/main" id="{CED68D78-174F-46D2-AFA2-C4C390058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xdr:row>
      <xdr:rowOff>0</xdr:rowOff>
    </xdr:from>
    <xdr:to>
      <xdr:col>1</xdr:col>
      <xdr:colOff>0</xdr:colOff>
      <xdr:row>6</xdr:row>
      <xdr:rowOff>0</xdr:rowOff>
    </xdr:to>
    <xdr:sp macro="" textlink="">
      <xdr:nvSpPr>
        <xdr:cNvPr id="3" name="Line 12">
          <a:extLst>
            <a:ext uri="{FF2B5EF4-FFF2-40B4-BE49-F238E27FC236}">
              <a16:creationId xmlns:a16="http://schemas.microsoft.com/office/drawing/2014/main" id="{594E4131-1960-477D-B8FC-70DF31E50565}"/>
            </a:ext>
          </a:extLst>
        </xdr:cNvPr>
        <xdr:cNvSpPr>
          <a:spLocks noChangeShapeType="1"/>
        </xdr:cNvSpPr>
      </xdr:nvSpPr>
      <xdr:spPr bwMode="auto">
        <a:xfrm>
          <a:off x="9525" y="809625"/>
          <a:ext cx="15811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56028</xdr:colOff>
      <xdr:row>16</xdr:row>
      <xdr:rowOff>33618</xdr:rowOff>
    </xdr:from>
    <xdr:to>
      <xdr:col>10</xdr:col>
      <xdr:colOff>717175</xdr:colOff>
      <xdr:row>51</xdr:row>
      <xdr:rowOff>96931</xdr:rowOff>
    </xdr:to>
    <xdr:graphicFrame macro="">
      <xdr:nvGraphicFramePr>
        <xdr:cNvPr id="4" name="グラフ 3">
          <a:extLst>
            <a:ext uri="{FF2B5EF4-FFF2-40B4-BE49-F238E27FC236}">
              <a16:creationId xmlns:a16="http://schemas.microsoft.com/office/drawing/2014/main" id="{74DB4C31-A5D1-421B-8040-834DACBEC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74D5-0508-4210-B214-39C5A97352BE}">
  <dimension ref="A1:L135"/>
  <sheetViews>
    <sheetView tabSelected="1" view="pageBreakPreview" zoomScale="85" zoomScaleNormal="80" zoomScaleSheetLayoutView="85" zoomScalePageLayoutView="41" workbookViewId="0">
      <selection sqref="A1:L2"/>
    </sheetView>
  </sheetViews>
  <sheetFormatPr defaultRowHeight="13.5"/>
  <cols>
    <col min="1" max="1" width="13.5" customWidth="1"/>
    <col min="2" max="2" width="3.5" customWidth="1"/>
    <col min="3" max="4" width="7.625" customWidth="1"/>
    <col min="5" max="5" width="4.625" customWidth="1"/>
    <col min="6" max="6" width="2.125" customWidth="1"/>
    <col min="7" max="7" width="7.625" customWidth="1"/>
    <col min="8" max="8" width="3.625" customWidth="1"/>
    <col min="9" max="9" width="10.625" customWidth="1"/>
    <col min="10" max="11" width="7.625" customWidth="1"/>
    <col min="12" max="12" width="5.375" customWidth="1"/>
  </cols>
  <sheetData>
    <row r="1" spans="1:12" ht="13.5" customHeight="1">
      <c r="A1" s="2155" t="s">
        <v>0</v>
      </c>
      <c r="B1" s="2155"/>
      <c r="C1" s="2155"/>
      <c r="D1" s="2155"/>
      <c r="E1" s="2155"/>
      <c r="F1" s="2155"/>
      <c r="G1" s="2155"/>
      <c r="H1" s="2155"/>
      <c r="I1" s="2155"/>
      <c r="J1" s="2155"/>
      <c r="K1" s="2155"/>
      <c r="L1" s="2155"/>
    </row>
    <row r="2" spans="1:12" ht="13.5" customHeight="1">
      <c r="A2" s="2155"/>
      <c r="B2" s="2155"/>
      <c r="C2" s="2155"/>
      <c r="D2" s="2155"/>
      <c r="E2" s="2155"/>
      <c r="F2" s="2155"/>
      <c r="G2" s="2155"/>
      <c r="H2" s="2155"/>
      <c r="I2" s="2155"/>
      <c r="J2" s="2155"/>
      <c r="K2" s="2155"/>
      <c r="L2" s="2155"/>
    </row>
    <row r="3" spans="1:12" ht="13.5" customHeight="1">
      <c r="A3" s="1"/>
      <c r="B3" s="1"/>
      <c r="C3" s="1"/>
      <c r="D3" s="1"/>
      <c r="E3" s="1"/>
      <c r="F3" s="2"/>
      <c r="G3" s="3"/>
      <c r="H3" s="4"/>
    </row>
    <row r="4" spans="1:12" ht="13.5" customHeight="1">
      <c r="C4" s="2156" t="s">
        <v>1</v>
      </c>
      <c r="D4" s="2156"/>
      <c r="E4" s="2156"/>
      <c r="F4" s="5"/>
      <c r="G4" s="6"/>
      <c r="H4" s="6"/>
      <c r="I4" s="6"/>
      <c r="J4" s="2150" t="s">
        <v>2</v>
      </c>
      <c r="K4" s="2150"/>
      <c r="L4" s="2150"/>
    </row>
    <row r="5" spans="1:12" ht="13.5" customHeight="1">
      <c r="C5" s="2156"/>
      <c r="D5" s="2156"/>
      <c r="E5" s="2156"/>
      <c r="F5" s="5"/>
      <c r="G5" s="6"/>
      <c r="H5" s="6"/>
      <c r="I5" s="6"/>
      <c r="J5" s="2150"/>
      <c r="K5" s="2150"/>
      <c r="L5" s="2150"/>
    </row>
    <row r="6" spans="1:12" ht="13.5" customHeight="1">
      <c r="C6" s="2157">
        <v>283.72000000000003</v>
      </c>
      <c r="D6" s="2157"/>
      <c r="E6" s="2148" t="s">
        <v>4</v>
      </c>
      <c r="F6" s="7"/>
      <c r="G6" s="8"/>
      <c r="H6" s="8"/>
      <c r="I6" s="8"/>
      <c r="J6" s="2123" t="s">
        <v>5</v>
      </c>
      <c r="K6" s="2129">
        <v>49.661202185792348</v>
      </c>
      <c r="L6" s="2130" t="s">
        <v>6</v>
      </c>
    </row>
    <row r="7" spans="1:12" ht="13.5" customHeight="1">
      <c r="C7" s="2157"/>
      <c r="D7" s="2157"/>
      <c r="E7" s="2148"/>
      <c r="F7" s="7"/>
      <c r="G7" s="8"/>
      <c r="H7" s="8"/>
      <c r="I7" s="8"/>
      <c r="J7" s="2123"/>
      <c r="K7" s="2129"/>
      <c r="L7" s="2130"/>
    </row>
    <row r="8" spans="1:12" ht="11.25" customHeight="1">
      <c r="C8" s="2153" t="s">
        <v>7</v>
      </c>
      <c r="D8" s="2153"/>
      <c r="E8" s="5"/>
      <c r="F8" s="5"/>
      <c r="J8" s="2154" t="s">
        <v>8</v>
      </c>
      <c r="K8" s="2154"/>
      <c r="L8" s="2154"/>
    </row>
    <row r="9" spans="1:12" ht="13.5" customHeight="1">
      <c r="C9" s="2153"/>
      <c r="D9" s="2153"/>
      <c r="E9" s="5"/>
      <c r="F9" s="5"/>
      <c r="G9" s="6"/>
      <c r="H9" s="6"/>
      <c r="I9" s="6"/>
      <c r="J9" s="2154"/>
      <c r="K9" s="2154"/>
      <c r="L9" s="2154"/>
    </row>
    <row r="10" spans="1:12" ht="13.5" customHeight="1">
      <c r="C10" s="2143">
        <v>901.61779218948254</v>
      </c>
      <c r="D10" s="2143"/>
      <c r="E10" s="2148" t="s">
        <v>9</v>
      </c>
      <c r="F10" s="2148"/>
      <c r="G10" s="6"/>
      <c r="H10" s="6"/>
      <c r="I10" s="6"/>
      <c r="J10" s="2123" t="s">
        <v>5</v>
      </c>
      <c r="K10" s="2129">
        <v>41.57377049180328</v>
      </c>
      <c r="L10" s="2130" t="s">
        <v>6</v>
      </c>
    </row>
    <row r="11" spans="1:12" ht="13.5" customHeight="1">
      <c r="C11" s="2143"/>
      <c r="D11" s="2143"/>
      <c r="E11" s="2148"/>
      <c r="F11" s="2148"/>
      <c r="G11" s="8"/>
      <c r="H11" s="8"/>
      <c r="I11" s="8"/>
      <c r="J11" s="2123"/>
      <c r="K11" s="2129"/>
      <c r="L11" s="2130"/>
    </row>
    <row r="12" spans="1:12" ht="13.5" customHeight="1">
      <c r="G12" s="8"/>
      <c r="H12" s="8"/>
      <c r="I12" s="8"/>
    </row>
    <row r="13" spans="1:12" ht="13.5" customHeight="1">
      <c r="C13" s="9"/>
      <c r="D13" s="9"/>
      <c r="E13" s="7"/>
      <c r="F13" s="7"/>
    </row>
    <row r="14" spans="1:12" ht="13.5" customHeight="1">
      <c r="C14" s="2151" t="s">
        <v>10</v>
      </c>
      <c r="D14" s="2151"/>
      <c r="E14" s="2151"/>
      <c r="F14" s="6"/>
      <c r="G14" s="6"/>
      <c r="H14" s="6"/>
      <c r="I14" s="6"/>
      <c r="J14" s="2150" t="s">
        <v>11</v>
      </c>
      <c r="K14" s="2150"/>
      <c r="L14" s="2150"/>
    </row>
    <row r="15" spans="1:12" ht="13.5" customHeight="1">
      <c r="C15" s="2151"/>
      <c r="D15" s="2151"/>
      <c r="E15" s="2151"/>
      <c r="F15" s="6"/>
      <c r="G15" s="8"/>
      <c r="H15" s="8"/>
      <c r="I15" s="8"/>
      <c r="J15" s="2150"/>
      <c r="K15" s="2150"/>
      <c r="L15" s="2150"/>
    </row>
    <row r="16" spans="1:12" ht="13.5" customHeight="1">
      <c r="C16" s="2152">
        <v>255807</v>
      </c>
      <c r="D16" s="2152"/>
      <c r="E16" s="2148" t="s">
        <v>6</v>
      </c>
      <c r="F16" s="7"/>
      <c r="G16" s="8"/>
      <c r="H16" s="8"/>
      <c r="I16" s="8"/>
    </row>
    <row r="17" spans="3:12" ht="13.5" customHeight="1">
      <c r="C17" s="2152"/>
      <c r="D17" s="2152"/>
      <c r="E17" s="2148"/>
      <c r="F17" s="7"/>
      <c r="J17" s="2130" t="s">
        <v>12</v>
      </c>
      <c r="K17" s="2130"/>
      <c r="L17" s="2130"/>
    </row>
    <row r="18" spans="3:12" ht="13.5" customHeight="1">
      <c r="C18" s="2153" t="s">
        <v>13</v>
      </c>
      <c r="D18" s="2153"/>
      <c r="E18" s="6"/>
      <c r="G18" s="6"/>
      <c r="H18" s="6"/>
      <c r="I18" s="6"/>
      <c r="J18" s="2123" t="s">
        <v>5</v>
      </c>
      <c r="K18" s="2129">
        <v>3.4207650273224042</v>
      </c>
      <c r="L18" s="2130" t="s">
        <v>14</v>
      </c>
    </row>
    <row r="19" spans="3:12" ht="13.5" customHeight="1">
      <c r="C19" s="2153"/>
      <c r="D19" s="2153"/>
      <c r="E19" s="6"/>
      <c r="F19" s="6"/>
      <c r="G19" s="6"/>
      <c r="H19" s="6"/>
      <c r="I19" s="6"/>
      <c r="J19" s="2123"/>
      <c r="K19" s="2129"/>
      <c r="L19" s="2130"/>
    </row>
    <row r="20" spans="3:12" ht="13.5" customHeight="1">
      <c r="C20" s="2147">
        <v>120704</v>
      </c>
      <c r="D20" s="2147"/>
      <c r="E20" s="2148" t="s">
        <v>15</v>
      </c>
      <c r="F20" s="6"/>
      <c r="G20" s="8"/>
      <c r="H20" s="8"/>
      <c r="I20" s="8"/>
    </row>
    <row r="21" spans="3:12" ht="13.5" customHeight="1">
      <c r="C21" s="2147"/>
      <c r="D21" s="2147"/>
      <c r="E21" s="2148"/>
      <c r="F21" s="7"/>
    </row>
    <row r="22" spans="3:12" ht="13.5" customHeight="1">
      <c r="F22" s="7"/>
    </row>
    <row r="23" spans="3:12" ht="13.5" customHeight="1">
      <c r="K23" s="11"/>
      <c r="L23" s="11"/>
    </row>
    <row r="24" spans="3:12" ht="13.5" customHeight="1">
      <c r="C24" s="2149" t="s">
        <v>17</v>
      </c>
      <c r="D24" s="2149"/>
      <c r="E24" s="2149"/>
      <c r="F24" s="12"/>
      <c r="J24" s="2150" t="s">
        <v>18</v>
      </c>
      <c r="K24" s="2150"/>
      <c r="L24" s="2150"/>
    </row>
    <row r="25" spans="3:12" ht="13.5" customHeight="1">
      <c r="C25" s="2149"/>
      <c r="D25" s="2149"/>
      <c r="E25" s="2149"/>
      <c r="F25" s="12"/>
      <c r="J25" s="2150"/>
      <c r="K25" s="2150"/>
      <c r="L25" s="2150"/>
    </row>
    <row r="26" spans="3:12" ht="13.5" customHeight="1">
      <c r="C26" s="2143">
        <v>2.1192918213149521</v>
      </c>
      <c r="D26" s="2143"/>
      <c r="E26" s="2130" t="s">
        <v>6</v>
      </c>
      <c r="F26" s="8"/>
    </row>
    <row r="27" spans="3:12" ht="13.5" customHeight="1">
      <c r="C27" s="2143"/>
      <c r="D27" s="2143"/>
      <c r="E27" s="2130"/>
      <c r="F27" s="8"/>
      <c r="J27" s="2130" t="s">
        <v>12</v>
      </c>
      <c r="K27" s="2130"/>
      <c r="L27" s="2130"/>
    </row>
    <row r="28" spans="3:12" ht="13.5" customHeight="1">
      <c r="J28" s="2123" t="s">
        <v>5</v>
      </c>
      <c r="K28" s="2129">
        <v>1.0109289617486339</v>
      </c>
      <c r="L28" s="2130" t="s">
        <v>14</v>
      </c>
    </row>
    <row r="29" spans="3:12" ht="13.5" customHeight="1">
      <c r="J29" s="2123"/>
      <c r="K29" s="2129"/>
      <c r="L29" s="2130"/>
    </row>
    <row r="30" spans="3:12" ht="13.5" customHeight="1"/>
    <row r="31" spans="3:12" ht="13.5" customHeight="1"/>
    <row r="32" spans="3:12" ht="13.5" customHeight="1"/>
    <row r="33" spans="3:12" ht="13.5" customHeight="1">
      <c r="C33" s="2125" t="s">
        <v>19</v>
      </c>
      <c r="D33" s="2125"/>
      <c r="E33" s="2125"/>
      <c r="F33" s="13"/>
      <c r="J33" s="2125" t="s">
        <v>20</v>
      </c>
      <c r="K33" s="2125"/>
      <c r="L33" s="2125"/>
    </row>
    <row r="34" spans="3:12" ht="13.5" customHeight="1">
      <c r="C34" s="2125"/>
      <c r="D34" s="2125"/>
      <c r="E34" s="2125"/>
      <c r="F34" s="13"/>
      <c r="J34" s="2125"/>
      <c r="K34" s="2125"/>
      <c r="L34" s="2125"/>
    </row>
    <row r="35" spans="3:12" ht="13.5" customHeight="1">
      <c r="C35" s="2123" t="s">
        <v>5</v>
      </c>
      <c r="D35" s="2129">
        <v>6.0245901639344259</v>
      </c>
      <c r="E35" s="2130" t="s">
        <v>6</v>
      </c>
      <c r="F35" s="8"/>
      <c r="J35" s="2147">
        <v>12602</v>
      </c>
      <c r="K35" s="2147"/>
      <c r="L35" s="2130" t="s">
        <v>6</v>
      </c>
    </row>
    <row r="36" spans="3:12" ht="13.5" customHeight="1">
      <c r="C36" s="2123"/>
      <c r="D36" s="2129"/>
      <c r="E36" s="2130"/>
      <c r="F36" s="8"/>
      <c r="J36" s="2147"/>
      <c r="K36" s="2147"/>
      <c r="L36" s="2130"/>
    </row>
    <row r="37" spans="3:12" ht="13.5" customHeight="1"/>
    <row r="38" spans="3:12" ht="13.5" customHeight="1"/>
    <row r="39" spans="3:12" ht="13.5" customHeight="1"/>
    <row r="40" spans="3:12" ht="13.5" customHeight="1"/>
    <row r="41" spans="3:12" ht="13.5" customHeight="1"/>
    <row r="42" spans="3:12" ht="13.5" customHeight="1">
      <c r="C42" s="2125" t="s">
        <v>21</v>
      </c>
      <c r="D42" s="2125"/>
      <c r="E42" s="2125"/>
      <c r="J42" s="2125" t="s">
        <v>22</v>
      </c>
      <c r="K42" s="2125"/>
      <c r="L42" s="2125"/>
    </row>
    <row r="43" spans="3:12" ht="13.5" customHeight="1">
      <c r="C43" s="2125"/>
      <c r="D43" s="2125"/>
      <c r="E43" s="2125"/>
      <c r="F43" s="13"/>
      <c r="G43" s="11"/>
      <c r="H43" s="11"/>
      <c r="I43" s="11"/>
      <c r="J43" s="2125"/>
      <c r="K43" s="2125"/>
      <c r="L43" s="2125"/>
    </row>
    <row r="44" spans="3:12" ht="16.5" customHeight="1">
      <c r="C44" s="2123" t="s">
        <v>5</v>
      </c>
      <c r="D44" s="2129">
        <v>5.8169398907103824</v>
      </c>
      <c r="E44" s="2130" t="s">
        <v>6</v>
      </c>
      <c r="F44" s="13"/>
      <c r="G44" s="11"/>
      <c r="H44" s="11"/>
      <c r="I44" s="11"/>
      <c r="J44" s="2146" t="s">
        <v>23</v>
      </c>
      <c r="K44" s="2146"/>
      <c r="L44" s="2146"/>
    </row>
    <row r="45" spans="3:12" ht="16.5" customHeight="1">
      <c r="C45" s="2123"/>
      <c r="D45" s="2129"/>
      <c r="E45" s="2130"/>
      <c r="F45" s="8"/>
      <c r="J45" s="2146"/>
      <c r="K45" s="2146"/>
      <c r="L45" s="2146"/>
    </row>
    <row r="46" spans="3:12" ht="13.5" customHeight="1">
      <c r="F46" s="8"/>
      <c r="J46" s="2132">
        <v>1664</v>
      </c>
      <c r="K46" s="2132"/>
      <c r="L46" s="14"/>
    </row>
    <row r="47" spans="3:12" ht="13.5" customHeight="1">
      <c r="J47" s="2132"/>
      <c r="K47" s="2132"/>
      <c r="L47" s="15" t="s">
        <v>24</v>
      </c>
    </row>
    <row r="48" spans="3:12" ht="13.5" customHeight="1">
      <c r="J48" s="2144" t="s">
        <v>16</v>
      </c>
      <c r="K48" s="2134">
        <v>14.002403846153847</v>
      </c>
      <c r="L48" s="2128" t="s">
        <v>25</v>
      </c>
    </row>
    <row r="49" spans="1:12" ht="13.5" customHeight="1">
      <c r="G49" s="11"/>
      <c r="H49" s="11"/>
      <c r="I49" s="11"/>
      <c r="J49" s="2144"/>
      <c r="K49" s="2134"/>
      <c r="L49" s="2128"/>
    </row>
    <row r="50" spans="1:12" ht="13.5" customHeight="1">
      <c r="G50" s="13"/>
      <c r="I50" s="17"/>
      <c r="J50" s="3"/>
    </row>
    <row r="51" spans="1:12" ht="13.5" customHeight="1">
      <c r="A51" s="3" t="s">
        <v>26</v>
      </c>
      <c r="B51" s="4">
        <v>5</v>
      </c>
      <c r="C51" t="s">
        <v>27</v>
      </c>
      <c r="G51" s="3" t="s">
        <v>28</v>
      </c>
      <c r="H51" s="4">
        <v>3</v>
      </c>
      <c r="I51" t="s">
        <v>3</v>
      </c>
    </row>
    <row r="52" spans="1:12" ht="13.5" customHeight="1">
      <c r="A52" s="3" t="s">
        <v>29</v>
      </c>
      <c r="B52" s="4">
        <v>5</v>
      </c>
      <c r="C52" t="s">
        <v>30</v>
      </c>
      <c r="E52" s="18"/>
      <c r="F52" s="18"/>
      <c r="G52" s="19"/>
      <c r="I52" s="20"/>
    </row>
    <row r="53" spans="1:12" ht="13.5" customHeight="1">
      <c r="A53" s="3" t="s">
        <v>31</v>
      </c>
      <c r="B53" s="4">
        <v>5</v>
      </c>
      <c r="C53" t="s">
        <v>32</v>
      </c>
      <c r="E53" s="11"/>
      <c r="F53" s="18"/>
    </row>
    <row r="54" spans="1:12" ht="13.5" customHeight="1">
      <c r="A54" s="3" t="s">
        <v>33</v>
      </c>
      <c r="B54" s="4">
        <v>5</v>
      </c>
      <c r="C54" t="s">
        <v>34</v>
      </c>
      <c r="E54" s="11"/>
      <c r="F54" s="18"/>
    </row>
    <row r="55" spans="1:12" ht="13.5" customHeight="1">
      <c r="A55" s="3" t="s">
        <v>35</v>
      </c>
      <c r="B55" s="4">
        <v>4</v>
      </c>
      <c r="C55" t="s">
        <v>3</v>
      </c>
      <c r="D55" s="11"/>
      <c r="E55" s="11"/>
      <c r="F55" s="18"/>
    </row>
    <row r="56" spans="1:12" ht="13.5" customHeight="1">
      <c r="A56" s="3" t="s">
        <v>36</v>
      </c>
      <c r="B56" s="4">
        <v>3</v>
      </c>
      <c r="C56" t="s">
        <v>3</v>
      </c>
    </row>
    <row r="57" spans="1:12" ht="13.5" customHeight="1">
      <c r="A57" s="3" t="s">
        <v>37</v>
      </c>
      <c r="B57" s="4">
        <v>5</v>
      </c>
      <c r="C57" t="s">
        <v>3</v>
      </c>
      <c r="G57" s="10"/>
      <c r="H57" s="10"/>
      <c r="I57" s="10"/>
      <c r="J57" s="21"/>
      <c r="K57" s="22"/>
      <c r="L57" s="15"/>
    </row>
    <row r="58" spans="1:12" ht="13.5" customHeight="1">
      <c r="A58" s="3" t="s">
        <v>38</v>
      </c>
      <c r="B58" s="4">
        <v>5</v>
      </c>
      <c r="C58" t="s">
        <v>39</v>
      </c>
      <c r="J58" s="21"/>
      <c r="K58" s="22"/>
      <c r="L58" s="15"/>
    </row>
    <row r="59" spans="1:12" ht="24.95" customHeight="1">
      <c r="A59" s="23"/>
      <c r="B59" s="23"/>
      <c r="C59" s="2145" t="s">
        <v>40</v>
      </c>
      <c r="D59" s="2145"/>
      <c r="E59" s="2145"/>
      <c r="F59" s="2145"/>
      <c r="J59" s="2125" t="s">
        <v>41</v>
      </c>
      <c r="K59" s="2125"/>
      <c r="L59" s="2125"/>
    </row>
    <row r="60" spans="1:12" ht="13.5" customHeight="1">
      <c r="A60" s="2140"/>
      <c r="B60" s="24"/>
      <c r="C60" s="2145"/>
      <c r="D60" s="2145"/>
      <c r="E60" s="2145"/>
      <c r="F60" s="2145"/>
      <c r="J60" s="2125"/>
      <c r="K60" s="2125"/>
      <c r="L60" s="2125"/>
    </row>
    <row r="61" spans="1:12" ht="13.5" customHeight="1">
      <c r="A61" s="2140"/>
      <c r="B61" s="24"/>
      <c r="C61" s="2145"/>
      <c r="D61" s="2145"/>
      <c r="E61" s="2145"/>
      <c r="F61" s="2145"/>
      <c r="J61" s="2141" t="s">
        <v>42</v>
      </c>
      <c r="K61" s="2141"/>
      <c r="L61" s="2141"/>
    </row>
    <row r="62" spans="1:12" ht="13.5" customHeight="1">
      <c r="C62" s="2123" t="s">
        <v>5</v>
      </c>
      <c r="D62" s="2142">
        <v>5250.6</v>
      </c>
      <c r="E62" s="2142"/>
      <c r="F62" s="2128" t="s">
        <v>43</v>
      </c>
      <c r="J62" s="2141"/>
      <c r="K62" s="2141"/>
      <c r="L62" s="2141"/>
    </row>
    <row r="63" spans="1:12" ht="13.5" customHeight="1">
      <c r="C63" s="2123"/>
      <c r="D63" s="2142"/>
      <c r="E63" s="2142"/>
      <c r="F63" s="2128"/>
      <c r="J63" s="2143">
        <v>0.64955947857777685</v>
      </c>
      <c r="K63" s="2143"/>
      <c r="L63" s="2130" t="s">
        <v>44</v>
      </c>
    </row>
    <row r="64" spans="1:12" ht="13.5" customHeight="1">
      <c r="J64" s="2143"/>
      <c r="K64" s="2143"/>
      <c r="L64" s="2130"/>
    </row>
    <row r="65" spans="1:12" ht="13.5" customHeight="1">
      <c r="J65" s="2137"/>
      <c r="K65" s="2137"/>
      <c r="L65" s="2137"/>
    </row>
    <row r="66" spans="1:12" ht="13.5" customHeight="1"/>
    <row r="67" spans="1:12" ht="13.5" customHeight="1"/>
    <row r="68" spans="1:12" ht="13.5" customHeight="1"/>
    <row r="69" spans="1:12" ht="13.5" customHeight="1">
      <c r="C69" s="2138" t="s">
        <v>45</v>
      </c>
      <c r="D69" s="2138"/>
      <c r="E69" s="2138"/>
      <c r="F69" s="2138"/>
      <c r="G69" s="10"/>
      <c r="H69" s="10"/>
      <c r="I69" s="10"/>
      <c r="J69" s="2125" t="s">
        <v>46</v>
      </c>
      <c r="K69" s="2125"/>
      <c r="L69" s="2125"/>
    </row>
    <row r="70" spans="1:12" ht="13.5" customHeight="1">
      <c r="C70" s="2138"/>
      <c r="D70" s="2138"/>
      <c r="E70" s="2138"/>
      <c r="F70" s="2138"/>
      <c r="J70" s="2125"/>
      <c r="K70" s="2125"/>
      <c r="L70" s="2125"/>
    </row>
    <row r="71" spans="1:12" ht="13.5" customHeight="1">
      <c r="C71" s="2138"/>
      <c r="D71" s="2138"/>
      <c r="E71" s="2138"/>
      <c r="F71" s="2138"/>
    </row>
    <row r="72" spans="1:12" ht="13.5" customHeight="1">
      <c r="C72" s="2123" t="s">
        <v>5</v>
      </c>
      <c r="D72" s="2139">
        <v>345175</v>
      </c>
      <c r="E72" s="2139"/>
      <c r="F72" s="2128" t="s">
        <v>24</v>
      </c>
      <c r="J72" s="2130" t="s">
        <v>47</v>
      </c>
      <c r="K72" s="2130"/>
      <c r="L72" s="2130"/>
    </row>
    <row r="73" spans="1:12" ht="13.5" customHeight="1">
      <c r="C73" s="2123"/>
      <c r="D73" s="2139"/>
      <c r="E73" s="2139"/>
      <c r="F73" s="2128"/>
      <c r="J73" s="2123" t="s">
        <v>5</v>
      </c>
      <c r="K73" s="2129">
        <v>51.590163934426229</v>
      </c>
      <c r="L73" s="2130" t="s">
        <v>48</v>
      </c>
    </row>
    <row r="74" spans="1:12" ht="13.5" customHeight="1">
      <c r="C74" s="20"/>
      <c r="D74" s="26"/>
      <c r="E74" s="26"/>
      <c r="J74" s="2123"/>
      <c r="K74" s="2129"/>
      <c r="L74" s="2130"/>
    </row>
    <row r="75" spans="1:12" ht="13.5" customHeight="1"/>
    <row r="76" spans="1:12" ht="13.5" customHeight="1"/>
    <row r="77" spans="1:12" ht="13.5" customHeight="1"/>
    <row r="78" spans="1:12" ht="13.5" customHeight="1"/>
    <row r="79" spans="1:12" ht="13.5" customHeight="1">
      <c r="C79" s="2125" t="s">
        <v>49</v>
      </c>
      <c r="D79" s="2125"/>
      <c r="E79" s="2125"/>
      <c r="F79" s="13"/>
      <c r="J79" s="2125" t="s">
        <v>50</v>
      </c>
      <c r="K79" s="2125"/>
      <c r="L79" s="2125"/>
    </row>
    <row r="80" spans="1:12" ht="13.5" customHeight="1">
      <c r="A80" s="10"/>
      <c r="B80" s="10"/>
      <c r="C80" s="2125"/>
      <c r="D80" s="2125"/>
      <c r="E80" s="2125"/>
      <c r="F80" s="13"/>
      <c r="J80" s="2125"/>
      <c r="K80" s="2125"/>
      <c r="L80" s="2125"/>
    </row>
    <row r="81" spans="3:12" ht="13.5" customHeight="1">
      <c r="C81" s="2134" t="s">
        <v>51</v>
      </c>
      <c r="D81" s="2134"/>
      <c r="E81" s="2134"/>
      <c r="F81" s="8"/>
      <c r="J81" s="2135" t="s">
        <v>52</v>
      </c>
      <c r="K81" s="2135"/>
      <c r="L81" s="2135"/>
    </row>
    <row r="82" spans="3:12" ht="13.5" customHeight="1">
      <c r="C82" s="2134"/>
      <c r="D82" s="2134"/>
      <c r="E82" s="2134"/>
      <c r="F82" s="8"/>
      <c r="J82" s="2135"/>
      <c r="K82" s="2135"/>
      <c r="L82" s="2135"/>
    </row>
    <row r="83" spans="3:12" ht="13.5" customHeight="1">
      <c r="D83" s="2129">
        <v>1.5638753306247102</v>
      </c>
      <c r="E83" s="2130" t="s">
        <v>53</v>
      </c>
      <c r="J83" s="2136">
        <v>201409.97898156109</v>
      </c>
      <c r="K83" s="2136"/>
      <c r="L83" s="2130" t="s">
        <v>54</v>
      </c>
    </row>
    <row r="84" spans="3:12" ht="13.5" customHeight="1">
      <c r="D84" s="2129"/>
      <c r="E84" s="2130"/>
      <c r="J84" s="2136"/>
      <c r="K84" s="2136"/>
      <c r="L84" s="2130"/>
    </row>
    <row r="85" spans="3:12" ht="13.5" customHeight="1">
      <c r="J85" s="20"/>
      <c r="K85" s="20"/>
      <c r="L85" s="19"/>
    </row>
    <row r="86" spans="3:12" ht="13.5" customHeight="1"/>
    <row r="87" spans="3:12" ht="13.5" customHeight="1">
      <c r="F87" s="13"/>
    </row>
    <row r="88" spans="3:12" ht="13.5" customHeight="1">
      <c r="F88" s="13"/>
    </row>
    <row r="89" spans="3:12" ht="13.5" customHeight="1">
      <c r="C89" s="2125" t="s">
        <v>55</v>
      </c>
      <c r="D89" s="2125"/>
      <c r="E89" s="2125"/>
      <c r="F89" s="2125"/>
      <c r="J89" s="2125" t="s">
        <v>56</v>
      </c>
      <c r="K89" s="2125"/>
      <c r="L89" s="2125"/>
    </row>
    <row r="90" spans="3:12" ht="13.5" customHeight="1">
      <c r="C90" s="2125"/>
      <c r="D90" s="2125"/>
      <c r="E90" s="2125"/>
      <c r="F90" s="2125"/>
      <c r="J90" s="2125"/>
      <c r="K90" s="2125"/>
      <c r="L90" s="2125"/>
    </row>
    <row r="91" spans="3:12" ht="13.5" customHeight="1">
      <c r="C91" s="2123" t="s">
        <v>5</v>
      </c>
      <c r="D91" s="2129">
        <v>33.844262295081968</v>
      </c>
      <c r="E91" s="2130" t="s">
        <v>58</v>
      </c>
      <c r="J91" s="2133" t="s">
        <v>59</v>
      </c>
      <c r="K91" s="2133"/>
      <c r="L91" s="2133"/>
    </row>
    <row r="92" spans="3:12" ht="13.5" customHeight="1">
      <c r="C92" s="2123"/>
      <c r="D92" s="2129"/>
      <c r="E92" s="2130"/>
      <c r="J92" s="2133"/>
      <c r="K92" s="2133"/>
      <c r="L92" s="2133"/>
    </row>
    <row r="93" spans="3:12" ht="13.5" customHeight="1">
      <c r="J93" s="2127">
        <v>144316</v>
      </c>
      <c r="K93" s="2127"/>
      <c r="L93" s="2131" t="s">
        <v>60</v>
      </c>
    </row>
    <row r="94" spans="3:12" ht="13.5" customHeight="1">
      <c r="J94" s="2127"/>
      <c r="K94" s="2127"/>
      <c r="L94" s="2131"/>
    </row>
    <row r="95" spans="3:12" ht="13.5" customHeight="1">
      <c r="J95" s="28"/>
      <c r="K95" s="28"/>
      <c r="L95" s="28"/>
    </row>
    <row r="96" spans="3:12" ht="13.5" customHeight="1"/>
    <row r="97" spans="3:12" ht="13.5" customHeight="1"/>
    <row r="98" spans="3:12" ht="13.5" customHeight="1"/>
    <row r="99" spans="3:12" ht="13.5" customHeight="1">
      <c r="C99" s="2125" t="s">
        <v>61</v>
      </c>
      <c r="D99" s="2125"/>
      <c r="E99" s="2125"/>
      <c r="J99" s="2125" t="s">
        <v>62</v>
      </c>
      <c r="K99" s="2125"/>
      <c r="L99" s="2125"/>
    </row>
    <row r="100" spans="3:12" ht="13.5" customHeight="1">
      <c r="C100" s="2125"/>
      <c r="D100" s="2125"/>
      <c r="E100" s="2125"/>
      <c r="J100" s="2125"/>
      <c r="K100" s="2125"/>
      <c r="L100" s="2125"/>
    </row>
    <row r="101" spans="3:12" ht="13.5" customHeight="1">
      <c r="C101" s="2123" t="s">
        <v>5</v>
      </c>
      <c r="D101" s="2129">
        <v>0.36612021857923499</v>
      </c>
      <c r="E101" s="2130" t="s">
        <v>58</v>
      </c>
      <c r="J101" s="2132">
        <v>2026</v>
      </c>
      <c r="K101" s="2132"/>
      <c r="L101" s="2130" t="s">
        <v>6</v>
      </c>
    </row>
    <row r="102" spans="3:12" ht="13.5" customHeight="1">
      <c r="C102" s="2123"/>
      <c r="D102" s="2129"/>
      <c r="E102" s="2130"/>
      <c r="J102" s="2132"/>
      <c r="K102" s="2132"/>
      <c r="L102" s="2130"/>
    </row>
    <row r="103" spans="3:12" ht="13.5" customHeight="1">
      <c r="J103" s="2123" t="s">
        <v>63</v>
      </c>
      <c r="K103" s="2124">
        <v>124.52418558736426</v>
      </c>
      <c r="L103" s="29"/>
    </row>
    <row r="104" spans="3:12" ht="13.5" customHeight="1">
      <c r="J104" s="2123"/>
      <c r="K104" s="2124"/>
      <c r="L104" s="15" t="s">
        <v>25</v>
      </c>
    </row>
    <row r="105" spans="3:12" ht="13.5" customHeight="1"/>
    <row r="106" spans="3:12" ht="13.5" customHeight="1"/>
    <row r="107" spans="3:12" ht="13.5" customHeight="1"/>
    <row r="108" spans="3:12" ht="13.5" customHeight="1"/>
    <row r="109" spans="3:12" ht="13.5" customHeight="1">
      <c r="C109" s="2125" t="s">
        <v>64</v>
      </c>
      <c r="D109" s="2125"/>
      <c r="E109" s="2125"/>
      <c r="J109" s="2125" t="s">
        <v>65</v>
      </c>
      <c r="K109" s="2125"/>
      <c r="L109" s="2125"/>
    </row>
    <row r="110" spans="3:12" ht="13.5" customHeight="1">
      <c r="C110" s="2125"/>
      <c r="D110" s="2125"/>
      <c r="E110" s="2125"/>
      <c r="J110" s="2125"/>
      <c r="K110" s="2125"/>
      <c r="L110" s="2125"/>
    </row>
    <row r="111" spans="3:12" ht="13.5" customHeight="1"/>
    <row r="112" spans="3:12" ht="13.5" customHeight="1">
      <c r="C112" s="2126" t="s">
        <v>66</v>
      </c>
      <c r="D112" s="2126"/>
      <c r="E112" s="2126"/>
      <c r="J112" s="2127">
        <v>4221</v>
      </c>
      <c r="K112" s="2127"/>
      <c r="L112" s="2128" t="s">
        <v>57</v>
      </c>
    </row>
    <row r="113" spans="1:12" ht="13.5" customHeight="1">
      <c r="C113" s="2123" t="s">
        <v>5</v>
      </c>
      <c r="D113" s="2129">
        <v>24.702185792349727</v>
      </c>
      <c r="E113" s="2130" t="s">
        <v>58</v>
      </c>
      <c r="F113" s="28"/>
      <c r="J113" s="2127"/>
      <c r="K113" s="2127"/>
      <c r="L113" s="2128"/>
    </row>
    <row r="114" spans="1:12" ht="13.5" customHeight="1">
      <c r="C114" s="2123"/>
      <c r="D114" s="2129"/>
      <c r="E114" s="2130"/>
      <c r="F114" s="31"/>
    </row>
    <row r="115" spans="1:12" ht="13.5" customHeight="1">
      <c r="C115" s="31"/>
      <c r="D115" s="31"/>
      <c r="E115" s="31"/>
      <c r="F115" s="31"/>
    </row>
    <row r="117" spans="1:12">
      <c r="E117" s="10"/>
      <c r="F117" s="10"/>
      <c r="G117" s="10"/>
      <c r="H117" s="10"/>
      <c r="I117" s="10"/>
      <c r="J117" s="10"/>
      <c r="K117" s="10"/>
      <c r="L117" s="10"/>
    </row>
    <row r="118" spans="1:12">
      <c r="E118" s="10"/>
      <c r="F118" s="10"/>
      <c r="G118" s="10"/>
      <c r="H118" s="10"/>
      <c r="I118" s="10"/>
      <c r="J118" s="10"/>
      <c r="K118" s="10"/>
      <c r="L118" s="10"/>
    </row>
    <row r="119" spans="1:12">
      <c r="F119" s="10"/>
      <c r="G119" s="10"/>
      <c r="H119" s="10"/>
      <c r="I119" s="10"/>
      <c r="J119" s="10"/>
      <c r="K119" s="10"/>
      <c r="L119" s="10"/>
    </row>
    <row r="120" spans="1:12">
      <c r="A120" s="10"/>
      <c r="B120" s="10"/>
      <c r="F120" s="10"/>
      <c r="G120" s="10"/>
      <c r="H120" s="10"/>
      <c r="I120" s="10"/>
      <c r="J120" s="10"/>
      <c r="K120" s="10"/>
      <c r="L120" s="10"/>
    </row>
    <row r="121" spans="1:12">
      <c r="A121" s="10"/>
      <c r="B121" s="10"/>
      <c r="E121" s="10"/>
      <c r="F121" s="10"/>
      <c r="G121" s="10"/>
      <c r="H121" s="10"/>
      <c r="I121" s="10"/>
      <c r="J121" s="10"/>
      <c r="K121" s="10"/>
      <c r="L121" s="10"/>
    </row>
    <row r="122" spans="1:12">
      <c r="A122" s="10"/>
      <c r="B122" s="10"/>
      <c r="C122" s="10"/>
      <c r="D122" s="10"/>
      <c r="E122" s="10"/>
      <c r="F122" s="10"/>
      <c r="G122" s="10"/>
      <c r="H122" s="10"/>
      <c r="I122" s="10"/>
      <c r="J122" s="10"/>
      <c r="K122" s="10"/>
      <c r="L122" s="10"/>
    </row>
    <row r="123" spans="1:12">
      <c r="A123" s="10"/>
      <c r="B123" s="10"/>
      <c r="C123" s="10"/>
      <c r="D123" s="10"/>
      <c r="E123" s="10"/>
      <c r="F123" s="10"/>
      <c r="J123" s="10"/>
      <c r="K123" s="10"/>
      <c r="L123" s="10"/>
    </row>
    <row r="124" spans="1:12">
      <c r="A124" s="10"/>
      <c r="B124" s="10"/>
      <c r="C124" s="10"/>
      <c r="D124" s="10"/>
      <c r="E124" s="10"/>
      <c r="F124" s="10"/>
      <c r="J124" s="10"/>
      <c r="K124" s="10"/>
      <c r="L124" s="10"/>
    </row>
    <row r="125" spans="1:12">
      <c r="A125" s="10"/>
      <c r="B125" s="10"/>
      <c r="C125" s="10"/>
      <c r="D125" s="10"/>
      <c r="E125" s="10"/>
      <c r="F125" s="10"/>
      <c r="J125" s="10"/>
      <c r="K125" s="10"/>
      <c r="L125" s="10"/>
    </row>
    <row r="126" spans="1:12">
      <c r="A126" s="10"/>
      <c r="B126" s="10"/>
      <c r="C126" s="10"/>
      <c r="D126" s="10"/>
      <c r="E126" s="10"/>
      <c r="F126" s="10"/>
    </row>
    <row r="127" spans="1:12">
      <c r="A127" s="10"/>
      <c r="B127" s="10"/>
      <c r="C127" s="10"/>
      <c r="D127" s="10"/>
      <c r="E127" s="10"/>
      <c r="F127" s="10"/>
    </row>
    <row r="128" spans="1:12">
      <c r="A128" s="10"/>
      <c r="B128" s="10"/>
      <c r="C128" s="10"/>
      <c r="D128" s="10"/>
      <c r="E128" s="10"/>
      <c r="F128" s="10"/>
    </row>
    <row r="129" spans="1:6">
      <c r="A129" s="10"/>
      <c r="B129" s="10"/>
      <c r="C129" s="10"/>
      <c r="D129" s="10"/>
      <c r="E129" s="10"/>
      <c r="F129" s="10"/>
    </row>
    <row r="130" spans="1:6">
      <c r="A130" s="10"/>
      <c r="B130" s="10"/>
      <c r="C130" s="10"/>
      <c r="D130" s="10"/>
      <c r="E130" s="10"/>
      <c r="F130" s="10"/>
    </row>
    <row r="131" spans="1:6">
      <c r="A131" s="10"/>
      <c r="B131" s="10"/>
      <c r="C131" s="10"/>
      <c r="D131" s="10"/>
      <c r="E131" s="10"/>
      <c r="F131" s="10"/>
    </row>
    <row r="132" spans="1:6">
      <c r="A132" s="10"/>
      <c r="B132" s="10"/>
      <c r="C132" s="10"/>
      <c r="D132" s="10"/>
      <c r="E132" s="10"/>
      <c r="F132" s="10"/>
    </row>
    <row r="133" spans="1:6">
      <c r="A133" s="10"/>
      <c r="B133" s="10"/>
      <c r="C133" s="10"/>
      <c r="D133" s="10"/>
      <c r="E133" s="10"/>
      <c r="F133" s="10"/>
    </row>
    <row r="134" spans="1:6">
      <c r="C134" s="10"/>
      <c r="D134" s="10"/>
      <c r="E134" s="10"/>
    </row>
    <row r="135" spans="1:6">
      <c r="C135" s="10"/>
      <c r="D135" s="10"/>
      <c r="E135" s="10"/>
    </row>
  </sheetData>
  <mergeCells count="104">
    <mergeCell ref="C8:D9"/>
    <mergeCell ref="J8:L9"/>
    <mergeCell ref="C10:D11"/>
    <mergeCell ref="E10:F11"/>
    <mergeCell ref="J10:J11"/>
    <mergeCell ref="K10:K11"/>
    <mergeCell ref="L10:L11"/>
    <mergeCell ref="A1:L2"/>
    <mergeCell ref="C4:E5"/>
    <mergeCell ref="J4:L5"/>
    <mergeCell ref="C6:D7"/>
    <mergeCell ref="E6:E7"/>
    <mergeCell ref="J6:J7"/>
    <mergeCell ref="K6:K7"/>
    <mergeCell ref="L6:L7"/>
    <mergeCell ref="C20:D21"/>
    <mergeCell ref="E20:E21"/>
    <mergeCell ref="C24:E25"/>
    <mergeCell ref="J24:L25"/>
    <mergeCell ref="C26:D27"/>
    <mergeCell ref="E26:E27"/>
    <mergeCell ref="J27:L27"/>
    <mergeCell ref="C14:E15"/>
    <mergeCell ref="J14:L15"/>
    <mergeCell ref="C16:D17"/>
    <mergeCell ref="E16:E17"/>
    <mergeCell ref="J17:L17"/>
    <mergeCell ref="C18:D19"/>
    <mergeCell ref="J18:J19"/>
    <mergeCell ref="K18:K19"/>
    <mergeCell ref="L18:L19"/>
    <mergeCell ref="C42:E43"/>
    <mergeCell ref="J42:L43"/>
    <mergeCell ref="C44:C45"/>
    <mergeCell ref="D44:D45"/>
    <mergeCell ref="E44:E45"/>
    <mergeCell ref="J44:L45"/>
    <mergeCell ref="J28:J29"/>
    <mergeCell ref="K28:K29"/>
    <mergeCell ref="L28:L29"/>
    <mergeCell ref="C33:E34"/>
    <mergeCell ref="J33:L34"/>
    <mergeCell ref="C35:C36"/>
    <mergeCell ref="D35:D36"/>
    <mergeCell ref="E35:E36"/>
    <mergeCell ref="J35:K36"/>
    <mergeCell ref="L35:L36"/>
    <mergeCell ref="A60:A61"/>
    <mergeCell ref="J61:L62"/>
    <mergeCell ref="C62:C63"/>
    <mergeCell ref="D62:E63"/>
    <mergeCell ref="F62:F63"/>
    <mergeCell ref="J63:K64"/>
    <mergeCell ref="L63:L64"/>
    <mergeCell ref="J46:K47"/>
    <mergeCell ref="J48:J49"/>
    <mergeCell ref="K48:K49"/>
    <mergeCell ref="L48:L49"/>
    <mergeCell ref="C59:F61"/>
    <mergeCell ref="J59:L60"/>
    <mergeCell ref="J65:L65"/>
    <mergeCell ref="C69:F71"/>
    <mergeCell ref="J69:L70"/>
    <mergeCell ref="C72:C73"/>
    <mergeCell ref="D72:E73"/>
    <mergeCell ref="F72:F73"/>
    <mergeCell ref="J72:L72"/>
    <mergeCell ref="J73:J74"/>
    <mergeCell ref="K73:K74"/>
    <mergeCell ref="L73:L74"/>
    <mergeCell ref="C89:F90"/>
    <mergeCell ref="J89:L90"/>
    <mergeCell ref="C91:C92"/>
    <mergeCell ref="D91:D92"/>
    <mergeCell ref="E91:E92"/>
    <mergeCell ref="J91:L91"/>
    <mergeCell ref="J92:L92"/>
    <mergeCell ref="C79:E80"/>
    <mergeCell ref="J79:L80"/>
    <mergeCell ref="C81:E82"/>
    <mergeCell ref="J81:L82"/>
    <mergeCell ref="D83:D84"/>
    <mergeCell ref="E83:E84"/>
    <mergeCell ref="J83:K84"/>
    <mergeCell ref="L83:L84"/>
    <mergeCell ref="J93:K94"/>
    <mergeCell ref="L93:L94"/>
    <mergeCell ref="C99:E100"/>
    <mergeCell ref="J99:L100"/>
    <mergeCell ref="C101:C102"/>
    <mergeCell ref="D101:D102"/>
    <mergeCell ref="E101:E102"/>
    <mergeCell ref="J101:K102"/>
    <mergeCell ref="L101:L102"/>
    <mergeCell ref="J103:J104"/>
    <mergeCell ref="K103:K104"/>
    <mergeCell ref="C109:E110"/>
    <mergeCell ref="J109:L110"/>
    <mergeCell ref="C112:E112"/>
    <mergeCell ref="J112:K113"/>
    <mergeCell ref="L112:L113"/>
    <mergeCell ref="C113:C114"/>
    <mergeCell ref="D113:D114"/>
    <mergeCell ref="E113:E114"/>
  </mergeCells>
  <phoneticPr fontId="4"/>
  <pageMargins left="1.1023622047244095" right="0.98425196850393704" top="1.1811023622047245" bottom="1.1811023622047245" header="0.51181102362204722" footer="0.51181102362204722"/>
  <pageSetup paperSize="9" scale="92" fitToHeight="0" orientation="portrait" verticalDpi="72"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2E322-C397-4584-B155-D1C039FA930C}">
  <dimension ref="A1:D12"/>
  <sheetViews>
    <sheetView zoomScaleNormal="100" workbookViewId="0">
      <pane ySplit="5" topLeftCell="A6" activePane="bottomLeft" state="frozen"/>
      <selection pane="bottomLeft"/>
    </sheetView>
  </sheetViews>
  <sheetFormatPr defaultRowHeight="13.5"/>
  <cols>
    <col min="1" max="4" width="11.5" customWidth="1"/>
  </cols>
  <sheetData>
    <row r="1" spans="1:4" ht="15.75" customHeight="1">
      <c r="A1" t="s">
        <v>858</v>
      </c>
    </row>
    <row r="2" spans="1:4" ht="15.75" customHeight="1">
      <c r="A2" t="s">
        <v>789</v>
      </c>
    </row>
    <row r="3" spans="1:4" ht="15.75" customHeight="1">
      <c r="A3" t="s">
        <v>859</v>
      </c>
    </row>
    <row r="4" spans="1:4" ht="15.75" customHeight="1"/>
    <row r="5" spans="1:4" ht="15.75" customHeight="1">
      <c r="A5" s="199" t="s">
        <v>741</v>
      </c>
      <c r="B5" s="199" t="s">
        <v>860</v>
      </c>
      <c r="C5" s="199" t="s">
        <v>861</v>
      </c>
      <c r="D5" s="218" t="s">
        <v>862</v>
      </c>
    </row>
    <row r="6" spans="1:4" ht="15.75" customHeight="1">
      <c r="A6" t="s">
        <v>863</v>
      </c>
      <c r="B6" s="200">
        <v>168630</v>
      </c>
      <c r="C6" s="200">
        <v>167998</v>
      </c>
      <c r="D6" s="34">
        <v>100.4</v>
      </c>
    </row>
    <row r="7" spans="1:4" ht="15.75" customHeight="1">
      <c r="A7" t="s">
        <v>864</v>
      </c>
      <c r="B7" s="200">
        <v>189013</v>
      </c>
      <c r="C7" s="200">
        <v>182322</v>
      </c>
      <c r="D7" s="34">
        <v>103.7</v>
      </c>
    </row>
    <row r="8" spans="1:4" ht="15.75" customHeight="1">
      <c r="A8" t="s">
        <v>865</v>
      </c>
      <c r="B8" s="200">
        <v>205972</v>
      </c>
      <c r="C8" s="200">
        <v>191814</v>
      </c>
      <c r="D8" s="34">
        <v>107.4</v>
      </c>
    </row>
    <row r="9" spans="1:4" ht="15.75" customHeight="1">
      <c r="A9" t="s">
        <v>866</v>
      </c>
      <c r="B9" s="200">
        <v>218486</v>
      </c>
      <c r="C9" s="200">
        <v>200527</v>
      </c>
      <c r="D9" s="34">
        <v>109</v>
      </c>
    </row>
    <row r="10" spans="1:4" ht="15.75" customHeight="1">
      <c r="A10" t="s">
        <v>867</v>
      </c>
      <c r="B10" s="200">
        <v>233183</v>
      </c>
      <c r="C10" s="200">
        <v>214590</v>
      </c>
      <c r="D10" s="34">
        <v>108.7</v>
      </c>
    </row>
    <row r="11" spans="1:4" ht="15.75" customHeight="1">
      <c r="A11" t="s">
        <v>868</v>
      </c>
      <c r="B11" s="200">
        <v>244164</v>
      </c>
      <c r="C11" s="200">
        <v>226963</v>
      </c>
      <c r="D11" s="34">
        <v>107.6</v>
      </c>
    </row>
    <row r="12" spans="1:4">
      <c r="A12" t="s">
        <v>869</v>
      </c>
      <c r="B12" s="200">
        <v>254873</v>
      </c>
      <c r="C12" s="200">
        <v>241656</v>
      </c>
      <c r="D12" s="34">
        <v>105.5</v>
      </c>
    </row>
  </sheetData>
  <phoneticPr fontId="4"/>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6D1AF-6C6D-465A-8518-3EC1320B022D}">
  <dimension ref="A1:I18"/>
  <sheetViews>
    <sheetView zoomScaleNormal="100" workbookViewId="0">
      <pane ySplit="6" topLeftCell="A7" activePane="bottomLeft" state="frozen"/>
      <selection pane="bottomLeft" activeCell="B7" sqref="B7"/>
    </sheetView>
  </sheetViews>
  <sheetFormatPr defaultRowHeight="13.5"/>
  <cols>
    <col min="1" max="9" width="10.25" style="173" customWidth="1"/>
    <col min="10" max="16384" width="9" style="173"/>
  </cols>
  <sheetData>
    <row r="1" spans="1:9" ht="17.25" customHeight="1">
      <c r="A1" s="173" t="s">
        <v>870</v>
      </c>
    </row>
    <row r="2" spans="1:9" ht="17.25" customHeight="1">
      <c r="A2" s="173" t="s">
        <v>789</v>
      </c>
    </row>
    <row r="3" spans="1:9" ht="17.25" customHeight="1">
      <c r="A3" s="173" t="s">
        <v>859</v>
      </c>
    </row>
    <row r="4" spans="1:9" ht="17.25" customHeight="1"/>
    <row r="5" spans="1:9" ht="17.25" customHeight="1">
      <c r="A5" s="219"/>
      <c r="B5" s="219"/>
      <c r="C5" s="219" t="s">
        <v>871</v>
      </c>
      <c r="D5" s="219"/>
      <c r="E5" s="219"/>
      <c r="F5" s="219" t="s">
        <v>872</v>
      </c>
      <c r="G5" s="219"/>
      <c r="H5" s="219"/>
      <c r="I5" s="219"/>
    </row>
    <row r="6" spans="1:9" ht="17.25" customHeight="1">
      <c r="A6" s="220" t="s">
        <v>741</v>
      </c>
      <c r="B6" s="220" t="s">
        <v>873</v>
      </c>
      <c r="C6" s="220" t="s">
        <v>873</v>
      </c>
      <c r="D6" s="220" t="s">
        <v>874</v>
      </c>
      <c r="E6" s="220" t="s">
        <v>875</v>
      </c>
      <c r="F6" s="220" t="s">
        <v>873</v>
      </c>
      <c r="G6" s="220" t="s">
        <v>876</v>
      </c>
      <c r="H6" s="220" t="s">
        <v>877</v>
      </c>
      <c r="I6" s="220" t="s">
        <v>878</v>
      </c>
    </row>
    <row r="7" spans="1:9" ht="17.25" customHeight="1">
      <c r="A7" s="173" t="s">
        <v>863</v>
      </c>
      <c r="B7" s="200">
        <v>134248</v>
      </c>
      <c r="C7" s="200">
        <v>83028</v>
      </c>
      <c r="D7" s="200">
        <v>81513</v>
      </c>
      <c r="E7" s="200">
        <v>1515</v>
      </c>
      <c r="F7" s="200">
        <v>51033</v>
      </c>
      <c r="G7" s="200">
        <v>20735</v>
      </c>
      <c r="H7" s="200">
        <v>19221</v>
      </c>
      <c r="I7" s="200">
        <v>11077</v>
      </c>
    </row>
    <row r="8" spans="1:9" ht="17.25" customHeight="1">
      <c r="A8" s="173" t="s">
        <v>864</v>
      </c>
      <c r="B8" s="200">
        <v>150447</v>
      </c>
      <c r="C8" s="200">
        <v>93270</v>
      </c>
      <c r="D8" s="200">
        <v>90328</v>
      </c>
      <c r="E8" s="200">
        <v>2942</v>
      </c>
      <c r="F8" s="200">
        <v>56708</v>
      </c>
      <c r="G8" s="200">
        <v>23168</v>
      </c>
      <c r="H8" s="200">
        <v>21168</v>
      </c>
      <c r="I8" s="200">
        <v>12372</v>
      </c>
    </row>
    <row r="9" spans="1:9" ht="17.25" customHeight="1">
      <c r="A9" s="173" t="s">
        <v>865</v>
      </c>
      <c r="B9" s="200">
        <v>161314</v>
      </c>
      <c r="C9" s="200">
        <v>95625</v>
      </c>
      <c r="D9" s="200">
        <v>92615</v>
      </c>
      <c r="E9" s="200">
        <v>3010</v>
      </c>
      <c r="F9" s="200">
        <v>59705</v>
      </c>
      <c r="G9" s="200">
        <v>25330</v>
      </c>
      <c r="H9" s="200">
        <v>18957</v>
      </c>
      <c r="I9" s="200">
        <v>15418</v>
      </c>
    </row>
    <row r="10" spans="1:9" ht="17.25" customHeight="1">
      <c r="A10" s="173" t="s">
        <v>879</v>
      </c>
      <c r="B10" s="200">
        <v>170376</v>
      </c>
      <c r="C10" s="200">
        <v>98260</v>
      </c>
      <c r="D10" s="200">
        <v>94455</v>
      </c>
      <c r="E10" s="200">
        <v>3805</v>
      </c>
      <c r="F10" s="200">
        <v>60460</v>
      </c>
      <c r="G10" s="200">
        <v>24464</v>
      </c>
      <c r="H10" s="200">
        <v>17686</v>
      </c>
      <c r="I10" s="200">
        <v>18310</v>
      </c>
    </row>
    <row r="11" spans="1:9" ht="17.25" customHeight="1">
      <c r="A11" s="173" t="s">
        <v>867</v>
      </c>
      <c r="B11" s="200">
        <v>179364</v>
      </c>
      <c r="C11" s="200">
        <v>104347</v>
      </c>
      <c r="D11" s="200">
        <v>99865</v>
      </c>
      <c r="E11" s="200">
        <v>4482</v>
      </c>
      <c r="F11" s="200">
        <v>61049</v>
      </c>
      <c r="G11" s="200">
        <v>25106</v>
      </c>
      <c r="H11" s="200">
        <v>17011</v>
      </c>
      <c r="I11" s="200">
        <v>18932</v>
      </c>
    </row>
    <row r="12" spans="1:9" ht="17.25" customHeight="1">
      <c r="A12" s="173" t="s">
        <v>880</v>
      </c>
      <c r="B12" s="200">
        <v>180738</v>
      </c>
      <c r="C12" s="200">
        <v>108106</v>
      </c>
      <c r="D12" s="200">
        <v>104770</v>
      </c>
      <c r="E12" s="200">
        <v>3336</v>
      </c>
      <c r="F12" s="200">
        <v>64287</v>
      </c>
      <c r="G12" s="200">
        <v>23293</v>
      </c>
      <c r="H12" s="200">
        <v>17043</v>
      </c>
      <c r="I12" s="200">
        <v>23951</v>
      </c>
    </row>
    <row r="13" spans="1:9" ht="17.25" customHeight="1">
      <c r="A13" s="173" t="s">
        <v>881</v>
      </c>
      <c r="B13" s="200">
        <v>189249</v>
      </c>
      <c r="C13" s="200">
        <v>118228</v>
      </c>
      <c r="D13" s="200">
        <v>114767</v>
      </c>
      <c r="E13" s="200">
        <v>3461</v>
      </c>
      <c r="F13" s="200">
        <v>60436</v>
      </c>
      <c r="G13" s="200">
        <v>21761</v>
      </c>
      <c r="H13" s="200">
        <v>15093</v>
      </c>
      <c r="I13" s="200">
        <v>23582</v>
      </c>
    </row>
    <row r="14" spans="1:9" ht="17.25" customHeight="1"/>
    <row r="15" spans="1:9" ht="17.25" customHeight="1">
      <c r="A15" s="173" t="s">
        <v>882</v>
      </c>
    </row>
    <row r="18" spans="5:7">
      <c r="E18" s="200"/>
      <c r="F18" s="200"/>
      <c r="G18" s="221"/>
    </row>
  </sheetData>
  <phoneticPr fontId="4"/>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08A3A-05DB-474F-85AB-1AA86C4C27B9}">
  <dimension ref="A1:M203"/>
  <sheetViews>
    <sheetView zoomScaleNormal="100" workbookViewId="0">
      <pane ySplit="5" topLeftCell="A6" activePane="bottomLeft" state="frozen"/>
      <selection pane="bottomLeft"/>
    </sheetView>
  </sheetViews>
  <sheetFormatPr defaultRowHeight="13.5"/>
  <cols>
    <col min="1" max="1" width="18.75" customWidth="1"/>
    <col min="2" max="4" width="13.5" customWidth="1"/>
  </cols>
  <sheetData>
    <row r="1" spans="1:4">
      <c r="A1" t="s">
        <v>883</v>
      </c>
    </row>
    <row r="2" spans="1:4">
      <c r="A2" t="s">
        <v>917</v>
      </c>
    </row>
    <row r="3" spans="1:4">
      <c r="A3" t="s">
        <v>884</v>
      </c>
    </row>
    <row r="5" spans="1:4">
      <c r="A5" s="199" t="s">
        <v>885</v>
      </c>
      <c r="B5" s="199" t="s">
        <v>886</v>
      </c>
      <c r="C5" s="199" t="s">
        <v>887</v>
      </c>
      <c r="D5" s="199" t="s">
        <v>888</v>
      </c>
    </row>
    <row r="6" spans="1:4">
      <c r="A6" s="16">
        <v>0</v>
      </c>
      <c r="B6" s="200">
        <v>2243</v>
      </c>
      <c r="C6" s="200">
        <v>1115</v>
      </c>
      <c r="D6" s="200">
        <v>1128</v>
      </c>
    </row>
    <row r="7" spans="1:4">
      <c r="A7" s="16">
        <v>1</v>
      </c>
      <c r="B7" s="200">
        <v>2419</v>
      </c>
      <c r="C7" s="200">
        <v>1220</v>
      </c>
      <c r="D7" s="200">
        <v>1199</v>
      </c>
    </row>
    <row r="8" spans="1:4">
      <c r="A8" s="16">
        <v>2</v>
      </c>
      <c r="B8" s="200">
        <v>2469</v>
      </c>
      <c r="C8" s="200">
        <v>1283</v>
      </c>
      <c r="D8" s="200">
        <v>1186</v>
      </c>
    </row>
    <row r="9" spans="1:4">
      <c r="A9" s="16">
        <v>3</v>
      </c>
      <c r="B9" s="200">
        <v>2359</v>
      </c>
      <c r="C9" s="200">
        <v>1189</v>
      </c>
      <c r="D9" s="200">
        <v>1170</v>
      </c>
    </row>
    <row r="10" spans="1:4">
      <c r="A10" s="16">
        <v>4</v>
      </c>
      <c r="B10" s="200">
        <v>2419</v>
      </c>
      <c r="C10" s="200">
        <v>1238</v>
      </c>
      <c r="D10" s="200">
        <v>1181</v>
      </c>
    </row>
    <row r="11" spans="1:4">
      <c r="A11" s="16">
        <v>5</v>
      </c>
      <c r="B11" s="200">
        <v>2458</v>
      </c>
      <c r="C11" s="200">
        <v>1247</v>
      </c>
      <c r="D11" s="200">
        <v>1211</v>
      </c>
    </row>
    <row r="12" spans="1:4">
      <c r="A12" s="16">
        <v>6</v>
      </c>
      <c r="B12" s="200">
        <v>2495</v>
      </c>
      <c r="C12" s="200">
        <v>1287</v>
      </c>
      <c r="D12" s="200">
        <v>1208</v>
      </c>
    </row>
    <row r="13" spans="1:4">
      <c r="A13" s="16">
        <v>7</v>
      </c>
      <c r="B13" s="200">
        <v>2543</v>
      </c>
      <c r="C13" s="200">
        <v>1307</v>
      </c>
      <c r="D13" s="200">
        <v>1236</v>
      </c>
    </row>
    <row r="14" spans="1:4">
      <c r="A14" s="16">
        <v>8</v>
      </c>
      <c r="B14" s="200">
        <v>2562</v>
      </c>
      <c r="C14" s="200">
        <v>1348</v>
      </c>
      <c r="D14" s="200">
        <v>1214</v>
      </c>
    </row>
    <row r="15" spans="1:4">
      <c r="A15" s="16">
        <v>9</v>
      </c>
      <c r="B15" s="200">
        <v>2504</v>
      </c>
      <c r="C15" s="200">
        <v>1318</v>
      </c>
      <c r="D15" s="200">
        <v>1186</v>
      </c>
    </row>
    <row r="16" spans="1:4">
      <c r="A16" s="16">
        <v>10</v>
      </c>
      <c r="B16" s="200">
        <v>2516</v>
      </c>
      <c r="C16" s="200">
        <v>1268</v>
      </c>
      <c r="D16" s="200">
        <v>1248</v>
      </c>
    </row>
    <row r="17" spans="1:4">
      <c r="A17" s="16">
        <v>11</v>
      </c>
      <c r="B17" s="200">
        <v>2518</v>
      </c>
      <c r="C17" s="200">
        <v>1302</v>
      </c>
      <c r="D17" s="200">
        <v>1216</v>
      </c>
    </row>
    <row r="18" spans="1:4">
      <c r="A18" s="16">
        <v>12</v>
      </c>
      <c r="B18" s="200">
        <v>2448</v>
      </c>
      <c r="C18" s="200">
        <v>1274</v>
      </c>
      <c r="D18" s="200">
        <v>1174</v>
      </c>
    </row>
    <row r="19" spans="1:4">
      <c r="A19" s="16">
        <v>13</v>
      </c>
      <c r="B19" s="200">
        <v>2468</v>
      </c>
      <c r="C19" s="200">
        <v>1297</v>
      </c>
      <c r="D19" s="200">
        <v>1171</v>
      </c>
    </row>
    <row r="20" spans="1:4">
      <c r="A20" s="16">
        <v>14</v>
      </c>
      <c r="B20" s="200">
        <v>2386</v>
      </c>
      <c r="C20" s="200">
        <v>1221</v>
      </c>
      <c r="D20" s="200">
        <v>1165</v>
      </c>
    </row>
    <row r="21" spans="1:4">
      <c r="A21" s="16">
        <v>15</v>
      </c>
      <c r="B21" s="200">
        <v>2441</v>
      </c>
      <c r="C21" s="200">
        <v>1300</v>
      </c>
      <c r="D21" s="200">
        <v>1141</v>
      </c>
    </row>
    <row r="22" spans="1:4">
      <c r="A22" s="16">
        <v>16</v>
      </c>
      <c r="B22" s="200">
        <v>2298</v>
      </c>
      <c r="C22" s="200">
        <v>1144</v>
      </c>
      <c r="D22" s="200">
        <v>1154</v>
      </c>
    </row>
    <row r="23" spans="1:4">
      <c r="A23" s="16">
        <v>17</v>
      </c>
      <c r="B23" s="200">
        <v>2195</v>
      </c>
      <c r="C23" s="200">
        <v>1149</v>
      </c>
      <c r="D23" s="200">
        <v>1046</v>
      </c>
    </row>
    <row r="24" spans="1:4">
      <c r="A24" s="16">
        <v>18</v>
      </c>
      <c r="B24" s="200">
        <v>2328</v>
      </c>
      <c r="C24" s="200">
        <v>1266</v>
      </c>
      <c r="D24" s="200">
        <v>1062</v>
      </c>
    </row>
    <row r="25" spans="1:4">
      <c r="A25" s="16">
        <v>19</v>
      </c>
      <c r="B25" s="200">
        <v>2647</v>
      </c>
      <c r="C25" s="200">
        <v>1424</v>
      </c>
      <c r="D25" s="200">
        <v>1223</v>
      </c>
    </row>
    <row r="26" spans="1:4">
      <c r="A26" s="16">
        <v>20</v>
      </c>
      <c r="B26" s="200">
        <v>2694</v>
      </c>
      <c r="C26" s="200">
        <v>1490</v>
      </c>
      <c r="D26" s="200">
        <v>1204</v>
      </c>
    </row>
    <row r="27" spans="1:4">
      <c r="A27" s="16">
        <v>21</v>
      </c>
      <c r="B27" s="200">
        <v>3121</v>
      </c>
      <c r="C27" s="200">
        <v>1674</v>
      </c>
      <c r="D27" s="200">
        <v>1447</v>
      </c>
    </row>
    <row r="28" spans="1:4">
      <c r="A28" s="16">
        <v>22</v>
      </c>
      <c r="B28" s="200">
        <v>3454</v>
      </c>
      <c r="C28" s="200">
        <v>1875</v>
      </c>
      <c r="D28" s="200">
        <v>1579</v>
      </c>
    </row>
    <row r="29" spans="1:4">
      <c r="A29" s="16">
        <v>23</v>
      </c>
      <c r="B29" s="200">
        <v>3510</v>
      </c>
      <c r="C29" s="200">
        <v>1871</v>
      </c>
      <c r="D29" s="200">
        <v>1639</v>
      </c>
    </row>
    <row r="30" spans="1:4">
      <c r="A30" s="16">
        <v>24</v>
      </c>
      <c r="B30" s="200">
        <v>3499</v>
      </c>
      <c r="C30" s="200">
        <v>1889</v>
      </c>
      <c r="D30" s="200">
        <v>1610</v>
      </c>
    </row>
    <row r="31" spans="1:4">
      <c r="A31" s="16">
        <v>25</v>
      </c>
      <c r="B31" s="200">
        <v>3353</v>
      </c>
      <c r="C31" s="200">
        <v>1850</v>
      </c>
      <c r="D31" s="200">
        <v>1503</v>
      </c>
    </row>
    <row r="32" spans="1:4">
      <c r="A32" s="16">
        <v>26</v>
      </c>
      <c r="B32" s="200">
        <v>3299</v>
      </c>
      <c r="C32" s="200">
        <v>1755</v>
      </c>
      <c r="D32" s="200">
        <v>1544</v>
      </c>
    </row>
    <row r="33" spans="1:4">
      <c r="A33" s="16">
        <v>27</v>
      </c>
      <c r="B33" s="200">
        <v>3112</v>
      </c>
      <c r="C33" s="200">
        <v>1633</v>
      </c>
      <c r="D33" s="200">
        <v>1479</v>
      </c>
    </row>
    <row r="34" spans="1:4">
      <c r="A34" s="16">
        <v>28</v>
      </c>
      <c r="B34" s="200">
        <v>2959</v>
      </c>
      <c r="C34" s="200">
        <v>1571</v>
      </c>
      <c r="D34" s="200">
        <v>1388</v>
      </c>
    </row>
    <row r="35" spans="1:4">
      <c r="A35" s="16">
        <v>29</v>
      </c>
      <c r="B35" s="200">
        <v>2857</v>
      </c>
      <c r="C35" s="200">
        <v>1519</v>
      </c>
      <c r="D35" s="200">
        <v>1338</v>
      </c>
    </row>
    <row r="36" spans="1:4">
      <c r="A36" s="16">
        <v>30</v>
      </c>
      <c r="B36" s="200">
        <v>2968</v>
      </c>
      <c r="C36" s="200">
        <v>1515</v>
      </c>
      <c r="D36" s="200">
        <v>1453</v>
      </c>
    </row>
    <row r="37" spans="1:4">
      <c r="A37" s="16">
        <v>31</v>
      </c>
      <c r="B37" s="200">
        <v>2854</v>
      </c>
      <c r="C37" s="200">
        <v>1412</v>
      </c>
      <c r="D37" s="200">
        <v>1442</v>
      </c>
    </row>
    <row r="38" spans="1:4">
      <c r="A38" s="16">
        <v>32</v>
      </c>
      <c r="B38" s="200">
        <v>2890</v>
      </c>
      <c r="C38" s="200">
        <v>1532</v>
      </c>
      <c r="D38" s="200">
        <v>1358</v>
      </c>
    </row>
    <row r="39" spans="1:4">
      <c r="A39" s="16">
        <v>33</v>
      </c>
      <c r="B39" s="200">
        <v>3024</v>
      </c>
      <c r="C39" s="200">
        <v>1581</v>
      </c>
      <c r="D39" s="200">
        <v>1443</v>
      </c>
    </row>
    <row r="40" spans="1:4">
      <c r="A40" s="16">
        <v>34</v>
      </c>
      <c r="B40" s="200">
        <v>3138</v>
      </c>
      <c r="C40" s="200">
        <v>1564</v>
      </c>
      <c r="D40" s="200">
        <v>1574</v>
      </c>
    </row>
    <row r="41" spans="1:4">
      <c r="A41" s="16">
        <v>35</v>
      </c>
      <c r="B41" s="200">
        <v>3143</v>
      </c>
      <c r="C41" s="200">
        <v>1529</v>
      </c>
      <c r="D41" s="200">
        <v>1614</v>
      </c>
    </row>
    <row r="42" spans="1:4">
      <c r="A42" s="16">
        <v>36</v>
      </c>
      <c r="B42" s="200">
        <v>3282</v>
      </c>
      <c r="C42" s="200">
        <v>1681</v>
      </c>
      <c r="D42" s="200">
        <v>1601</v>
      </c>
    </row>
    <row r="43" spans="1:4">
      <c r="A43" s="16">
        <v>37</v>
      </c>
      <c r="B43" s="200">
        <v>3224</v>
      </c>
      <c r="C43" s="200">
        <v>1672</v>
      </c>
      <c r="D43" s="200">
        <v>1552</v>
      </c>
    </row>
    <row r="44" spans="1:4">
      <c r="A44" s="16">
        <v>38</v>
      </c>
      <c r="B44" s="200">
        <v>3284</v>
      </c>
      <c r="C44" s="200">
        <v>1669</v>
      </c>
      <c r="D44" s="200">
        <v>1615</v>
      </c>
    </row>
    <row r="45" spans="1:4">
      <c r="A45" s="16">
        <v>39</v>
      </c>
      <c r="B45" s="200">
        <v>3493</v>
      </c>
      <c r="C45" s="200">
        <v>1789</v>
      </c>
      <c r="D45" s="200">
        <v>1704</v>
      </c>
    </row>
    <row r="46" spans="1:4">
      <c r="A46" s="16">
        <v>40</v>
      </c>
      <c r="B46" s="200">
        <v>3548</v>
      </c>
      <c r="C46" s="200">
        <v>1775</v>
      </c>
      <c r="D46" s="200">
        <v>1773</v>
      </c>
    </row>
    <row r="47" spans="1:4">
      <c r="A47" s="16">
        <v>41</v>
      </c>
      <c r="B47" s="200">
        <v>3488</v>
      </c>
      <c r="C47" s="200">
        <v>1762</v>
      </c>
      <c r="D47" s="200">
        <v>1726</v>
      </c>
    </row>
    <row r="48" spans="1:4">
      <c r="A48" s="16">
        <v>42</v>
      </c>
      <c r="B48" s="200">
        <v>3431</v>
      </c>
      <c r="C48" s="200">
        <v>1676</v>
      </c>
      <c r="D48" s="200">
        <v>1755</v>
      </c>
    </row>
    <row r="49" spans="1:4">
      <c r="A49" s="16">
        <v>43</v>
      </c>
      <c r="B49" s="200">
        <v>3454</v>
      </c>
      <c r="C49" s="200">
        <v>1786</v>
      </c>
      <c r="D49" s="200">
        <v>1668</v>
      </c>
    </row>
    <row r="50" spans="1:4">
      <c r="A50" s="16">
        <v>44</v>
      </c>
      <c r="B50" s="200">
        <v>3515</v>
      </c>
      <c r="C50" s="200">
        <v>1787</v>
      </c>
      <c r="D50" s="200">
        <v>1728</v>
      </c>
    </row>
    <row r="51" spans="1:4">
      <c r="A51" s="16">
        <v>45</v>
      </c>
      <c r="B51" s="200">
        <v>3594</v>
      </c>
      <c r="C51" s="200">
        <v>1783</v>
      </c>
      <c r="D51" s="200">
        <v>1811</v>
      </c>
    </row>
    <row r="52" spans="1:4">
      <c r="A52" s="16">
        <v>46</v>
      </c>
      <c r="B52" s="200">
        <v>3664</v>
      </c>
      <c r="C52" s="200">
        <v>1915</v>
      </c>
      <c r="D52" s="200">
        <v>1749</v>
      </c>
    </row>
    <row r="53" spans="1:4">
      <c r="A53" s="16">
        <v>47</v>
      </c>
      <c r="B53" s="200">
        <v>3673</v>
      </c>
      <c r="C53" s="200">
        <v>1867</v>
      </c>
      <c r="D53" s="200">
        <v>1806</v>
      </c>
    </row>
    <row r="54" spans="1:4">
      <c r="A54" s="16">
        <v>48</v>
      </c>
      <c r="B54" s="200">
        <v>3758</v>
      </c>
      <c r="C54" s="200">
        <v>1954</v>
      </c>
      <c r="D54" s="200">
        <v>1804</v>
      </c>
    </row>
    <row r="55" spans="1:4">
      <c r="A55" s="16">
        <v>49</v>
      </c>
      <c r="B55" s="200">
        <v>3851</v>
      </c>
      <c r="C55" s="200">
        <v>1974</v>
      </c>
      <c r="D55" s="200">
        <v>1877</v>
      </c>
    </row>
    <row r="56" spans="1:4">
      <c r="A56" s="16">
        <v>50</v>
      </c>
      <c r="B56" s="200">
        <v>3673</v>
      </c>
      <c r="C56" s="200">
        <v>1837</v>
      </c>
      <c r="D56" s="200">
        <v>1836</v>
      </c>
    </row>
    <row r="57" spans="1:4">
      <c r="A57" s="16">
        <v>51</v>
      </c>
      <c r="B57" s="200">
        <v>3592</v>
      </c>
      <c r="C57" s="200">
        <v>1826</v>
      </c>
      <c r="D57" s="200">
        <v>1766</v>
      </c>
    </row>
    <row r="58" spans="1:4">
      <c r="A58" s="16">
        <v>52</v>
      </c>
      <c r="B58" s="200">
        <v>3491</v>
      </c>
      <c r="C58" s="200">
        <v>1768</v>
      </c>
      <c r="D58" s="200">
        <v>1723</v>
      </c>
    </row>
    <row r="59" spans="1:4">
      <c r="A59" s="16">
        <v>53</v>
      </c>
      <c r="B59" s="200">
        <v>3241</v>
      </c>
      <c r="C59" s="200">
        <v>1661</v>
      </c>
      <c r="D59" s="200">
        <v>1580</v>
      </c>
    </row>
    <row r="60" spans="1:4">
      <c r="A60" s="16">
        <v>54</v>
      </c>
      <c r="B60" s="200">
        <v>3099</v>
      </c>
      <c r="C60" s="200">
        <v>1578</v>
      </c>
      <c r="D60" s="200">
        <v>1521</v>
      </c>
    </row>
    <row r="61" spans="1:4">
      <c r="A61" s="16">
        <v>55</v>
      </c>
      <c r="B61" s="200">
        <v>3180</v>
      </c>
      <c r="C61" s="200">
        <v>1658</v>
      </c>
      <c r="D61" s="200">
        <v>1522</v>
      </c>
    </row>
    <row r="62" spans="1:4">
      <c r="A62" s="16">
        <v>56</v>
      </c>
      <c r="B62" s="200">
        <v>2964</v>
      </c>
      <c r="C62" s="200">
        <v>1558</v>
      </c>
      <c r="D62" s="200">
        <v>1406</v>
      </c>
    </row>
    <row r="63" spans="1:4">
      <c r="A63" s="16">
        <v>57</v>
      </c>
      <c r="B63" s="200">
        <v>2282</v>
      </c>
      <c r="C63" s="200">
        <v>1192</v>
      </c>
      <c r="D63" s="200">
        <v>1090</v>
      </c>
    </row>
    <row r="64" spans="1:4">
      <c r="A64" s="16">
        <v>58</v>
      </c>
      <c r="B64" s="200">
        <v>2867</v>
      </c>
      <c r="C64" s="200">
        <v>1491</v>
      </c>
      <c r="D64" s="200">
        <v>1376</v>
      </c>
    </row>
    <row r="65" spans="1:4">
      <c r="A65" s="16">
        <v>59</v>
      </c>
      <c r="B65" s="200">
        <v>2567</v>
      </c>
      <c r="C65" s="200">
        <v>1326</v>
      </c>
      <c r="D65" s="200">
        <v>1241</v>
      </c>
    </row>
    <row r="66" spans="1:4">
      <c r="A66" s="16">
        <v>60</v>
      </c>
      <c r="B66" s="200">
        <v>2482</v>
      </c>
      <c r="C66" s="200">
        <v>1266</v>
      </c>
      <c r="D66" s="200">
        <v>1216</v>
      </c>
    </row>
    <row r="67" spans="1:4">
      <c r="A67" s="16">
        <v>61</v>
      </c>
      <c r="B67" s="200">
        <v>2286</v>
      </c>
      <c r="C67" s="200">
        <v>1169</v>
      </c>
      <c r="D67" s="200">
        <v>1117</v>
      </c>
    </row>
    <row r="68" spans="1:4">
      <c r="A68" s="16">
        <v>62</v>
      </c>
      <c r="B68" s="200">
        <v>2210</v>
      </c>
      <c r="C68" s="200">
        <v>1148</v>
      </c>
      <c r="D68" s="200">
        <v>1062</v>
      </c>
    </row>
    <row r="69" spans="1:4">
      <c r="A69" s="16">
        <v>63</v>
      </c>
      <c r="B69" s="200">
        <v>2253</v>
      </c>
      <c r="C69" s="200">
        <v>1150</v>
      </c>
      <c r="D69" s="200">
        <v>1103</v>
      </c>
    </row>
    <row r="70" spans="1:4">
      <c r="A70" s="16">
        <v>64</v>
      </c>
      <c r="B70" s="200">
        <v>2368</v>
      </c>
      <c r="C70" s="200">
        <v>1150</v>
      </c>
      <c r="D70" s="200">
        <v>1218</v>
      </c>
    </row>
    <row r="71" spans="1:4">
      <c r="A71" s="16">
        <v>65</v>
      </c>
      <c r="B71" s="200">
        <v>2170</v>
      </c>
      <c r="C71" s="200">
        <v>1065</v>
      </c>
      <c r="D71" s="200">
        <v>1105</v>
      </c>
    </row>
    <row r="72" spans="1:4">
      <c r="A72" s="16">
        <v>66</v>
      </c>
      <c r="B72" s="200">
        <v>2119</v>
      </c>
      <c r="C72" s="200">
        <v>1067</v>
      </c>
      <c r="D72" s="200">
        <v>1052</v>
      </c>
    </row>
    <row r="73" spans="1:4">
      <c r="A73" s="16">
        <v>67</v>
      </c>
      <c r="B73" s="200">
        <v>2261</v>
      </c>
      <c r="C73" s="200">
        <v>1078</v>
      </c>
      <c r="D73" s="200">
        <v>1183</v>
      </c>
    </row>
    <row r="74" spans="1:4">
      <c r="A74" s="16">
        <v>68</v>
      </c>
      <c r="B74" s="200">
        <v>2299</v>
      </c>
      <c r="C74" s="200">
        <v>1157</v>
      </c>
      <c r="D74" s="200">
        <v>1142</v>
      </c>
    </row>
    <row r="75" spans="1:4">
      <c r="A75" s="16">
        <v>69</v>
      </c>
      <c r="B75" s="200">
        <v>2135</v>
      </c>
      <c r="C75" s="200">
        <v>1032</v>
      </c>
      <c r="D75" s="200">
        <v>1103</v>
      </c>
    </row>
    <row r="76" spans="1:4">
      <c r="A76" s="16">
        <v>70</v>
      </c>
      <c r="B76" s="200">
        <v>2189</v>
      </c>
      <c r="C76" s="200">
        <v>1068</v>
      </c>
      <c r="D76" s="200">
        <v>1121</v>
      </c>
    </row>
    <row r="77" spans="1:4">
      <c r="A77" s="16">
        <v>71</v>
      </c>
      <c r="B77" s="200">
        <v>2332</v>
      </c>
      <c r="C77" s="200">
        <v>1050</v>
      </c>
      <c r="D77" s="200">
        <v>1282</v>
      </c>
    </row>
    <row r="78" spans="1:4">
      <c r="A78" s="16">
        <v>72</v>
      </c>
      <c r="B78" s="200">
        <v>2457</v>
      </c>
      <c r="C78" s="200">
        <v>1163</v>
      </c>
      <c r="D78" s="200">
        <v>1294</v>
      </c>
    </row>
    <row r="79" spans="1:4">
      <c r="A79" s="16">
        <v>73</v>
      </c>
      <c r="B79" s="200">
        <v>2562</v>
      </c>
      <c r="C79" s="200">
        <v>1234</v>
      </c>
      <c r="D79" s="200">
        <v>1328</v>
      </c>
    </row>
    <row r="80" spans="1:4">
      <c r="A80" s="16">
        <v>74</v>
      </c>
      <c r="B80" s="200">
        <v>2655</v>
      </c>
      <c r="C80" s="200">
        <v>1278</v>
      </c>
      <c r="D80" s="200">
        <v>1377</v>
      </c>
    </row>
    <row r="81" spans="1:4">
      <c r="A81" s="16">
        <v>75</v>
      </c>
      <c r="B81" s="200">
        <v>2716</v>
      </c>
      <c r="C81" s="200">
        <v>1287</v>
      </c>
      <c r="D81" s="200">
        <v>1429</v>
      </c>
    </row>
    <row r="82" spans="1:4">
      <c r="A82" s="16">
        <v>76</v>
      </c>
      <c r="B82" s="200">
        <v>2469</v>
      </c>
      <c r="C82" s="200">
        <v>1199</v>
      </c>
      <c r="D82" s="200">
        <v>1270</v>
      </c>
    </row>
    <row r="83" spans="1:4">
      <c r="A83" s="16">
        <v>77</v>
      </c>
      <c r="B83" s="200">
        <v>1545</v>
      </c>
      <c r="C83" s="200">
        <v>741</v>
      </c>
      <c r="D83" s="200">
        <v>804</v>
      </c>
    </row>
    <row r="84" spans="1:4">
      <c r="A84" s="16">
        <v>78</v>
      </c>
      <c r="B84" s="200">
        <v>1507</v>
      </c>
      <c r="C84" s="200">
        <v>725</v>
      </c>
      <c r="D84" s="200">
        <v>782</v>
      </c>
    </row>
    <row r="85" spans="1:4">
      <c r="A85" s="16">
        <v>79</v>
      </c>
      <c r="B85" s="200">
        <v>1811</v>
      </c>
      <c r="C85" s="200">
        <v>841</v>
      </c>
      <c r="D85" s="200">
        <v>970</v>
      </c>
    </row>
    <row r="86" spans="1:4">
      <c r="A86" s="16">
        <v>80</v>
      </c>
      <c r="B86" s="200">
        <v>1676</v>
      </c>
      <c r="C86" s="200">
        <v>800</v>
      </c>
      <c r="D86" s="200">
        <v>876</v>
      </c>
    </row>
    <row r="87" spans="1:4">
      <c r="A87" s="16">
        <v>81</v>
      </c>
      <c r="B87" s="200">
        <v>1558</v>
      </c>
      <c r="C87" s="200">
        <v>702</v>
      </c>
      <c r="D87" s="200">
        <v>856</v>
      </c>
    </row>
    <row r="88" spans="1:4">
      <c r="A88" s="16">
        <v>82</v>
      </c>
      <c r="B88" s="200">
        <v>1478</v>
      </c>
      <c r="C88" s="200">
        <v>676</v>
      </c>
      <c r="D88" s="200">
        <v>802</v>
      </c>
    </row>
    <row r="89" spans="1:4">
      <c r="A89" s="16">
        <v>83</v>
      </c>
      <c r="B89" s="200">
        <v>1231</v>
      </c>
      <c r="C89" s="200">
        <v>548</v>
      </c>
      <c r="D89" s="200">
        <v>683</v>
      </c>
    </row>
    <row r="90" spans="1:4">
      <c r="A90" s="16">
        <v>84</v>
      </c>
      <c r="B90" s="200">
        <v>1032</v>
      </c>
      <c r="C90" s="200">
        <v>448</v>
      </c>
      <c r="D90" s="200">
        <v>584</v>
      </c>
    </row>
    <row r="91" spans="1:4">
      <c r="A91" s="16">
        <v>85</v>
      </c>
      <c r="B91" s="200">
        <v>975</v>
      </c>
      <c r="C91" s="200">
        <v>398</v>
      </c>
      <c r="D91" s="200">
        <v>577</v>
      </c>
    </row>
    <row r="92" spans="1:4">
      <c r="A92" s="16">
        <v>86</v>
      </c>
      <c r="B92" s="200">
        <v>980</v>
      </c>
      <c r="C92" s="200">
        <v>413</v>
      </c>
      <c r="D92" s="200">
        <v>567</v>
      </c>
    </row>
    <row r="93" spans="1:4">
      <c r="A93" s="16">
        <v>87</v>
      </c>
      <c r="B93" s="200">
        <v>901</v>
      </c>
      <c r="C93" s="200">
        <v>336</v>
      </c>
      <c r="D93" s="200">
        <v>565</v>
      </c>
    </row>
    <row r="94" spans="1:4">
      <c r="A94" s="16">
        <v>88</v>
      </c>
      <c r="B94" s="200">
        <v>781</v>
      </c>
      <c r="C94" s="200">
        <v>271</v>
      </c>
      <c r="D94" s="200">
        <v>510</v>
      </c>
    </row>
    <row r="95" spans="1:4">
      <c r="A95" s="16">
        <v>89</v>
      </c>
      <c r="B95" s="200">
        <v>634</v>
      </c>
      <c r="C95" s="200">
        <v>220</v>
      </c>
      <c r="D95" s="200">
        <v>414</v>
      </c>
    </row>
    <row r="96" spans="1:4">
      <c r="A96" s="16">
        <v>90</v>
      </c>
      <c r="B96" s="200">
        <v>598</v>
      </c>
      <c r="C96" s="200">
        <v>195</v>
      </c>
      <c r="D96" s="200">
        <v>403</v>
      </c>
    </row>
    <row r="97" spans="1:13">
      <c r="A97" s="16">
        <v>91</v>
      </c>
      <c r="B97" s="200">
        <v>534</v>
      </c>
      <c r="C97" s="200">
        <v>172</v>
      </c>
      <c r="D97" s="200">
        <v>362</v>
      </c>
    </row>
    <row r="98" spans="1:13">
      <c r="A98" s="16">
        <v>92</v>
      </c>
      <c r="B98" s="200">
        <v>501</v>
      </c>
      <c r="C98" s="200">
        <v>146</v>
      </c>
      <c r="D98" s="200">
        <v>355</v>
      </c>
    </row>
    <row r="99" spans="1:13">
      <c r="A99" s="16">
        <v>93</v>
      </c>
      <c r="B99" s="200">
        <v>344</v>
      </c>
      <c r="C99" s="200">
        <v>78</v>
      </c>
      <c r="D99" s="200">
        <v>266</v>
      </c>
    </row>
    <row r="100" spans="1:13">
      <c r="A100" s="16">
        <v>94</v>
      </c>
      <c r="B100" s="200">
        <v>321</v>
      </c>
      <c r="C100" s="200">
        <v>73</v>
      </c>
      <c r="D100" s="200">
        <v>248</v>
      </c>
    </row>
    <row r="101" spans="1:13">
      <c r="A101" s="16">
        <v>95</v>
      </c>
      <c r="B101" s="200">
        <v>270</v>
      </c>
      <c r="C101" s="200">
        <v>62</v>
      </c>
      <c r="D101" s="200">
        <v>208</v>
      </c>
    </row>
    <row r="102" spans="1:13">
      <c r="A102" s="16">
        <v>96</v>
      </c>
      <c r="B102" s="200">
        <v>206</v>
      </c>
      <c r="C102" s="200">
        <v>49</v>
      </c>
      <c r="D102" s="200">
        <v>157</v>
      </c>
    </row>
    <row r="103" spans="1:13">
      <c r="A103" s="16">
        <v>97</v>
      </c>
      <c r="B103" s="200">
        <v>159</v>
      </c>
      <c r="C103" s="200">
        <v>27</v>
      </c>
      <c r="D103" s="200">
        <v>132</v>
      </c>
      <c r="G103" s="200"/>
      <c r="H103" s="200"/>
      <c r="I103" s="200"/>
    </row>
    <row r="104" spans="1:13">
      <c r="A104" s="16">
        <v>98</v>
      </c>
      <c r="B104" s="200">
        <v>71</v>
      </c>
      <c r="C104" s="200">
        <v>8</v>
      </c>
      <c r="D104" s="200">
        <v>63</v>
      </c>
      <c r="G104" s="200"/>
      <c r="H104" s="200"/>
      <c r="I104" s="200"/>
    </row>
    <row r="105" spans="1:13">
      <c r="A105" s="16">
        <v>99</v>
      </c>
      <c r="B105" s="200">
        <v>66</v>
      </c>
      <c r="C105" s="200">
        <v>4</v>
      </c>
      <c r="D105" s="200">
        <v>62</v>
      </c>
      <c r="G105" s="200"/>
      <c r="H105" s="200"/>
      <c r="I105" s="200"/>
    </row>
    <row r="106" spans="1:13">
      <c r="A106" s="16" t="s">
        <v>889</v>
      </c>
      <c r="B106" s="200">
        <v>97</v>
      </c>
      <c r="C106" s="200">
        <v>7</v>
      </c>
      <c r="D106" s="200">
        <v>90</v>
      </c>
      <c r="G106" s="200"/>
      <c r="H106" s="200"/>
      <c r="I106" s="200"/>
    </row>
    <row r="107" spans="1:13">
      <c r="A107" s="16" t="s">
        <v>890</v>
      </c>
      <c r="B107" s="200">
        <v>17762</v>
      </c>
      <c r="C107" s="200">
        <v>8416</v>
      </c>
      <c r="D107" s="200">
        <v>9346</v>
      </c>
      <c r="G107" s="200"/>
      <c r="H107" s="200"/>
      <c r="I107" s="200"/>
      <c r="K107" s="200"/>
      <c r="L107" s="200"/>
      <c r="M107" s="200"/>
    </row>
    <row r="108" spans="1:13">
      <c r="A108" s="16" t="s">
        <v>891</v>
      </c>
      <c r="B108" s="200">
        <v>255807</v>
      </c>
      <c r="C108" s="200">
        <v>128359</v>
      </c>
      <c r="D108" s="200">
        <v>127448</v>
      </c>
      <c r="E108" s="200"/>
      <c r="I108" s="200"/>
      <c r="K108" s="222"/>
      <c r="L108" s="222"/>
      <c r="M108" s="222"/>
    </row>
    <row r="109" spans="1:13">
      <c r="A109" t="s">
        <v>892</v>
      </c>
      <c r="B109" s="200">
        <v>238045</v>
      </c>
      <c r="C109" s="200">
        <v>119943</v>
      </c>
      <c r="D109" s="200">
        <v>118102</v>
      </c>
      <c r="G109" s="200"/>
      <c r="H109" s="200"/>
      <c r="I109" s="200"/>
      <c r="J109" s="200"/>
      <c r="K109" s="222"/>
      <c r="L109" s="222"/>
      <c r="M109" s="222"/>
    </row>
    <row r="110" spans="1:13">
      <c r="A110" s="16" t="s">
        <v>893</v>
      </c>
      <c r="B110" s="200">
        <v>11909</v>
      </c>
      <c r="C110" s="200">
        <v>6045</v>
      </c>
      <c r="D110" s="200">
        <v>5864</v>
      </c>
      <c r="G110" s="200"/>
      <c r="H110" s="200"/>
      <c r="I110" s="200"/>
      <c r="J110" s="200"/>
    </row>
    <row r="111" spans="1:13">
      <c r="A111" s="16" t="s">
        <v>894</v>
      </c>
      <c r="B111" s="200">
        <v>12562</v>
      </c>
      <c r="C111" s="200">
        <v>6507</v>
      </c>
      <c r="D111" s="200">
        <v>6055</v>
      </c>
      <c r="G111" s="200"/>
      <c r="H111" s="200"/>
      <c r="I111" s="200"/>
      <c r="J111" s="200"/>
    </row>
    <row r="112" spans="1:13">
      <c r="A112" s="16" t="s">
        <v>895</v>
      </c>
      <c r="B112" s="200">
        <v>12336</v>
      </c>
      <c r="C112" s="200">
        <v>6362</v>
      </c>
      <c r="D112" s="200">
        <v>5974</v>
      </c>
      <c r="G112" s="200"/>
      <c r="H112" s="200"/>
      <c r="I112" s="200"/>
      <c r="J112" s="200"/>
    </row>
    <row r="113" spans="1:10">
      <c r="A113" s="16" t="s">
        <v>896</v>
      </c>
      <c r="B113" s="200">
        <v>11909</v>
      </c>
      <c r="C113" s="200">
        <v>6283</v>
      </c>
      <c r="D113" s="200">
        <v>5626</v>
      </c>
      <c r="G113" s="200"/>
      <c r="H113" s="200"/>
      <c r="I113" s="200"/>
      <c r="J113" s="200"/>
    </row>
    <row r="114" spans="1:10">
      <c r="A114" s="16" t="s">
        <v>897</v>
      </c>
      <c r="B114" s="200">
        <v>16278</v>
      </c>
      <c r="C114" s="200">
        <v>8799</v>
      </c>
      <c r="D114" s="200">
        <v>7479</v>
      </c>
      <c r="G114" s="200"/>
      <c r="H114" s="200"/>
      <c r="I114" s="200"/>
      <c r="J114" s="200"/>
    </row>
    <row r="115" spans="1:10">
      <c r="A115" s="16" t="s">
        <v>898</v>
      </c>
      <c r="B115" s="200">
        <v>15580</v>
      </c>
      <c r="C115" s="200">
        <v>8328</v>
      </c>
      <c r="D115" s="200">
        <v>7252</v>
      </c>
      <c r="G115" s="200"/>
      <c r="H115" s="200"/>
      <c r="I115" s="200"/>
      <c r="J115" s="200"/>
    </row>
    <row r="116" spans="1:10">
      <c r="A116" s="16" t="s">
        <v>899</v>
      </c>
      <c r="B116" s="200">
        <v>14874</v>
      </c>
      <c r="C116" s="200">
        <v>7604</v>
      </c>
      <c r="D116" s="200">
        <v>7270</v>
      </c>
      <c r="G116" s="200"/>
      <c r="H116" s="200"/>
      <c r="I116" s="200"/>
      <c r="J116" s="200"/>
    </row>
    <row r="117" spans="1:10">
      <c r="A117" s="16" t="s">
        <v>900</v>
      </c>
      <c r="B117" s="200">
        <v>16426</v>
      </c>
      <c r="C117" s="200">
        <v>8340</v>
      </c>
      <c r="D117" s="200">
        <v>8086</v>
      </c>
      <c r="G117" s="200"/>
      <c r="H117" s="200"/>
      <c r="I117" s="200"/>
      <c r="J117" s="200"/>
    </row>
    <row r="118" spans="1:10">
      <c r="A118" s="16" t="s">
        <v>901</v>
      </c>
      <c r="B118" s="200">
        <v>17436</v>
      </c>
      <c r="C118" s="200">
        <v>8786</v>
      </c>
      <c r="D118" s="200">
        <v>8650</v>
      </c>
      <c r="G118" s="200"/>
      <c r="H118" s="200"/>
      <c r="I118" s="200"/>
      <c r="J118" s="200"/>
    </row>
    <row r="119" spans="1:10">
      <c r="A119" s="16" t="s">
        <v>902</v>
      </c>
      <c r="B119" s="200">
        <v>18540</v>
      </c>
      <c r="C119" s="200">
        <v>9493</v>
      </c>
      <c r="D119" s="200">
        <v>9047</v>
      </c>
      <c r="G119" s="200"/>
      <c r="H119" s="200"/>
      <c r="I119" s="200"/>
      <c r="J119" s="200"/>
    </row>
    <row r="120" spans="1:10">
      <c r="A120" s="16" t="s">
        <v>903</v>
      </c>
      <c r="B120" s="200">
        <v>17096</v>
      </c>
      <c r="C120" s="200">
        <v>8670</v>
      </c>
      <c r="D120" s="200">
        <v>8426</v>
      </c>
      <c r="G120" s="200"/>
      <c r="H120" s="200"/>
      <c r="I120" s="200"/>
      <c r="J120" s="200"/>
    </row>
    <row r="121" spans="1:10">
      <c r="A121" s="16" t="s">
        <v>904</v>
      </c>
      <c r="B121" s="200">
        <v>13860</v>
      </c>
      <c r="C121" s="200">
        <v>7225</v>
      </c>
      <c r="D121" s="200">
        <v>6635</v>
      </c>
      <c r="G121" s="200"/>
      <c r="H121" s="200"/>
      <c r="I121" s="200"/>
      <c r="J121" s="200"/>
    </row>
    <row r="122" spans="1:10">
      <c r="A122" s="16" t="s">
        <v>905</v>
      </c>
      <c r="B122" s="200">
        <v>11599</v>
      </c>
      <c r="C122" s="200">
        <v>5883</v>
      </c>
      <c r="D122" s="200">
        <v>5716</v>
      </c>
      <c r="G122" s="200"/>
      <c r="H122" s="200"/>
      <c r="I122" s="200"/>
      <c r="J122" s="200"/>
    </row>
    <row r="123" spans="1:10">
      <c r="A123" s="16" t="s">
        <v>906</v>
      </c>
      <c r="B123" s="200">
        <v>10984</v>
      </c>
      <c r="C123" s="200">
        <v>5399</v>
      </c>
      <c r="D123" s="200">
        <v>5585</v>
      </c>
      <c r="G123" s="200"/>
      <c r="H123" s="200"/>
      <c r="I123" s="200"/>
      <c r="J123" s="200"/>
    </row>
    <row r="124" spans="1:10">
      <c r="A124" s="16" t="s">
        <v>907</v>
      </c>
      <c r="B124" s="200">
        <v>12195</v>
      </c>
      <c r="C124" s="200">
        <v>5793</v>
      </c>
      <c r="D124" s="200">
        <v>6402</v>
      </c>
      <c r="G124" s="200"/>
      <c r="H124" s="200"/>
      <c r="I124" s="200"/>
      <c r="J124" s="200"/>
    </row>
    <row r="125" spans="1:10">
      <c r="A125" s="16" t="s">
        <v>908</v>
      </c>
      <c r="B125" s="200">
        <v>10048</v>
      </c>
      <c r="C125" s="200">
        <v>4793</v>
      </c>
      <c r="D125" s="200">
        <v>5255</v>
      </c>
      <c r="G125" s="200"/>
      <c r="H125" s="200"/>
      <c r="I125" s="200"/>
      <c r="J125" s="200"/>
    </row>
    <row r="126" spans="1:10">
      <c r="A126" s="16" t="s">
        <v>909</v>
      </c>
      <c r="B126" s="200">
        <v>6975</v>
      </c>
      <c r="C126" s="200">
        <v>3174</v>
      </c>
      <c r="D126" s="200">
        <v>3801</v>
      </c>
      <c r="G126" s="200"/>
      <c r="H126" s="200"/>
      <c r="I126" s="200"/>
      <c r="J126" s="200"/>
    </row>
    <row r="127" spans="1:10">
      <c r="A127" s="16" t="s">
        <v>910</v>
      </c>
      <c r="B127" s="200">
        <v>4271</v>
      </c>
      <c r="C127" s="200">
        <v>1638</v>
      </c>
      <c r="D127" s="200">
        <v>2633</v>
      </c>
      <c r="G127" s="200"/>
      <c r="H127" s="200"/>
      <c r="I127" s="200"/>
      <c r="J127" s="200"/>
    </row>
    <row r="128" spans="1:10">
      <c r="A128" s="16" t="s">
        <v>911</v>
      </c>
      <c r="B128" s="200">
        <v>2298</v>
      </c>
      <c r="C128" s="200">
        <v>664</v>
      </c>
      <c r="D128" s="200">
        <v>1634</v>
      </c>
      <c r="G128" s="200"/>
      <c r="H128" s="200"/>
      <c r="I128" s="200"/>
      <c r="J128" s="200"/>
    </row>
    <row r="129" spans="1:10">
      <c r="A129" s="16" t="s">
        <v>912</v>
      </c>
      <c r="B129" s="200">
        <v>772</v>
      </c>
      <c r="C129" s="200">
        <v>150</v>
      </c>
      <c r="D129" s="200">
        <v>622</v>
      </c>
      <c r="G129" s="200"/>
      <c r="H129" s="200"/>
      <c r="I129" s="200"/>
      <c r="J129" s="222"/>
    </row>
    <row r="130" spans="1:10">
      <c r="A130" s="223" t="s">
        <v>913</v>
      </c>
      <c r="B130" s="200">
        <v>97</v>
      </c>
      <c r="C130" s="200">
        <v>7</v>
      </c>
      <c r="D130" s="200">
        <v>90</v>
      </c>
      <c r="F130" s="222"/>
      <c r="G130" s="222"/>
      <c r="H130" s="222"/>
      <c r="I130" s="200"/>
      <c r="J130" s="200"/>
    </row>
    <row r="131" spans="1:10">
      <c r="A131" s="16" t="s">
        <v>914</v>
      </c>
      <c r="B131" s="200">
        <v>36807</v>
      </c>
      <c r="C131" s="200">
        <v>18914</v>
      </c>
      <c r="D131" s="200">
        <v>17893</v>
      </c>
      <c r="G131" s="200"/>
      <c r="H131" s="200"/>
      <c r="I131" s="200"/>
      <c r="J131" s="222"/>
    </row>
    <row r="132" spans="1:10">
      <c r="A132" s="16" t="s">
        <v>915</v>
      </c>
      <c r="B132" s="200">
        <v>153598</v>
      </c>
      <c r="C132" s="200">
        <v>79411</v>
      </c>
      <c r="D132" s="200">
        <v>74187</v>
      </c>
      <c r="G132" s="200"/>
      <c r="H132" s="200"/>
      <c r="I132" s="200"/>
    </row>
    <row r="133" spans="1:10">
      <c r="A133" s="224" t="s">
        <v>916</v>
      </c>
      <c r="B133" s="200">
        <v>47640</v>
      </c>
      <c r="C133" s="200">
        <v>21618</v>
      </c>
      <c r="D133" s="200">
        <v>26022</v>
      </c>
      <c r="G133" s="200"/>
      <c r="H133" s="200"/>
      <c r="I133" s="200"/>
    </row>
    <row r="134" spans="1:10">
      <c r="F134" s="222"/>
      <c r="G134" s="222"/>
      <c r="H134" s="222"/>
      <c r="I134" s="200"/>
    </row>
    <row r="135" spans="1:10">
      <c r="G135" s="200"/>
      <c r="H135" s="200"/>
      <c r="I135" s="200"/>
    </row>
    <row r="136" spans="1:10">
      <c r="G136" s="200"/>
      <c r="H136" s="200"/>
      <c r="I136" s="200"/>
    </row>
    <row r="137" spans="1:10">
      <c r="G137" s="200"/>
      <c r="H137" s="200"/>
      <c r="I137" s="200"/>
    </row>
    <row r="138" spans="1:10">
      <c r="G138" s="200"/>
      <c r="H138" s="200"/>
      <c r="I138" s="200"/>
    </row>
    <row r="139" spans="1:10">
      <c r="G139" s="200"/>
      <c r="H139" s="200"/>
      <c r="I139" s="200"/>
    </row>
    <row r="140" spans="1:10">
      <c r="G140" s="200"/>
      <c r="H140" s="200"/>
      <c r="I140" s="200"/>
    </row>
    <row r="141" spans="1:10">
      <c r="G141" s="200"/>
      <c r="H141" s="200"/>
      <c r="I141" s="200"/>
    </row>
    <row r="142" spans="1:10">
      <c r="G142" s="200"/>
      <c r="H142" s="200"/>
      <c r="I142" s="200"/>
    </row>
    <row r="143" spans="1:10">
      <c r="G143" s="200"/>
      <c r="H143" s="200"/>
      <c r="I143" s="200"/>
    </row>
    <row r="144" spans="1:10">
      <c r="G144" s="200"/>
      <c r="H144" s="200"/>
      <c r="I144" s="200"/>
    </row>
    <row r="145" spans="7:9">
      <c r="G145" s="200"/>
      <c r="H145" s="200"/>
      <c r="I145" s="200"/>
    </row>
    <row r="146" spans="7:9">
      <c r="G146" s="200"/>
      <c r="H146" s="200"/>
      <c r="I146" s="200"/>
    </row>
    <row r="147" spans="7:9">
      <c r="G147" s="200"/>
      <c r="H147" s="200"/>
      <c r="I147" s="200"/>
    </row>
    <row r="148" spans="7:9">
      <c r="G148" s="200"/>
      <c r="H148" s="200"/>
      <c r="I148" s="200"/>
    </row>
    <row r="149" spans="7:9">
      <c r="G149" s="200"/>
      <c r="H149" s="200"/>
      <c r="I149" s="200"/>
    </row>
    <row r="150" spans="7:9">
      <c r="G150" s="200"/>
      <c r="H150" s="200"/>
      <c r="I150" s="200"/>
    </row>
    <row r="151" spans="7:9">
      <c r="G151" s="200"/>
      <c r="H151" s="200"/>
      <c r="I151" s="200"/>
    </row>
    <row r="152" spans="7:9">
      <c r="G152" s="200"/>
      <c r="H152" s="200"/>
      <c r="I152" s="200"/>
    </row>
    <row r="153" spans="7:9">
      <c r="G153" s="200"/>
      <c r="H153" s="200"/>
      <c r="I153" s="200"/>
    </row>
    <row r="154" spans="7:9">
      <c r="G154" s="200"/>
      <c r="H154" s="200"/>
      <c r="I154" s="200"/>
    </row>
    <row r="155" spans="7:9">
      <c r="G155" s="200"/>
      <c r="H155" s="200"/>
      <c r="I155" s="200"/>
    </row>
    <row r="156" spans="7:9">
      <c r="G156" s="200"/>
      <c r="H156" s="200"/>
      <c r="I156" s="200"/>
    </row>
    <row r="157" spans="7:9">
      <c r="G157" s="200"/>
      <c r="H157" s="200"/>
      <c r="I157" s="200"/>
    </row>
    <row r="158" spans="7:9">
      <c r="G158" s="200"/>
      <c r="H158" s="200"/>
      <c r="I158" s="200"/>
    </row>
    <row r="159" spans="7:9">
      <c r="G159" s="200"/>
      <c r="H159" s="200"/>
      <c r="I159" s="200"/>
    </row>
    <row r="160" spans="7:9">
      <c r="G160" s="200"/>
      <c r="H160" s="200"/>
      <c r="I160" s="200"/>
    </row>
    <row r="161" spans="7:9">
      <c r="G161" s="200"/>
      <c r="H161" s="200"/>
      <c r="I161" s="200"/>
    </row>
    <row r="162" spans="7:9">
      <c r="G162" s="200"/>
      <c r="H162" s="200"/>
      <c r="I162" s="200"/>
    </row>
    <row r="163" spans="7:9">
      <c r="G163" s="200"/>
      <c r="H163" s="200"/>
      <c r="I163" s="200"/>
    </row>
    <row r="164" spans="7:9">
      <c r="G164" s="200"/>
      <c r="H164" s="200"/>
      <c r="I164" s="200"/>
    </row>
    <row r="165" spans="7:9">
      <c r="G165" s="200"/>
      <c r="H165" s="200"/>
      <c r="I165" s="200"/>
    </row>
    <row r="166" spans="7:9">
      <c r="G166" s="200"/>
      <c r="H166" s="200"/>
      <c r="I166" s="200"/>
    </row>
    <row r="167" spans="7:9">
      <c r="G167" s="200"/>
      <c r="H167" s="200"/>
      <c r="I167" s="200"/>
    </row>
    <row r="168" spans="7:9">
      <c r="G168" s="200"/>
      <c r="H168" s="200"/>
      <c r="I168" s="200"/>
    </row>
    <row r="169" spans="7:9">
      <c r="G169" s="200"/>
      <c r="H169" s="200"/>
      <c r="I169" s="200"/>
    </row>
    <row r="170" spans="7:9">
      <c r="G170" s="200"/>
      <c r="H170" s="200"/>
      <c r="I170" s="200"/>
    </row>
    <row r="171" spans="7:9">
      <c r="G171" s="200"/>
      <c r="H171" s="200"/>
      <c r="I171" s="200"/>
    </row>
    <row r="172" spans="7:9">
      <c r="G172" s="200"/>
      <c r="H172" s="200"/>
      <c r="I172" s="200"/>
    </row>
    <row r="173" spans="7:9">
      <c r="G173" s="200"/>
      <c r="H173" s="200"/>
      <c r="I173" s="200"/>
    </row>
    <row r="174" spans="7:9">
      <c r="G174" s="200"/>
      <c r="H174" s="200"/>
      <c r="I174" s="200"/>
    </row>
    <row r="175" spans="7:9">
      <c r="G175" s="200"/>
      <c r="H175" s="200"/>
      <c r="I175" s="200"/>
    </row>
    <row r="176" spans="7:9">
      <c r="G176" s="200"/>
      <c r="H176" s="200"/>
      <c r="I176" s="200"/>
    </row>
    <row r="177" spans="7:9">
      <c r="G177" s="200"/>
      <c r="H177" s="200"/>
      <c r="I177" s="200"/>
    </row>
    <row r="178" spans="7:9">
      <c r="G178" s="200"/>
      <c r="H178" s="200"/>
      <c r="I178" s="200"/>
    </row>
    <row r="179" spans="7:9">
      <c r="G179" s="200"/>
      <c r="H179" s="200"/>
      <c r="I179" s="200"/>
    </row>
    <row r="180" spans="7:9">
      <c r="G180" s="200"/>
      <c r="H180" s="200"/>
      <c r="I180" s="200"/>
    </row>
    <row r="181" spans="7:9">
      <c r="G181" s="200"/>
      <c r="H181" s="200"/>
      <c r="I181" s="200"/>
    </row>
    <row r="182" spans="7:9">
      <c r="G182" s="200"/>
      <c r="H182" s="200"/>
      <c r="I182" s="200"/>
    </row>
    <row r="183" spans="7:9">
      <c r="G183" s="200"/>
      <c r="H183" s="200"/>
      <c r="I183" s="200"/>
    </row>
    <row r="184" spans="7:9">
      <c r="G184" s="200"/>
      <c r="H184" s="200"/>
      <c r="I184" s="200"/>
    </row>
    <row r="185" spans="7:9">
      <c r="G185" s="200"/>
      <c r="H185" s="200"/>
      <c r="I185" s="200"/>
    </row>
    <row r="186" spans="7:9">
      <c r="G186" s="200"/>
      <c r="H186" s="200"/>
      <c r="I186" s="200"/>
    </row>
    <row r="187" spans="7:9">
      <c r="G187" s="200"/>
      <c r="H187" s="200"/>
      <c r="I187" s="200"/>
    </row>
    <row r="188" spans="7:9">
      <c r="G188" s="200"/>
      <c r="H188" s="200"/>
      <c r="I188" s="200"/>
    </row>
    <row r="189" spans="7:9">
      <c r="G189" s="200"/>
      <c r="H189" s="200"/>
      <c r="I189" s="200"/>
    </row>
    <row r="190" spans="7:9">
      <c r="G190" s="200"/>
      <c r="H190" s="200"/>
      <c r="I190" s="200"/>
    </row>
    <row r="191" spans="7:9">
      <c r="G191" s="200"/>
      <c r="H191" s="200"/>
      <c r="I191" s="200"/>
    </row>
    <row r="192" spans="7:9">
      <c r="G192" s="200"/>
      <c r="H192" s="200"/>
      <c r="I192" s="200"/>
    </row>
    <row r="193" spans="7:9">
      <c r="G193" s="200"/>
      <c r="H193" s="200"/>
      <c r="I193" s="200"/>
    </row>
    <row r="194" spans="7:9">
      <c r="G194" s="200"/>
      <c r="H194" s="200"/>
      <c r="I194" s="200"/>
    </row>
    <row r="195" spans="7:9">
      <c r="G195" s="200"/>
      <c r="H195" s="200"/>
      <c r="I195" s="200"/>
    </row>
    <row r="196" spans="7:9">
      <c r="G196" s="200"/>
      <c r="H196" s="200"/>
      <c r="I196" s="200"/>
    </row>
    <row r="197" spans="7:9">
      <c r="G197" s="200"/>
      <c r="H197" s="200"/>
      <c r="I197" s="200"/>
    </row>
    <row r="198" spans="7:9">
      <c r="G198" s="200"/>
      <c r="H198" s="200"/>
      <c r="I198" s="200"/>
    </row>
    <row r="199" spans="7:9">
      <c r="G199" s="200"/>
      <c r="H199" s="200"/>
      <c r="I199" s="200"/>
    </row>
    <row r="200" spans="7:9">
      <c r="G200" s="200"/>
      <c r="H200" s="200"/>
      <c r="I200" s="200"/>
    </row>
    <row r="201" spans="7:9">
      <c r="G201" s="200"/>
      <c r="H201" s="200"/>
      <c r="I201" s="200"/>
    </row>
    <row r="202" spans="7:9">
      <c r="G202" s="200"/>
      <c r="H202" s="200"/>
      <c r="I202" s="200"/>
    </row>
    <row r="203" spans="7:9">
      <c r="G203" s="200"/>
      <c r="H203" s="200"/>
      <c r="I203" s="200"/>
    </row>
  </sheetData>
  <phoneticPr fontId="4"/>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F0BB7-276B-4A08-AED1-B87AA1CBA646}">
  <dimension ref="A1:G107"/>
  <sheetViews>
    <sheetView workbookViewId="0">
      <pane ySplit="6" topLeftCell="A7" activePane="bottomLeft" state="frozen"/>
      <selection pane="bottomLeft"/>
    </sheetView>
  </sheetViews>
  <sheetFormatPr defaultRowHeight="13.5"/>
  <cols>
    <col min="1" max="1" width="14.875" customWidth="1"/>
    <col min="2" max="7" width="10" customWidth="1"/>
  </cols>
  <sheetData>
    <row r="1" spans="1:7">
      <c r="A1" t="s">
        <v>918</v>
      </c>
    </row>
    <row r="2" spans="1:7">
      <c r="A2" t="s">
        <v>919</v>
      </c>
    </row>
    <row r="3" spans="1:7">
      <c r="A3" t="s">
        <v>920</v>
      </c>
    </row>
    <row r="5" spans="1:7">
      <c r="A5" s="225"/>
      <c r="B5" s="225" t="s">
        <v>921</v>
      </c>
      <c r="C5" s="225"/>
      <c r="D5" s="225"/>
      <c r="E5" s="225" t="s">
        <v>922</v>
      </c>
      <c r="F5" s="225"/>
      <c r="G5" s="225"/>
    </row>
    <row r="6" spans="1:7">
      <c r="A6" s="225" t="s">
        <v>923</v>
      </c>
      <c r="B6" s="225" t="s">
        <v>873</v>
      </c>
      <c r="C6" s="225" t="s">
        <v>924</v>
      </c>
      <c r="D6" s="225" t="s">
        <v>925</v>
      </c>
      <c r="E6" s="225" t="s">
        <v>873</v>
      </c>
      <c r="F6" s="225" t="s">
        <v>924</v>
      </c>
      <c r="G6" s="225" t="s">
        <v>925</v>
      </c>
    </row>
    <row r="7" spans="1:7">
      <c r="A7" t="s">
        <v>873</v>
      </c>
      <c r="B7" s="200">
        <v>57233</v>
      </c>
      <c r="C7" s="200">
        <v>52605</v>
      </c>
      <c r="D7" s="200">
        <v>4628</v>
      </c>
      <c r="E7" s="200">
        <v>44085</v>
      </c>
      <c r="F7" s="200">
        <v>38139</v>
      </c>
      <c r="G7" s="200">
        <v>5946</v>
      </c>
    </row>
    <row r="8" spans="1:7">
      <c r="A8" t="s">
        <v>926</v>
      </c>
      <c r="B8" s="200">
        <v>46239</v>
      </c>
      <c r="C8" s="200">
        <v>43523</v>
      </c>
      <c r="D8" s="200">
        <v>2716</v>
      </c>
      <c r="E8" s="200">
        <v>29972</v>
      </c>
      <c r="F8" s="200">
        <v>26337</v>
      </c>
      <c r="G8" s="200">
        <v>3635</v>
      </c>
    </row>
    <row r="9" spans="1:7">
      <c r="A9" t="s">
        <v>927</v>
      </c>
      <c r="B9" s="200">
        <v>727</v>
      </c>
      <c r="C9" s="200">
        <v>642</v>
      </c>
      <c r="D9" s="200">
        <v>85</v>
      </c>
      <c r="E9" s="200">
        <v>933</v>
      </c>
      <c r="F9" s="200">
        <v>850</v>
      </c>
      <c r="G9" s="200">
        <v>83</v>
      </c>
    </row>
    <row r="10" spans="1:7">
      <c r="A10" t="s">
        <v>928</v>
      </c>
      <c r="B10" s="200">
        <v>87</v>
      </c>
      <c r="C10" s="200">
        <v>66</v>
      </c>
      <c r="D10" s="200">
        <v>21</v>
      </c>
      <c r="E10" s="200">
        <v>120</v>
      </c>
      <c r="F10" s="200">
        <v>97</v>
      </c>
      <c r="G10" s="200">
        <v>23</v>
      </c>
    </row>
    <row r="11" spans="1:7">
      <c r="A11" t="s">
        <v>929</v>
      </c>
      <c r="B11" s="200">
        <v>9799</v>
      </c>
      <c r="C11" s="200">
        <v>9390</v>
      </c>
      <c r="D11" s="200">
        <v>409</v>
      </c>
      <c r="E11" s="200">
        <v>8772</v>
      </c>
      <c r="F11" s="200">
        <v>7110</v>
      </c>
      <c r="G11" s="200">
        <v>1662</v>
      </c>
    </row>
    <row r="12" spans="1:7">
      <c r="A12" t="s">
        <v>930</v>
      </c>
      <c r="B12" s="200">
        <v>309</v>
      </c>
      <c r="C12" s="200">
        <v>281</v>
      </c>
      <c r="D12" s="200">
        <v>28</v>
      </c>
      <c r="E12" s="200">
        <v>241</v>
      </c>
      <c r="F12" s="200">
        <v>239</v>
      </c>
      <c r="G12" s="200">
        <v>2</v>
      </c>
    </row>
    <row r="13" spans="1:7">
      <c r="A13" t="s">
        <v>931</v>
      </c>
      <c r="B13" s="200">
        <v>1550</v>
      </c>
      <c r="C13" s="200">
        <v>1472</v>
      </c>
      <c r="D13" s="200">
        <v>78</v>
      </c>
      <c r="E13" s="200">
        <v>556</v>
      </c>
      <c r="F13" s="200">
        <v>507</v>
      </c>
      <c r="G13" s="200">
        <v>49</v>
      </c>
    </row>
    <row r="14" spans="1:7">
      <c r="A14" t="s">
        <v>932</v>
      </c>
      <c r="B14" s="200">
        <v>232</v>
      </c>
      <c r="C14" s="200">
        <v>218</v>
      </c>
      <c r="D14" s="200">
        <v>14</v>
      </c>
      <c r="E14" s="200">
        <v>110</v>
      </c>
      <c r="F14" s="200">
        <v>105</v>
      </c>
      <c r="G14" s="200">
        <v>5</v>
      </c>
    </row>
    <row r="15" spans="1:7">
      <c r="A15" t="s">
        <v>933</v>
      </c>
      <c r="B15" s="200">
        <v>1900</v>
      </c>
      <c r="C15" s="200">
        <v>1768</v>
      </c>
      <c r="D15" s="200">
        <v>132</v>
      </c>
      <c r="E15" s="200">
        <v>915</v>
      </c>
      <c r="F15" s="200">
        <v>859</v>
      </c>
      <c r="G15" s="200">
        <v>56</v>
      </c>
    </row>
    <row r="16" spans="1:7">
      <c r="A16" t="s">
        <v>934</v>
      </c>
      <c r="B16" s="200">
        <v>2457</v>
      </c>
      <c r="C16" s="200">
        <v>2371</v>
      </c>
      <c r="D16" s="200">
        <v>86</v>
      </c>
      <c r="E16" s="200">
        <v>1600</v>
      </c>
      <c r="F16" s="200">
        <v>1364</v>
      </c>
      <c r="G16" s="200">
        <v>236</v>
      </c>
    </row>
    <row r="17" spans="1:7">
      <c r="A17" t="s">
        <v>935</v>
      </c>
      <c r="B17" s="200">
        <v>3215</v>
      </c>
      <c r="C17" s="200">
        <v>3005</v>
      </c>
      <c r="D17" s="200">
        <v>210</v>
      </c>
      <c r="E17" s="200">
        <v>2623</v>
      </c>
      <c r="F17" s="200">
        <v>2324</v>
      </c>
      <c r="G17" s="200">
        <v>299</v>
      </c>
    </row>
    <row r="18" spans="1:7">
      <c r="A18" t="s">
        <v>936</v>
      </c>
      <c r="B18" s="200">
        <v>45</v>
      </c>
      <c r="C18" s="200">
        <v>42</v>
      </c>
      <c r="D18" s="200">
        <v>3</v>
      </c>
      <c r="E18" s="200">
        <v>14</v>
      </c>
      <c r="F18" s="200">
        <v>14</v>
      </c>
      <c r="G18" s="200">
        <v>0</v>
      </c>
    </row>
    <row r="19" spans="1:7">
      <c r="A19" t="s">
        <v>937</v>
      </c>
      <c r="B19" s="200">
        <v>10</v>
      </c>
      <c r="C19" s="200">
        <v>5</v>
      </c>
      <c r="D19" s="200">
        <v>5</v>
      </c>
      <c r="E19" s="200">
        <v>11</v>
      </c>
      <c r="F19" s="200">
        <v>10</v>
      </c>
      <c r="G19" s="200">
        <v>1</v>
      </c>
    </row>
    <row r="20" spans="1:7">
      <c r="A20" t="s">
        <v>938</v>
      </c>
      <c r="B20" s="200">
        <v>21</v>
      </c>
      <c r="C20" s="200">
        <v>13</v>
      </c>
      <c r="D20" s="200">
        <v>8</v>
      </c>
      <c r="E20" s="200">
        <v>9</v>
      </c>
      <c r="F20" s="200">
        <v>9</v>
      </c>
      <c r="G20" s="200">
        <v>0</v>
      </c>
    </row>
    <row r="21" spans="1:7">
      <c r="A21" t="s">
        <v>939</v>
      </c>
      <c r="B21" s="200">
        <v>426</v>
      </c>
      <c r="C21" s="200">
        <v>393</v>
      </c>
      <c r="D21" s="200">
        <v>33</v>
      </c>
      <c r="E21" s="200">
        <v>259</v>
      </c>
      <c r="F21" s="200">
        <v>257</v>
      </c>
      <c r="G21" s="200">
        <v>2</v>
      </c>
    </row>
    <row r="22" spans="1:7">
      <c r="A22" t="s">
        <v>940</v>
      </c>
      <c r="B22" s="200">
        <v>1760</v>
      </c>
      <c r="C22" s="200">
        <v>1606</v>
      </c>
      <c r="D22" s="200">
        <v>154</v>
      </c>
      <c r="E22" s="200">
        <v>1186</v>
      </c>
      <c r="F22" s="200">
        <v>944</v>
      </c>
      <c r="G22" s="200">
        <v>242</v>
      </c>
    </row>
    <row r="23" spans="1:7">
      <c r="A23" t="s">
        <v>941</v>
      </c>
      <c r="B23" s="200">
        <v>6090</v>
      </c>
      <c r="C23" s="200">
        <v>5875</v>
      </c>
      <c r="D23" s="200">
        <v>215</v>
      </c>
      <c r="E23" s="200">
        <v>2982</v>
      </c>
      <c r="F23" s="200">
        <v>2416</v>
      </c>
      <c r="G23" s="200">
        <v>566</v>
      </c>
    </row>
    <row r="24" spans="1:7">
      <c r="A24" t="s">
        <v>942</v>
      </c>
      <c r="B24" s="200">
        <v>208</v>
      </c>
      <c r="C24" s="200">
        <v>168</v>
      </c>
      <c r="D24" s="200">
        <v>40</v>
      </c>
      <c r="E24" s="200">
        <v>114</v>
      </c>
      <c r="F24" s="200">
        <v>107</v>
      </c>
      <c r="G24" s="200">
        <v>7</v>
      </c>
    </row>
    <row r="25" spans="1:7">
      <c r="A25" t="s">
        <v>943</v>
      </c>
      <c r="B25" s="200">
        <v>46</v>
      </c>
      <c r="C25" s="200">
        <v>38</v>
      </c>
      <c r="D25" s="200">
        <v>8</v>
      </c>
      <c r="E25" s="200">
        <v>50</v>
      </c>
      <c r="F25" s="200">
        <v>48</v>
      </c>
      <c r="G25" s="200">
        <v>2</v>
      </c>
    </row>
    <row r="26" spans="1:7">
      <c r="A26" t="s">
        <v>944</v>
      </c>
      <c r="B26" s="200">
        <v>33</v>
      </c>
      <c r="C26" s="200">
        <v>27</v>
      </c>
      <c r="D26" s="200">
        <v>6</v>
      </c>
      <c r="E26" s="200">
        <v>29</v>
      </c>
      <c r="F26" s="200">
        <v>29</v>
      </c>
      <c r="G26" s="200">
        <v>0</v>
      </c>
    </row>
    <row r="27" spans="1:7">
      <c r="A27" t="s">
        <v>945</v>
      </c>
      <c r="B27" s="200">
        <v>2268</v>
      </c>
      <c r="C27" s="200">
        <v>1909</v>
      </c>
      <c r="D27" s="200">
        <v>359</v>
      </c>
      <c r="E27" s="200">
        <v>1173</v>
      </c>
      <c r="F27" s="200">
        <v>1104</v>
      </c>
      <c r="G27" s="200">
        <v>69</v>
      </c>
    </row>
    <row r="28" spans="1:7">
      <c r="A28" t="s">
        <v>946</v>
      </c>
      <c r="B28" s="200">
        <v>29</v>
      </c>
      <c r="C28" s="200">
        <v>28</v>
      </c>
      <c r="D28" s="200">
        <v>1</v>
      </c>
      <c r="E28" s="200">
        <v>6</v>
      </c>
      <c r="F28" s="200">
        <v>6</v>
      </c>
      <c r="G28" s="200">
        <v>0</v>
      </c>
    </row>
    <row r="29" spans="1:7">
      <c r="A29" t="s">
        <v>947</v>
      </c>
      <c r="B29" s="200">
        <v>94</v>
      </c>
      <c r="C29" s="200">
        <v>79</v>
      </c>
      <c r="D29" s="200">
        <v>15</v>
      </c>
      <c r="E29" s="200">
        <v>23</v>
      </c>
      <c r="F29" s="200">
        <v>21</v>
      </c>
      <c r="G29" s="200">
        <v>2</v>
      </c>
    </row>
    <row r="30" spans="1:7">
      <c r="A30" t="s">
        <v>948</v>
      </c>
      <c r="B30" s="200">
        <v>2449</v>
      </c>
      <c r="C30" s="200">
        <v>2345</v>
      </c>
      <c r="D30" s="200">
        <v>104</v>
      </c>
      <c r="E30" s="200">
        <v>1098</v>
      </c>
      <c r="F30" s="200">
        <v>1076</v>
      </c>
      <c r="G30" s="200">
        <v>22</v>
      </c>
    </row>
    <row r="31" spans="1:7">
      <c r="A31" t="s">
        <v>949</v>
      </c>
      <c r="B31" s="200">
        <v>866</v>
      </c>
      <c r="C31" s="200">
        <v>781</v>
      </c>
      <c r="D31" s="200">
        <v>85</v>
      </c>
      <c r="E31" s="200">
        <v>629</v>
      </c>
      <c r="F31" s="200">
        <v>629</v>
      </c>
      <c r="G31" s="200">
        <v>0</v>
      </c>
    </row>
    <row r="32" spans="1:7">
      <c r="A32" t="s">
        <v>950</v>
      </c>
      <c r="B32" s="200">
        <v>539</v>
      </c>
      <c r="C32" s="200">
        <v>509</v>
      </c>
      <c r="D32" s="200">
        <v>30</v>
      </c>
      <c r="E32" s="200">
        <v>380</v>
      </c>
      <c r="F32" s="200">
        <v>369</v>
      </c>
      <c r="G32" s="200">
        <v>11</v>
      </c>
    </row>
    <row r="33" spans="1:7">
      <c r="A33" t="s">
        <v>951</v>
      </c>
      <c r="B33" s="200">
        <v>1478</v>
      </c>
      <c r="C33" s="200">
        <v>1416</v>
      </c>
      <c r="D33" s="200">
        <v>62</v>
      </c>
      <c r="E33" s="200">
        <v>672</v>
      </c>
      <c r="F33" s="200">
        <v>626</v>
      </c>
      <c r="G33" s="200">
        <v>46</v>
      </c>
    </row>
    <row r="34" spans="1:7">
      <c r="A34" t="s">
        <v>952</v>
      </c>
      <c r="B34" s="200">
        <v>1338</v>
      </c>
      <c r="C34" s="200">
        <v>1297</v>
      </c>
      <c r="D34" s="200">
        <v>41</v>
      </c>
      <c r="E34" s="200">
        <v>317</v>
      </c>
      <c r="F34" s="200">
        <v>306</v>
      </c>
      <c r="G34" s="200">
        <v>11</v>
      </c>
    </row>
    <row r="35" spans="1:7">
      <c r="A35" t="s">
        <v>953</v>
      </c>
      <c r="B35" s="200">
        <v>42</v>
      </c>
      <c r="C35" s="200">
        <v>34</v>
      </c>
      <c r="D35" s="200">
        <v>8</v>
      </c>
      <c r="E35" s="200">
        <v>56</v>
      </c>
      <c r="F35" s="200">
        <v>56</v>
      </c>
      <c r="G35" s="200">
        <v>0</v>
      </c>
    </row>
    <row r="36" spans="1:7">
      <c r="A36" t="s">
        <v>954</v>
      </c>
      <c r="B36" s="200">
        <v>145</v>
      </c>
      <c r="C36" s="200">
        <v>133</v>
      </c>
      <c r="D36" s="200">
        <v>12</v>
      </c>
      <c r="E36" s="200">
        <v>42</v>
      </c>
      <c r="F36" s="200">
        <v>42</v>
      </c>
      <c r="G36" s="200">
        <v>0</v>
      </c>
    </row>
    <row r="37" spans="1:7">
      <c r="A37" t="s">
        <v>955</v>
      </c>
      <c r="B37" s="200">
        <v>81</v>
      </c>
      <c r="C37" s="200">
        <v>72</v>
      </c>
      <c r="D37" s="200">
        <v>9</v>
      </c>
      <c r="E37" s="200">
        <v>25</v>
      </c>
      <c r="F37" s="200">
        <v>25</v>
      </c>
      <c r="G37" s="200">
        <v>0</v>
      </c>
    </row>
    <row r="38" spans="1:7">
      <c r="A38" t="s">
        <v>956</v>
      </c>
      <c r="B38" s="200">
        <v>3401</v>
      </c>
      <c r="C38" s="200">
        <v>3193</v>
      </c>
      <c r="D38" s="200">
        <v>208</v>
      </c>
      <c r="E38" s="200">
        <v>2533</v>
      </c>
      <c r="F38" s="200">
        <v>2419</v>
      </c>
      <c r="G38" s="200">
        <v>114</v>
      </c>
    </row>
    <row r="39" spans="1:7">
      <c r="A39" t="s">
        <v>957</v>
      </c>
      <c r="B39" s="200">
        <v>503</v>
      </c>
      <c r="C39" s="200">
        <v>464</v>
      </c>
      <c r="D39" s="200">
        <v>39</v>
      </c>
      <c r="E39" s="200">
        <v>182</v>
      </c>
      <c r="F39" s="200">
        <v>182</v>
      </c>
      <c r="G39" s="200">
        <v>0</v>
      </c>
    </row>
    <row r="40" spans="1:7">
      <c r="A40" t="s">
        <v>958</v>
      </c>
      <c r="B40" s="200">
        <v>89</v>
      </c>
      <c r="C40" s="200">
        <v>80</v>
      </c>
      <c r="D40" s="200">
        <v>9</v>
      </c>
      <c r="E40" s="200">
        <v>75</v>
      </c>
      <c r="F40" s="200">
        <v>75</v>
      </c>
      <c r="G40" s="200">
        <v>0</v>
      </c>
    </row>
    <row r="41" spans="1:7">
      <c r="A41" t="s">
        <v>959</v>
      </c>
      <c r="B41" s="200">
        <v>16</v>
      </c>
      <c r="C41" s="200">
        <v>15</v>
      </c>
      <c r="D41" s="200">
        <v>1</v>
      </c>
      <c r="E41" s="200">
        <v>11</v>
      </c>
      <c r="F41" s="200">
        <v>10</v>
      </c>
      <c r="G41" s="200">
        <v>1</v>
      </c>
    </row>
    <row r="42" spans="1:7">
      <c r="A42" t="s">
        <v>960</v>
      </c>
      <c r="B42" s="200">
        <v>35</v>
      </c>
      <c r="C42" s="200">
        <v>32</v>
      </c>
      <c r="D42" s="200">
        <v>3</v>
      </c>
      <c r="E42" s="200">
        <v>10</v>
      </c>
      <c r="F42" s="200">
        <v>10</v>
      </c>
      <c r="G42" s="200">
        <v>0</v>
      </c>
    </row>
    <row r="43" spans="1:7">
      <c r="A43" t="s">
        <v>961</v>
      </c>
      <c r="B43" s="200">
        <v>52</v>
      </c>
      <c r="C43" s="200">
        <v>39</v>
      </c>
      <c r="D43" s="200">
        <v>13</v>
      </c>
      <c r="E43" s="200">
        <v>101</v>
      </c>
      <c r="F43" s="200">
        <v>101</v>
      </c>
      <c r="G43" s="200">
        <v>0</v>
      </c>
    </row>
    <row r="44" spans="1:7">
      <c r="A44" t="s">
        <v>962</v>
      </c>
      <c r="B44" s="200">
        <v>2</v>
      </c>
      <c r="C44" s="200">
        <v>2</v>
      </c>
      <c r="D44" s="200">
        <v>0</v>
      </c>
      <c r="E44" s="200">
        <v>2</v>
      </c>
      <c r="F44" s="200">
        <v>2</v>
      </c>
      <c r="G44" s="200">
        <v>0</v>
      </c>
    </row>
    <row r="45" spans="1:7">
      <c r="A45" t="s">
        <v>963</v>
      </c>
      <c r="B45" s="200">
        <v>376</v>
      </c>
      <c r="C45" s="200">
        <v>366</v>
      </c>
      <c r="D45" s="200">
        <v>10</v>
      </c>
      <c r="E45" s="200">
        <v>287</v>
      </c>
      <c r="F45" s="200">
        <v>287</v>
      </c>
      <c r="G45" s="200">
        <v>0</v>
      </c>
    </row>
    <row r="46" spans="1:7">
      <c r="A46" t="s">
        <v>964</v>
      </c>
      <c r="B46" s="200">
        <v>2726</v>
      </c>
      <c r="C46" s="200">
        <v>2615</v>
      </c>
      <c r="D46" s="200">
        <v>111</v>
      </c>
      <c r="E46" s="200">
        <v>1424</v>
      </c>
      <c r="F46" s="200">
        <v>1304</v>
      </c>
      <c r="G46" s="200">
        <v>120</v>
      </c>
    </row>
    <row r="47" spans="1:7">
      <c r="A47" t="s">
        <v>965</v>
      </c>
      <c r="B47" s="200">
        <v>77</v>
      </c>
      <c r="C47" s="200">
        <v>69</v>
      </c>
      <c r="D47" s="200">
        <v>8</v>
      </c>
      <c r="E47" s="200">
        <v>11</v>
      </c>
      <c r="F47" s="200">
        <v>11</v>
      </c>
      <c r="G47" s="200">
        <v>0</v>
      </c>
    </row>
    <row r="48" spans="1:7">
      <c r="A48" t="s">
        <v>966</v>
      </c>
      <c r="B48" s="200">
        <v>422</v>
      </c>
      <c r="C48" s="200">
        <v>399</v>
      </c>
      <c r="D48" s="200">
        <v>23</v>
      </c>
      <c r="E48" s="200">
        <v>186</v>
      </c>
      <c r="F48" s="200">
        <v>185</v>
      </c>
      <c r="G48" s="200">
        <v>1</v>
      </c>
    </row>
    <row r="49" spans="1:7">
      <c r="A49" t="s">
        <v>967</v>
      </c>
      <c r="B49" s="200">
        <v>6</v>
      </c>
      <c r="C49" s="200">
        <v>5</v>
      </c>
      <c r="D49" s="200">
        <v>1</v>
      </c>
      <c r="E49" s="200">
        <v>8</v>
      </c>
      <c r="F49" s="200">
        <v>7</v>
      </c>
      <c r="G49" s="200">
        <v>1</v>
      </c>
    </row>
    <row r="50" spans="1:7">
      <c r="A50" t="s">
        <v>968</v>
      </c>
      <c r="B50" s="200">
        <v>131</v>
      </c>
      <c r="C50" s="200">
        <v>116</v>
      </c>
      <c r="D50" s="200">
        <v>15</v>
      </c>
      <c r="E50" s="200">
        <v>165</v>
      </c>
      <c r="F50" s="200">
        <v>165</v>
      </c>
      <c r="G50" s="200">
        <v>0</v>
      </c>
    </row>
    <row r="51" spans="1:7">
      <c r="A51" t="s">
        <v>969</v>
      </c>
      <c r="B51" s="200">
        <v>159</v>
      </c>
      <c r="C51" s="200">
        <v>145</v>
      </c>
      <c r="D51" s="200">
        <v>14</v>
      </c>
      <c r="E51" s="200">
        <v>32</v>
      </c>
      <c r="F51" s="200">
        <v>30</v>
      </c>
      <c r="G51" s="200">
        <v>2</v>
      </c>
    </row>
    <row r="52" spans="1:7">
      <c r="A52" t="s">
        <v>970</v>
      </c>
      <c r="B52" s="200">
        <v>10994</v>
      </c>
      <c r="C52" s="200">
        <v>9082</v>
      </c>
      <c r="D52" s="200">
        <v>1912</v>
      </c>
      <c r="E52" s="200">
        <v>14113</v>
      </c>
      <c r="F52" s="200">
        <v>11802</v>
      </c>
      <c r="G52" s="200">
        <v>2311</v>
      </c>
    </row>
    <row r="53" spans="1:7">
      <c r="A53" t="s">
        <v>971</v>
      </c>
      <c r="B53" s="200">
        <v>15</v>
      </c>
      <c r="C53" s="200">
        <v>13</v>
      </c>
      <c r="D53" s="200">
        <v>2</v>
      </c>
      <c r="E53" s="200">
        <v>6</v>
      </c>
      <c r="F53" s="200">
        <v>6</v>
      </c>
      <c r="G53" s="200">
        <v>0</v>
      </c>
    </row>
    <row r="54" spans="1:7">
      <c r="A54" t="s">
        <v>972</v>
      </c>
      <c r="B54" s="200">
        <v>7</v>
      </c>
      <c r="C54" s="200">
        <v>3</v>
      </c>
      <c r="D54" s="200">
        <v>4</v>
      </c>
      <c r="E54" s="200">
        <v>3</v>
      </c>
      <c r="F54" s="200">
        <v>3</v>
      </c>
      <c r="G54" s="200">
        <v>0</v>
      </c>
    </row>
    <row r="55" spans="1:7">
      <c r="A55" t="s">
        <v>973</v>
      </c>
      <c r="B55" s="200">
        <v>5</v>
      </c>
      <c r="C55" s="200">
        <v>4</v>
      </c>
      <c r="D55" s="200">
        <v>1</v>
      </c>
      <c r="E55" s="200">
        <v>4</v>
      </c>
      <c r="F55" s="200">
        <v>3</v>
      </c>
      <c r="G55" s="200">
        <v>1</v>
      </c>
    </row>
    <row r="56" spans="1:7">
      <c r="A56" t="s">
        <v>974</v>
      </c>
      <c r="B56" s="200">
        <v>22</v>
      </c>
      <c r="C56" s="200">
        <v>15</v>
      </c>
      <c r="D56" s="200">
        <v>7</v>
      </c>
      <c r="E56" s="200">
        <v>20</v>
      </c>
      <c r="F56" s="200">
        <v>14</v>
      </c>
      <c r="G56" s="200">
        <v>6</v>
      </c>
    </row>
    <row r="57" spans="1:7">
      <c r="A57" t="s">
        <v>975</v>
      </c>
      <c r="B57" s="200">
        <v>6</v>
      </c>
      <c r="C57" s="200">
        <v>3</v>
      </c>
      <c r="D57" s="200">
        <v>3</v>
      </c>
      <c r="E57" s="200">
        <v>2</v>
      </c>
      <c r="F57" s="200">
        <v>2</v>
      </c>
      <c r="G57" s="200">
        <v>0</v>
      </c>
    </row>
    <row r="58" spans="1:7">
      <c r="A58" t="s">
        <v>976</v>
      </c>
      <c r="B58" s="200">
        <v>10</v>
      </c>
      <c r="C58" s="200">
        <v>8</v>
      </c>
      <c r="D58" s="200">
        <v>2</v>
      </c>
      <c r="E58" s="200">
        <v>6</v>
      </c>
      <c r="F58" s="200">
        <v>5</v>
      </c>
      <c r="G58" s="200">
        <v>1</v>
      </c>
    </row>
    <row r="59" spans="1:7">
      <c r="A59" t="s">
        <v>977</v>
      </c>
      <c r="B59" s="200">
        <v>69</v>
      </c>
      <c r="C59" s="200">
        <v>44</v>
      </c>
      <c r="D59" s="200">
        <v>25</v>
      </c>
      <c r="E59" s="200">
        <v>82</v>
      </c>
      <c r="F59" s="200">
        <v>74</v>
      </c>
      <c r="G59" s="200">
        <v>8</v>
      </c>
    </row>
    <row r="60" spans="1:7">
      <c r="A60" t="s">
        <v>978</v>
      </c>
      <c r="B60" s="200">
        <v>497</v>
      </c>
      <c r="C60" s="200">
        <v>409</v>
      </c>
      <c r="D60" s="200">
        <v>88</v>
      </c>
      <c r="E60" s="200">
        <v>247</v>
      </c>
      <c r="F60" s="200">
        <v>223</v>
      </c>
      <c r="G60" s="200">
        <v>24</v>
      </c>
    </row>
    <row r="61" spans="1:7">
      <c r="A61" t="s">
        <v>979</v>
      </c>
      <c r="B61" s="200">
        <v>109</v>
      </c>
      <c r="C61" s="200">
        <v>56</v>
      </c>
      <c r="D61" s="200">
        <v>53</v>
      </c>
      <c r="E61" s="200">
        <v>70</v>
      </c>
      <c r="F61" s="200">
        <v>56</v>
      </c>
      <c r="G61" s="200">
        <v>14</v>
      </c>
    </row>
    <row r="62" spans="1:7">
      <c r="A62" t="s">
        <v>980</v>
      </c>
      <c r="B62" s="200">
        <v>1864</v>
      </c>
      <c r="C62" s="200">
        <v>1536</v>
      </c>
      <c r="D62" s="200">
        <v>328</v>
      </c>
      <c r="E62" s="200">
        <v>963</v>
      </c>
      <c r="F62" s="200">
        <v>789</v>
      </c>
      <c r="G62" s="200">
        <v>174</v>
      </c>
    </row>
    <row r="63" spans="1:7">
      <c r="A63" t="s">
        <v>981</v>
      </c>
      <c r="B63" s="200">
        <v>4897</v>
      </c>
      <c r="C63" s="200">
        <v>4286</v>
      </c>
      <c r="D63" s="200">
        <v>611</v>
      </c>
      <c r="E63" s="200">
        <v>2734</v>
      </c>
      <c r="F63" s="200">
        <v>2121</v>
      </c>
      <c r="G63" s="200">
        <v>613</v>
      </c>
    </row>
    <row r="64" spans="1:7">
      <c r="A64" t="s">
        <v>982</v>
      </c>
      <c r="B64" s="200">
        <v>2616</v>
      </c>
      <c r="C64" s="200">
        <v>2113</v>
      </c>
      <c r="D64" s="200">
        <v>503</v>
      </c>
      <c r="E64" s="200">
        <v>9285</v>
      </c>
      <c r="F64" s="200">
        <v>7943</v>
      </c>
      <c r="G64" s="200">
        <v>1342</v>
      </c>
    </row>
    <row r="65" spans="1:7">
      <c r="A65" t="s">
        <v>983</v>
      </c>
      <c r="B65" s="200">
        <v>596</v>
      </c>
      <c r="C65" s="200">
        <v>452</v>
      </c>
      <c r="D65" s="200">
        <v>144</v>
      </c>
      <c r="E65" s="200">
        <v>510</v>
      </c>
      <c r="F65" s="200">
        <v>408</v>
      </c>
      <c r="G65" s="200">
        <v>102</v>
      </c>
    </row>
    <row r="66" spans="1:7">
      <c r="A66" t="s">
        <v>984</v>
      </c>
      <c r="B66" s="200">
        <v>15</v>
      </c>
      <c r="C66" s="200">
        <v>4</v>
      </c>
      <c r="D66" s="200">
        <v>11</v>
      </c>
      <c r="E66" s="200">
        <v>11</v>
      </c>
      <c r="F66" s="200">
        <v>9</v>
      </c>
      <c r="G66" s="200">
        <v>2</v>
      </c>
    </row>
    <row r="67" spans="1:7">
      <c r="A67" t="s">
        <v>985</v>
      </c>
      <c r="B67" s="200">
        <v>6</v>
      </c>
      <c r="C67" s="200">
        <v>1</v>
      </c>
      <c r="D67" s="200">
        <v>5</v>
      </c>
      <c r="E67" s="200">
        <v>5</v>
      </c>
      <c r="F67" s="200">
        <v>5</v>
      </c>
      <c r="G67" s="200">
        <v>0</v>
      </c>
    </row>
    <row r="68" spans="1:7">
      <c r="A68" t="s">
        <v>986</v>
      </c>
      <c r="B68" s="200">
        <v>6</v>
      </c>
      <c r="C68" s="200">
        <v>3</v>
      </c>
      <c r="D68" s="200">
        <v>3</v>
      </c>
      <c r="E68" s="200">
        <v>3</v>
      </c>
      <c r="F68" s="200">
        <v>3</v>
      </c>
      <c r="G68" s="200">
        <v>0</v>
      </c>
    </row>
    <row r="69" spans="1:7">
      <c r="A69" t="s">
        <v>987</v>
      </c>
      <c r="B69" s="200">
        <v>1</v>
      </c>
      <c r="C69" s="200">
        <v>1</v>
      </c>
      <c r="D69" s="200">
        <v>0</v>
      </c>
      <c r="E69" s="200">
        <v>2</v>
      </c>
      <c r="F69" s="200">
        <v>2</v>
      </c>
      <c r="G69" s="200">
        <v>0</v>
      </c>
    </row>
    <row r="70" spans="1:7">
      <c r="A70" t="s">
        <v>988</v>
      </c>
      <c r="B70" s="200">
        <v>10</v>
      </c>
      <c r="C70" s="200">
        <v>5</v>
      </c>
      <c r="D70" s="200">
        <v>5</v>
      </c>
      <c r="E70" s="200">
        <v>10</v>
      </c>
      <c r="F70" s="200">
        <v>8</v>
      </c>
      <c r="G70" s="200">
        <v>2</v>
      </c>
    </row>
    <row r="71" spans="1:7">
      <c r="A71" t="s">
        <v>989</v>
      </c>
      <c r="B71" s="200">
        <v>20</v>
      </c>
      <c r="C71" s="200">
        <v>9</v>
      </c>
      <c r="D71" s="200">
        <v>11</v>
      </c>
      <c r="E71" s="200">
        <v>14</v>
      </c>
      <c r="F71" s="200">
        <v>12</v>
      </c>
      <c r="G71" s="200">
        <v>2</v>
      </c>
    </row>
    <row r="72" spans="1:7">
      <c r="A72" t="s">
        <v>990</v>
      </c>
      <c r="B72" s="200">
        <v>7</v>
      </c>
      <c r="C72" s="200">
        <v>2</v>
      </c>
      <c r="D72" s="200">
        <v>5</v>
      </c>
      <c r="E72" s="200">
        <v>3</v>
      </c>
      <c r="F72" s="200">
        <v>3</v>
      </c>
      <c r="G72" s="200">
        <v>0</v>
      </c>
    </row>
    <row r="73" spans="1:7">
      <c r="A73" t="s">
        <v>991</v>
      </c>
      <c r="B73" s="200">
        <v>36</v>
      </c>
      <c r="C73" s="200">
        <v>18</v>
      </c>
      <c r="D73" s="200">
        <v>18</v>
      </c>
      <c r="E73" s="200">
        <v>16</v>
      </c>
      <c r="F73" s="200">
        <v>12</v>
      </c>
      <c r="G73" s="200">
        <v>4</v>
      </c>
    </row>
    <row r="74" spans="1:7">
      <c r="A74" t="s">
        <v>992</v>
      </c>
      <c r="B74" s="200">
        <v>32</v>
      </c>
      <c r="C74" s="200">
        <v>19</v>
      </c>
      <c r="D74" s="200">
        <v>13</v>
      </c>
      <c r="E74" s="200">
        <v>30</v>
      </c>
      <c r="F74" s="200">
        <v>28</v>
      </c>
      <c r="G74" s="200">
        <v>2</v>
      </c>
    </row>
    <row r="75" spans="1:7">
      <c r="A75" t="s">
        <v>993</v>
      </c>
      <c r="B75" s="200">
        <v>7</v>
      </c>
      <c r="C75" s="200">
        <v>6</v>
      </c>
      <c r="D75" s="200">
        <v>1</v>
      </c>
      <c r="E75" s="200">
        <v>7</v>
      </c>
      <c r="F75" s="200">
        <v>6</v>
      </c>
      <c r="G75" s="200">
        <v>1</v>
      </c>
    </row>
    <row r="76" spans="1:7">
      <c r="A76" t="s">
        <v>994</v>
      </c>
      <c r="B76" s="200">
        <v>5</v>
      </c>
      <c r="C76" s="200">
        <v>4</v>
      </c>
      <c r="D76" s="200">
        <v>1</v>
      </c>
      <c r="E76" s="200">
        <v>2</v>
      </c>
      <c r="F76" s="200">
        <v>2</v>
      </c>
      <c r="G76" s="200">
        <v>0</v>
      </c>
    </row>
    <row r="77" spans="1:7">
      <c r="A77" t="s">
        <v>995</v>
      </c>
      <c r="B77" s="200">
        <v>21</v>
      </c>
      <c r="C77" s="200">
        <v>13</v>
      </c>
      <c r="D77" s="200">
        <v>8</v>
      </c>
      <c r="E77" s="200">
        <v>10</v>
      </c>
      <c r="F77" s="200">
        <v>7</v>
      </c>
      <c r="G77" s="200">
        <v>3</v>
      </c>
    </row>
    <row r="78" spans="1:7">
      <c r="A78" t="s">
        <v>996</v>
      </c>
      <c r="B78" s="200">
        <v>30</v>
      </c>
      <c r="C78" s="200">
        <v>22</v>
      </c>
      <c r="D78" s="200">
        <v>8</v>
      </c>
      <c r="E78" s="200">
        <v>22</v>
      </c>
      <c r="F78" s="200">
        <v>20</v>
      </c>
      <c r="G78" s="200">
        <v>2</v>
      </c>
    </row>
    <row r="79" spans="1:7">
      <c r="A79" t="s">
        <v>997</v>
      </c>
      <c r="B79" s="200">
        <v>13</v>
      </c>
      <c r="C79" s="200">
        <v>7</v>
      </c>
      <c r="D79" s="200">
        <v>6</v>
      </c>
      <c r="E79" s="200">
        <v>13</v>
      </c>
      <c r="F79" s="200">
        <v>11</v>
      </c>
      <c r="G79" s="200">
        <v>2</v>
      </c>
    </row>
    <row r="80" spans="1:7">
      <c r="A80" t="s">
        <v>998</v>
      </c>
      <c r="B80" s="200">
        <v>8</v>
      </c>
      <c r="C80" s="200">
        <v>5</v>
      </c>
      <c r="D80" s="200">
        <v>3</v>
      </c>
      <c r="E80" s="200">
        <v>2</v>
      </c>
      <c r="F80" s="200">
        <v>2</v>
      </c>
      <c r="G80" s="200">
        <v>0</v>
      </c>
    </row>
    <row r="81" spans="1:7">
      <c r="A81" t="s">
        <v>999</v>
      </c>
      <c r="B81" s="200">
        <v>1</v>
      </c>
      <c r="C81" s="200">
        <v>0</v>
      </c>
      <c r="D81" s="200">
        <v>1</v>
      </c>
      <c r="E81" s="200">
        <v>0</v>
      </c>
      <c r="F81" s="200">
        <v>0</v>
      </c>
      <c r="G81" s="200">
        <v>0</v>
      </c>
    </row>
    <row r="82" spans="1:7">
      <c r="A82" t="s">
        <v>1000</v>
      </c>
      <c r="B82" s="200">
        <v>1</v>
      </c>
      <c r="C82" s="200">
        <v>0</v>
      </c>
      <c r="D82" s="200">
        <v>1</v>
      </c>
      <c r="E82" s="200">
        <v>0</v>
      </c>
      <c r="F82" s="200">
        <v>0</v>
      </c>
      <c r="G82" s="200">
        <v>0</v>
      </c>
    </row>
    <row r="83" spans="1:7">
      <c r="A83" t="s">
        <v>1001</v>
      </c>
      <c r="B83" s="200">
        <v>0</v>
      </c>
      <c r="C83" s="200">
        <v>0</v>
      </c>
      <c r="D83" s="200">
        <v>0</v>
      </c>
      <c r="E83" s="200">
        <v>1</v>
      </c>
      <c r="F83" s="200">
        <v>1</v>
      </c>
      <c r="G83" s="200">
        <v>0</v>
      </c>
    </row>
    <row r="84" spans="1:7">
      <c r="A84" t="s">
        <v>1002</v>
      </c>
      <c r="B84" s="200">
        <v>4</v>
      </c>
      <c r="C84" s="200">
        <v>1</v>
      </c>
      <c r="D84" s="200">
        <v>3</v>
      </c>
      <c r="E84" s="200">
        <v>4</v>
      </c>
      <c r="F84" s="200">
        <v>4</v>
      </c>
      <c r="G84" s="200">
        <v>0</v>
      </c>
    </row>
    <row r="85" spans="1:7">
      <c r="A85" t="s">
        <v>1003</v>
      </c>
      <c r="B85" s="200">
        <v>5</v>
      </c>
      <c r="C85" s="200">
        <v>1</v>
      </c>
      <c r="D85" s="200">
        <v>4</v>
      </c>
      <c r="E85" s="200">
        <v>4</v>
      </c>
      <c r="F85" s="200">
        <v>3</v>
      </c>
      <c r="G85" s="200">
        <v>1</v>
      </c>
    </row>
    <row r="86" spans="1:7">
      <c r="A86" t="s">
        <v>1004</v>
      </c>
      <c r="B86" s="200">
        <v>4</v>
      </c>
      <c r="C86" s="200">
        <v>3</v>
      </c>
      <c r="D86" s="200">
        <v>1</v>
      </c>
      <c r="E86" s="200">
        <v>0</v>
      </c>
      <c r="F86" s="200">
        <v>0</v>
      </c>
      <c r="G86" s="200">
        <v>0</v>
      </c>
    </row>
    <row r="87" spans="1:7">
      <c r="A87" t="s">
        <v>1005</v>
      </c>
      <c r="B87" s="200">
        <v>3</v>
      </c>
      <c r="C87" s="200">
        <v>1</v>
      </c>
      <c r="D87" s="200">
        <v>2</v>
      </c>
      <c r="E87" s="200">
        <v>0</v>
      </c>
      <c r="F87" s="200">
        <v>0</v>
      </c>
      <c r="G87" s="200">
        <v>0</v>
      </c>
    </row>
    <row r="88" spans="1:7">
      <c r="A88" t="s">
        <v>1006</v>
      </c>
      <c r="B88" s="200">
        <v>5</v>
      </c>
      <c r="C88" s="200">
        <v>2</v>
      </c>
      <c r="D88" s="200">
        <v>3</v>
      </c>
      <c r="E88" s="200">
        <v>1</v>
      </c>
      <c r="F88" s="200">
        <v>1</v>
      </c>
      <c r="G88" s="200">
        <v>0</v>
      </c>
    </row>
    <row r="89" spans="1:7">
      <c r="A89" t="s">
        <v>1007</v>
      </c>
      <c r="B89" s="200">
        <v>4</v>
      </c>
      <c r="C89" s="200">
        <v>1</v>
      </c>
      <c r="D89" s="200">
        <v>3</v>
      </c>
      <c r="E89" s="200">
        <v>3</v>
      </c>
      <c r="F89" s="200">
        <v>3</v>
      </c>
      <c r="G89" s="200">
        <v>0</v>
      </c>
    </row>
    <row r="90" spans="1:7">
      <c r="A90" t="s">
        <v>1008</v>
      </c>
      <c r="B90" s="200">
        <v>1</v>
      </c>
      <c r="C90" s="200">
        <v>1</v>
      </c>
      <c r="D90" s="200">
        <v>0</v>
      </c>
      <c r="E90" s="200">
        <v>1</v>
      </c>
      <c r="F90" s="200">
        <v>1</v>
      </c>
      <c r="G90" s="200">
        <v>0</v>
      </c>
    </row>
    <row r="91" spans="1:7">
      <c r="A91" t="s">
        <v>1009</v>
      </c>
      <c r="B91" s="200">
        <v>11</v>
      </c>
      <c r="C91" s="200">
        <v>2</v>
      </c>
      <c r="D91" s="200">
        <v>9</v>
      </c>
      <c r="E91" s="200">
        <v>4</v>
      </c>
      <c r="F91" s="200">
        <v>3</v>
      </c>
      <c r="G91" s="200">
        <v>1</v>
      </c>
    </row>
    <row r="92" spans="1:7">
      <c r="A92" t="s">
        <v>1010</v>
      </c>
      <c r="B92" s="200">
        <v>2</v>
      </c>
      <c r="C92" s="200">
        <v>1</v>
      </c>
      <c r="D92" s="200">
        <v>1</v>
      </c>
      <c r="E92" s="200">
        <v>1</v>
      </c>
      <c r="F92" s="200">
        <v>1</v>
      </c>
      <c r="G92" s="200">
        <v>0</v>
      </c>
    </row>
    <row r="93" spans="1:7">
      <c r="A93" t="s">
        <v>1011</v>
      </c>
      <c r="B93" s="200">
        <v>2</v>
      </c>
      <c r="C93" s="200">
        <v>2</v>
      </c>
      <c r="D93" s="200">
        <v>0</v>
      </c>
      <c r="E93" s="200">
        <v>1</v>
      </c>
      <c r="F93" s="200">
        <v>1</v>
      </c>
      <c r="G93" s="200">
        <v>0</v>
      </c>
    </row>
    <row r="94" spans="1:7">
      <c r="A94" t="s">
        <v>1012</v>
      </c>
      <c r="B94" s="200">
        <v>8</v>
      </c>
      <c r="C94" s="200">
        <v>0</v>
      </c>
      <c r="D94" s="200">
        <v>8</v>
      </c>
      <c r="E94" s="200">
        <v>6</v>
      </c>
      <c r="F94" s="200">
        <v>4</v>
      </c>
      <c r="G94" s="200">
        <v>2</v>
      </c>
    </row>
    <row r="95" spans="1:7">
      <c r="A95" t="s">
        <v>1013</v>
      </c>
      <c r="B95" s="200">
        <v>3</v>
      </c>
      <c r="C95" s="200">
        <v>3</v>
      </c>
      <c r="D95" s="200">
        <v>0</v>
      </c>
      <c r="E95" s="200">
        <v>1</v>
      </c>
      <c r="F95" s="200">
        <v>0</v>
      </c>
      <c r="G95" s="200">
        <v>1</v>
      </c>
    </row>
    <row r="96" spans="1:7">
      <c r="A96" t="s">
        <v>1014</v>
      </c>
      <c r="B96" s="200">
        <v>3</v>
      </c>
      <c r="C96" s="200">
        <v>0</v>
      </c>
      <c r="D96" s="200">
        <v>3</v>
      </c>
      <c r="E96" s="200">
        <v>0</v>
      </c>
      <c r="F96" s="200">
        <v>0</v>
      </c>
      <c r="G96" s="200">
        <v>0</v>
      </c>
    </row>
    <row r="97" spans="1:7">
      <c r="A97" t="s">
        <v>1015</v>
      </c>
      <c r="B97" s="200">
        <v>3</v>
      </c>
      <c r="C97" s="200">
        <v>2</v>
      </c>
      <c r="D97" s="200">
        <v>1</v>
      </c>
      <c r="E97" s="200">
        <v>1</v>
      </c>
      <c r="F97" s="200">
        <v>1</v>
      </c>
      <c r="G97" s="200">
        <v>0</v>
      </c>
    </row>
    <row r="98" spans="1:7">
      <c r="A98" t="s">
        <v>1016</v>
      </c>
      <c r="B98" s="200">
        <v>4</v>
      </c>
      <c r="C98" s="200">
        <v>1</v>
      </c>
      <c r="D98" s="200">
        <v>3</v>
      </c>
      <c r="E98" s="200">
        <v>3</v>
      </c>
      <c r="F98" s="200">
        <v>2</v>
      </c>
      <c r="G98" s="200">
        <v>1</v>
      </c>
    </row>
    <row r="101" spans="1:7">
      <c r="A101" s="226" t="s">
        <v>1017</v>
      </c>
      <c r="B101" s="226"/>
      <c r="C101" s="226"/>
      <c r="D101" s="226"/>
      <c r="E101" s="226"/>
      <c r="F101" s="226"/>
    </row>
    <row r="102" spans="1:7" ht="7.5" customHeight="1">
      <c r="A102" s="226"/>
      <c r="B102" s="226"/>
      <c r="C102" s="226"/>
      <c r="D102" s="226"/>
      <c r="E102" s="226"/>
      <c r="F102" s="226"/>
    </row>
    <row r="103" spans="1:7">
      <c r="A103" s="226" t="s">
        <v>1018</v>
      </c>
      <c r="B103" s="226"/>
      <c r="C103" s="226"/>
      <c r="D103" s="226"/>
      <c r="E103" s="226"/>
      <c r="F103" s="226"/>
    </row>
    <row r="104" spans="1:7">
      <c r="A104" s="226" t="s">
        <v>1019</v>
      </c>
      <c r="B104" s="226"/>
      <c r="C104" s="226"/>
      <c r="D104" s="226"/>
      <c r="E104" s="226"/>
      <c r="F104" s="226"/>
    </row>
    <row r="105" spans="1:7" ht="6.75" customHeight="1">
      <c r="A105" s="226"/>
      <c r="B105" s="226"/>
      <c r="C105" s="226"/>
      <c r="D105" s="226"/>
      <c r="E105" s="226"/>
      <c r="F105" s="226"/>
    </row>
    <row r="106" spans="1:7">
      <c r="A106" s="226" t="s">
        <v>1020</v>
      </c>
      <c r="B106" s="226"/>
      <c r="C106" s="226"/>
      <c r="D106" s="226"/>
      <c r="E106" s="226"/>
      <c r="F106" s="226"/>
    </row>
    <row r="107" spans="1:7">
      <c r="A107" s="226" t="s">
        <v>1021</v>
      </c>
      <c r="B107" s="226"/>
      <c r="C107" s="226"/>
      <c r="D107" s="226"/>
      <c r="E107" s="226"/>
      <c r="F107" s="226"/>
    </row>
  </sheetData>
  <phoneticPr fontId="4"/>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F78CA-40D5-4698-808D-C9646CF6527E}">
  <dimension ref="A1:C155"/>
  <sheetViews>
    <sheetView workbookViewId="0">
      <pane ySplit="5" topLeftCell="A6" activePane="bottomLeft" state="frozen"/>
      <selection pane="bottomLeft"/>
    </sheetView>
  </sheetViews>
  <sheetFormatPr defaultRowHeight="13.5"/>
  <cols>
    <col min="1" max="3" width="16.875" customWidth="1"/>
  </cols>
  <sheetData>
    <row r="1" spans="1:3">
      <c r="A1" t="s">
        <v>1022</v>
      </c>
    </row>
    <row r="2" spans="1:3">
      <c r="A2" t="s">
        <v>735</v>
      </c>
    </row>
    <row r="3" spans="1:3">
      <c r="A3" t="s">
        <v>392</v>
      </c>
    </row>
    <row r="5" spans="1:3">
      <c r="A5" s="199" t="s">
        <v>1023</v>
      </c>
      <c r="B5" s="199" t="s">
        <v>1024</v>
      </c>
      <c r="C5" s="199" t="s">
        <v>1025</v>
      </c>
    </row>
    <row r="6" spans="1:3">
      <c r="A6" t="s">
        <v>1026</v>
      </c>
      <c r="B6" t="s">
        <v>1027</v>
      </c>
      <c r="C6">
        <v>812</v>
      </c>
    </row>
    <row r="7" spans="1:3">
      <c r="A7" t="s">
        <v>1028</v>
      </c>
      <c r="B7" t="s">
        <v>1027</v>
      </c>
      <c r="C7">
        <v>511</v>
      </c>
    </row>
    <row r="8" spans="1:3">
      <c r="A8" t="s">
        <v>1029</v>
      </c>
      <c r="B8" t="s">
        <v>1027</v>
      </c>
      <c r="C8">
        <v>874</v>
      </c>
    </row>
    <row r="9" spans="1:3">
      <c r="A9" t="s">
        <v>1030</v>
      </c>
      <c r="B9" t="s">
        <v>1027</v>
      </c>
      <c r="C9">
        <v>79</v>
      </c>
    </row>
    <row r="10" spans="1:3">
      <c r="A10" t="s">
        <v>1031</v>
      </c>
      <c r="B10" t="s">
        <v>1027</v>
      </c>
      <c r="C10">
        <v>8</v>
      </c>
    </row>
    <row r="11" spans="1:3">
      <c r="A11" t="s">
        <v>1032</v>
      </c>
      <c r="B11" t="s">
        <v>1027</v>
      </c>
      <c r="C11">
        <v>416</v>
      </c>
    </row>
    <row r="12" spans="1:3">
      <c r="A12" t="s">
        <v>1033</v>
      </c>
      <c r="B12" t="s">
        <v>1027</v>
      </c>
      <c r="C12">
        <v>270</v>
      </c>
    </row>
    <row r="13" spans="1:3">
      <c r="A13" t="s">
        <v>1034</v>
      </c>
      <c r="B13" t="s">
        <v>1027</v>
      </c>
      <c r="C13">
        <v>322</v>
      </c>
    </row>
    <row r="14" spans="1:3">
      <c r="A14" t="s">
        <v>1035</v>
      </c>
      <c r="B14" t="s">
        <v>1027</v>
      </c>
      <c r="C14">
        <v>3615</v>
      </c>
    </row>
    <row r="15" spans="1:3">
      <c r="A15" t="s">
        <v>1036</v>
      </c>
      <c r="B15" t="s">
        <v>1027</v>
      </c>
      <c r="C15">
        <v>7</v>
      </c>
    </row>
    <row r="16" spans="1:3">
      <c r="A16" t="s">
        <v>1037</v>
      </c>
      <c r="B16" t="s">
        <v>1027</v>
      </c>
      <c r="C16">
        <v>202</v>
      </c>
    </row>
    <row r="17" spans="1:3">
      <c r="A17" t="s">
        <v>1038</v>
      </c>
      <c r="B17" t="s">
        <v>1027</v>
      </c>
      <c r="C17">
        <v>159</v>
      </c>
    </row>
    <row r="18" spans="1:3">
      <c r="A18" t="s">
        <v>1039</v>
      </c>
      <c r="B18" t="s">
        <v>1027</v>
      </c>
      <c r="C18">
        <v>167</v>
      </c>
    </row>
    <row r="19" spans="1:3">
      <c r="A19" t="s">
        <v>1040</v>
      </c>
      <c r="B19" t="s">
        <v>1027</v>
      </c>
      <c r="C19">
        <v>3</v>
      </c>
    </row>
    <row r="20" spans="1:3">
      <c r="A20" t="s">
        <v>1041</v>
      </c>
      <c r="B20" t="s">
        <v>1027</v>
      </c>
      <c r="C20">
        <v>506</v>
      </c>
    </row>
    <row r="21" spans="1:3">
      <c r="A21" t="s">
        <v>1042</v>
      </c>
      <c r="B21" t="s">
        <v>1027</v>
      </c>
      <c r="C21">
        <v>1539</v>
      </c>
    </row>
    <row r="22" spans="1:3">
      <c r="A22" t="s">
        <v>1043</v>
      </c>
      <c r="B22" t="s">
        <v>1027</v>
      </c>
      <c r="C22">
        <v>101</v>
      </c>
    </row>
    <row r="23" spans="1:3">
      <c r="A23" t="s">
        <v>1044</v>
      </c>
      <c r="B23" t="s">
        <v>1027</v>
      </c>
      <c r="C23">
        <v>119</v>
      </c>
    </row>
    <row r="24" spans="1:3">
      <c r="A24" t="s">
        <v>1045</v>
      </c>
      <c r="B24" t="s">
        <v>1027</v>
      </c>
      <c r="C24">
        <v>11</v>
      </c>
    </row>
    <row r="25" spans="1:3">
      <c r="A25" t="s">
        <v>1046</v>
      </c>
      <c r="B25" t="s">
        <v>1027</v>
      </c>
      <c r="C25">
        <v>212</v>
      </c>
    </row>
    <row r="26" spans="1:3">
      <c r="A26" t="s">
        <v>1047</v>
      </c>
      <c r="B26" t="s">
        <v>1027</v>
      </c>
      <c r="C26">
        <v>25</v>
      </c>
    </row>
    <row r="27" spans="1:3">
      <c r="A27" t="s">
        <v>1048</v>
      </c>
      <c r="B27" t="s">
        <v>1027</v>
      </c>
      <c r="C27">
        <v>5</v>
      </c>
    </row>
    <row r="28" spans="1:3">
      <c r="A28" t="s">
        <v>1049</v>
      </c>
      <c r="B28" t="s">
        <v>1050</v>
      </c>
      <c r="C28" s="200">
        <v>149</v>
      </c>
    </row>
    <row r="29" spans="1:3">
      <c r="A29" t="s">
        <v>1051</v>
      </c>
      <c r="B29" t="s">
        <v>1050</v>
      </c>
      <c r="C29" s="200">
        <v>3</v>
      </c>
    </row>
    <row r="30" spans="1:3">
      <c r="A30" t="s">
        <v>1052</v>
      </c>
      <c r="B30" t="s">
        <v>1050</v>
      </c>
      <c r="C30" s="200">
        <v>9</v>
      </c>
    </row>
    <row r="31" spans="1:3">
      <c r="A31" t="s">
        <v>1053</v>
      </c>
      <c r="B31" t="s">
        <v>1050</v>
      </c>
      <c r="C31" s="200">
        <v>9</v>
      </c>
    </row>
    <row r="32" spans="1:3">
      <c r="A32" t="s">
        <v>1054</v>
      </c>
      <c r="B32" t="s">
        <v>1050</v>
      </c>
      <c r="C32" s="200">
        <v>48</v>
      </c>
    </row>
    <row r="33" spans="1:3">
      <c r="A33" t="s">
        <v>1055</v>
      </c>
      <c r="B33" t="s">
        <v>1050</v>
      </c>
      <c r="C33" s="200">
        <v>1</v>
      </c>
    </row>
    <row r="34" spans="1:3">
      <c r="A34" t="s">
        <v>1056</v>
      </c>
      <c r="B34" t="s">
        <v>1050</v>
      </c>
      <c r="C34" s="200">
        <v>1</v>
      </c>
    </row>
    <row r="35" spans="1:3">
      <c r="A35" t="s">
        <v>1057</v>
      </c>
      <c r="B35" t="s">
        <v>1050</v>
      </c>
      <c r="C35" s="200">
        <v>2</v>
      </c>
    </row>
    <row r="36" spans="1:3">
      <c r="A36" t="s">
        <v>1058</v>
      </c>
      <c r="B36" t="s">
        <v>1050</v>
      </c>
      <c r="C36" s="200">
        <v>5</v>
      </c>
    </row>
    <row r="37" spans="1:3">
      <c r="A37" t="s">
        <v>1059</v>
      </c>
      <c r="B37" t="s">
        <v>1050</v>
      </c>
      <c r="C37" s="200">
        <v>8</v>
      </c>
    </row>
    <row r="38" spans="1:3">
      <c r="A38" t="s">
        <v>1060</v>
      </c>
      <c r="B38" t="s">
        <v>1050</v>
      </c>
      <c r="C38" s="200">
        <v>27</v>
      </c>
    </row>
    <row r="39" spans="1:3">
      <c r="A39" t="s">
        <v>1061</v>
      </c>
      <c r="B39" t="s">
        <v>1050</v>
      </c>
      <c r="C39" s="200">
        <v>4</v>
      </c>
    </row>
    <row r="40" spans="1:3">
      <c r="A40" t="s">
        <v>1062</v>
      </c>
      <c r="B40" t="s">
        <v>1050</v>
      </c>
      <c r="C40" s="200">
        <v>5</v>
      </c>
    </row>
    <row r="41" spans="1:3">
      <c r="A41" t="s">
        <v>1063</v>
      </c>
      <c r="B41" t="s">
        <v>1050</v>
      </c>
      <c r="C41" s="200">
        <v>1</v>
      </c>
    </row>
    <row r="42" spans="1:3">
      <c r="A42" t="s">
        <v>1064</v>
      </c>
      <c r="B42" t="s">
        <v>1065</v>
      </c>
      <c r="C42" s="200">
        <v>9</v>
      </c>
    </row>
    <row r="43" spans="1:3">
      <c r="A43" t="s">
        <v>1066</v>
      </c>
      <c r="B43" t="s">
        <v>1065</v>
      </c>
      <c r="C43" s="200">
        <v>3</v>
      </c>
    </row>
    <row r="44" spans="1:3">
      <c r="A44" t="s">
        <v>1067</v>
      </c>
      <c r="B44" t="s">
        <v>1065</v>
      </c>
      <c r="C44" s="200">
        <v>4</v>
      </c>
    </row>
    <row r="45" spans="1:3">
      <c r="A45" t="s">
        <v>1068</v>
      </c>
      <c r="B45" t="s">
        <v>1065</v>
      </c>
      <c r="C45" s="200">
        <v>96</v>
      </c>
    </row>
    <row r="46" spans="1:3">
      <c r="A46" t="s">
        <v>1069</v>
      </c>
      <c r="B46" t="s">
        <v>1065</v>
      </c>
      <c r="C46" s="200">
        <v>19</v>
      </c>
    </row>
    <row r="47" spans="1:3">
      <c r="A47" t="s">
        <v>1070</v>
      </c>
      <c r="B47" t="s">
        <v>1065</v>
      </c>
      <c r="C47" s="200">
        <v>5</v>
      </c>
    </row>
    <row r="48" spans="1:3">
      <c r="A48" t="s">
        <v>1071</v>
      </c>
      <c r="B48" t="s">
        <v>1065</v>
      </c>
      <c r="C48" s="200">
        <v>50</v>
      </c>
    </row>
    <row r="49" spans="1:3">
      <c r="A49" t="s">
        <v>1072</v>
      </c>
      <c r="B49" t="s">
        <v>1065</v>
      </c>
      <c r="C49" s="200">
        <v>25</v>
      </c>
    </row>
    <row r="50" spans="1:3">
      <c r="A50" t="s">
        <v>1073</v>
      </c>
      <c r="B50" t="s">
        <v>1065</v>
      </c>
      <c r="C50" s="200">
        <v>9</v>
      </c>
    </row>
    <row r="51" spans="1:3">
      <c r="A51" t="s">
        <v>1074</v>
      </c>
      <c r="B51" t="s">
        <v>1065</v>
      </c>
      <c r="C51" s="200">
        <v>2</v>
      </c>
    </row>
    <row r="52" spans="1:3">
      <c r="A52" t="s">
        <v>1075</v>
      </c>
      <c r="B52" t="s">
        <v>1065</v>
      </c>
      <c r="C52" s="200">
        <v>3</v>
      </c>
    </row>
    <row r="53" spans="1:3">
      <c r="A53" t="s">
        <v>1076</v>
      </c>
      <c r="B53" t="s">
        <v>1065</v>
      </c>
      <c r="C53" s="200">
        <v>3</v>
      </c>
    </row>
    <row r="54" spans="1:3">
      <c r="A54" t="s">
        <v>1077</v>
      </c>
      <c r="B54" t="s">
        <v>1065</v>
      </c>
      <c r="C54" s="200">
        <v>26</v>
      </c>
    </row>
    <row r="55" spans="1:3">
      <c r="A55" t="s">
        <v>1078</v>
      </c>
      <c r="B55" t="s">
        <v>1065</v>
      </c>
      <c r="C55" s="200">
        <v>8</v>
      </c>
    </row>
    <row r="56" spans="1:3">
      <c r="A56" t="s">
        <v>1079</v>
      </c>
      <c r="B56" t="s">
        <v>1065</v>
      </c>
      <c r="C56" s="200">
        <v>3</v>
      </c>
    </row>
    <row r="57" spans="1:3">
      <c r="A57" t="s">
        <v>1080</v>
      </c>
      <c r="B57" t="s">
        <v>1065</v>
      </c>
      <c r="C57" s="200">
        <v>5</v>
      </c>
    </row>
    <row r="58" spans="1:3">
      <c r="A58" t="s">
        <v>1081</v>
      </c>
      <c r="B58" t="s">
        <v>1065</v>
      </c>
      <c r="C58" s="200">
        <v>10</v>
      </c>
    </row>
    <row r="59" spans="1:3">
      <c r="A59" t="s">
        <v>1082</v>
      </c>
      <c r="B59" t="s">
        <v>1065</v>
      </c>
      <c r="C59" s="200">
        <v>2</v>
      </c>
    </row>
    <row r="60" spans="1:3">
      <c r="A60" t="s">
        <v>1173</v>
      </c>
      <c r="B60" t="s">
        <v>1065</v>
      </c>
      <c r="C60" s="200">
        <v>1</v>
      </c>
    </row>
    <row r="61" spans="1:3">
      <c r="A61" t="s">
        <v>1083</v>
      </c>
      <c r="B61" t="s">
        <v>1065</v>
      </c>
      <c r="C61" s="200">
        <v>5</v>
      </c>
    </row>
    <row r="62" spans="1:3">
      <c r="A62" t="s">
        <v>1084</v>
      </c>
      <c r="B62" t="s">
        <v>1065</v>
      </c>
      <c r="C62" s="200">
        <v>16</v>
      </c>
    </row>
    <row r="63" spans="1:3">
      <c r="A63" t="s">
        <v>1085</v>
      </c>
      <c r="B63" t="s">
        <v>1065</v>
      </c>
      <c r="C63" s="200">
        <v>62</v>
      </c>
    </row>
    <row r="64" spans="1:3">
      <c r="A64" t="s">
        <v>1086</v>
      </c>
      <c r="B64" t="s">
        <v>1065</v>
      </c>
      <c r="C64" s="200">
        <v>2</v>
      </c>
    </row>
    <row r="65" spans="1:3">
      <c r="A65" t="s">
        <v>1087</v>
      </c>
      <c r="B65" t="s">
        <v>1065</v>
      </c>
      <c r="C65" s="200">
        <v>1</v>
      </c>
    </row>
    <row r="66" spans="1:3">
      <c r="A66" t="s">
        <v>1088</v>
      </c>
      <c r="B66" t="s">
        <v>1065</v>
      </c>
      <c r="C66" s="200">
        <v>2</v>
      </c>
    </row>
    <row r="67" spans="1:3">
      <c r="A67" t="s">
        <v>1174</v>
      </c>
      <c r="B67" t="s">
        <v>1065</v>
      </c>
      <c r="C67" s="200">
        <v>2</v>
      </c>
    </row>
    <row r="68" spans="1:3">
      <c r="A68" t="s">
        <v>1089</v>
      </c>
      <c r="B68" t="s">
        <v>1065</v>
      </c>
      <c r="C68" s="200">
        <v>3</v>
      </c>
    </row>
    <row r="69" spans="1:3">
      <c r="A69" t="s">
        <v>1090</v>
      </c>
      <c r="B69" t="s">
        <v>1065</v>
      </c>
      <c r="C69" s="200">
        <v>11</v>
      </c>
    </row>
    <row r="70" spans="1:3">
      <c r="A70" t="s">
        <v>1091</v>
      </c>
      <c r="B70" t="s">
        <v>1065</v>
      </c>
      <c r="C70" s="200">
        <v>4</v>
      </c>
    </row>
    <row r="71" spans="1:3">
      <c r="A71" t="s">
        <v>1092</v>
      </c>
      <c r="B71" t="s">
        <v>1065</v>
      </c>
      <c r="C71" s="200">
        <v>5</v>
      </c>
    </row>
    <row r="72" spans="1:3">
      <c r="A72" t="s">
        <v>1175</v>
      </c>
      <c r="B72" t="s">
        <v>1065</v>
      </c>
      <c r="C72" s="200">
        <v>1</v>
      </c>
    </row>
    <row r="73" spans="1:3">
      <c r="A73" t="s">
        <v>1093</v>
      </c>
      <c r="B73" t="s">
        <v>1065</v>
      </c>
      <c r="C73" s="200">
        <v>7</v>
      </c>
    </row>
    <row r="74" spans="1:3">
      <c r="A74" t="s">
        <v>1176</v>
      </c>
      <c r="B74" t="s">
        <v>1065</v>
      </c>
      <c r="C74" s="200">
        <v>1</v>
      </c>
    </row>
    <row r="75" spans="1:3">
      <c r="A75" t="s">
        <v>1094</v>
      </c>
      <c r="B75" t="s">
        <v>1065</v>
      </c>
      <c r="C75" s="200">
        <v>6</v>
      </c>
    </row>
    <row r="76" spans="1:3">
      <c r="A76" t="s">
        <v>1095</v>
      </c>
      <c r="B76" t="s">
        <v>1065</v>
      </c>
      <c r="C76" s="200">
        <v>18</v>
      </c>
    </row>
    <row r="77" spans="1:3">
      <c r="A77" t="s">
        <v>1096</v>
      </c>
      <c r="B77" t="s">
        <v>1065</v>
      </c>
      <c r="C77" s="200">
        <v>5</v>
      </c>
    </row>
    <row r="78" spans="1:3">
      <c r="A78" t="s">
        <v>1177</v>
      </c>
      <c r="B78" t="s">
        <v>1179</v>
      </c>
      <c r="C78" s="200">
        <v>1</v>
      </c>
    </row>
    <row r="79" spans="1:3">
      <c r="A79" t="s">
        <v>1097</v>
      </c>
      <c r="B79" t="s">
        <v>1179</v>
      </c>
      <c r="C79" s="200">
        <v>4</v>
      </c>
    </row>
    <row r="80" spans="1:3">
      <c r="A80" t="s">
        <v>1098</v>
      </c>
      <c r="B80" t="s">
        <v>1179</v>
      </c>
      <c r="C80" s="200">
        <v>7</v>
      </c>
    </row>
    <row r="81" spans="1:3">
      <c r="A81" t="s">
        <v>1099</v>
      </c>
      <c r="B81" t="s">
        <v>1179</v>
      </c>
      <c r="C81" s="200">
        <v>1</v>
      </c>
    </row>
    <row r="82" spans="1:3">
      <c r="A82" t="s">
        <v>1100</v>
      </c>
      <c r="B82" t="s">
        <v>1179</v>
      </c>
      <c r="C82" s="200">
        <v>1</v>
      </c>
    </row>
    <row r="83" spans="1:3">
      <c r="A83" t="s">
        <v>1101</v>
      </c>
      <c r="B83" t="s">
        <v>1179</v>
      </c>
      <c r="C83" s="200">
        <v>21</v>
      </c>
    </row>
    <row r="84" spans="1:3">
      <c r="A84" t="s">
        <v>1102</v>
      </c>
      <c r="B84" t="s">
        <v>1179</v>
      </c>
      <c r="C84" s="200">
        <v>83</v>
      </c>
    </row>
    <row r="85" spans="1:3">
      <c r="A85" t="s">
        <v>1103</v>
      </c>
      <c r="B85" t="s">
        <v>1179</v>
      </c>
      <c r="C85" s="200">
        <v>70</v>
      </c>
    </row>
    <row r="86" spans="1:3">
      <c r="A86" t="s">
        <v>1104</v>
      </c>
      <c r="B86" t="s">
        <v>1179</v>
      </c>
      <c r="C86" s="200">
        <v>69</v>
      </c>
    </row>
    <row r="87" spans="1:3">
      <c r="A87" t="s">
        <v>1105</v>
      </c>
      <c r="B87" t="s">
        <v>1179</v>
      </c>
      <c r="C87" s="200">
        <v>1</v>
      </c>
    </row>
    <row r="88" spans="1:3">
      <c r="A88" t="s">
        <v>1106</v>
      </c>
      <c r="B88" t="s">
        <v>1179</v>
      </c>
      <c r="C88" s="200">
        <v>3</v>
      </c>
    </row>
    <row r="89" spans="1:3">
      <c r="A89" t="s">
        <v>1107</v>
      </c>
      <c r="B89" t="s">
        <v>1179</v>
      </c>
      <c r="C89" s="200">
        <v>14</v>
      </c>
    </row>
    <row r="90" spans="1:3">
      <c r="A90" t="s">
        <v>1108</v>
      </c>
      <c r="B90" t="s">
        <v>1179</v>
      </c>
      <c r="C90" s="200">
        <v>40</v>
      </c>
    </row>
    <row r="91" spans="1:3">
      <c r="A91" t="s">
        <v>1109</v>
      </c>
      <c r="B91" t="s">
        <v>1179</v>
      </c>
      <c r="C91" s="200">
        <v>1</v>
      </c>
    </row>
    <row r="92" spans="1:3">
      <c r="A92" t="s">
        <v>1110</v>
      </c>
      <c r="B92" t="s">
        <v>1179</v>
      </c>
      <c r="C92" s="200">
        <v>4</v>
      </c>
    </row>
    <row r="93" spans="1:3">
      <c r="A93" t="s">
        <v>1111</v>
      </c>
      <c r="B93" t="s">
        <v>1179</v>
      </c>
      <c r="C93" s="200">
        <v>10</v>
      </c>
    </row>
    <row r="94" spans="1:3">
      <c r="A94" t="s">
        <v>1112</v>
      </c>
      <c r="B94" t="s">
        <v>1179</v>
      </c>
      <c r="C94" s="200">
        <v>7</v>
      </c>
    </row>
    <row r="95" spans="1:3">
      <c r="A95" t="s">
        <v>1113</v>
      </c>
      <c r="B95" t="s">
        <v>1179</v>
      </c>
      <c r="C95" s="200">
        <v>4</v>
      </c>
    </row>
    <row r="96" spans="1:3">
      <c r="A96" t="s">
        <v>1114</v>
      </c>
      <c r="B96" t="s">
        <v>1179</v>
      </c>
      <c r="C96" s="200">
        <v>7</v>
      </c>
    </row>
    <row r="97" spans="1:3">
      <c r="A97" t="s">
        <v>1115</v>
      </c>
      <c r="B97" t="s">
        <v>1179</v>
      </c>
      <c r="C97" s="200">
        <v>6</v>
      </c>
    </row>
    <row r="98" spans="1:3">
      <c r="A98" t="s">
        <v>1116</v>
      </c>
      <c r="B98" t="s">
        <v>1179</v>
      </c>
      <c r="C98" s="200">
        <v>18</v>
      </c>
    </row>
    <row r="99" spans="1:3">
      <c r="A99" t="s">
        <v>1117</v>
      </c>
      <c r="B99" t="s">
        <v>1179</v>
      </c>
      <c r="C99" s="200">
        <v>2</v>
      </c>
    </row>
    <row r="100" spans="1:3">
      <c r="A100" t="s">
        <v>1118</v>
      </c>
      <c r="B100" t="s">
        <v>1179</v>
      </c>
      <c r="C100" s="200">
        <v>6</v>
      </c>
    </row>
    <row r="101" spans="1:3">
      <c r="A101" t="s">
        <v>1119</v>
      </c>
      <c r="B101" t="s">
        <v>1179</v>
      </c>
      <c r="C101" s="200">
        <v>9</v>
      </c>
    </row>
    <row r="102" spans="1:3">
      <c r="A102" t="s">
        <v>1120</v>
      </c>
      <c r="B102" t="s">
        <v>1179</v>
      </c>
      <c r="C102" s="200">
        <v>22</v>
      </c>
    </row>
    <row r="103" spans="1:3">
      <c r="A103" t="s">
        <v>1121</v>
      </c>
      <c r="B103" t="s">
        <v>1179</v>
      </c>
      <c r="C103" s="200">
        <v>5</v>
      </c>
    </row>
    <row r="104" spans="1:3">
      <c r="A104" t="s">
        <v>1122</v>
      </c>
      <c r="B104" t="s">
        <v>1179</v>
      </c>
      <c r="C104" s="200">
        <v>4</v>
      </c>
    </row>
    <row r="105" spans="1:3">
      <c r="A105" t="s">
        <v>1123</v>
      </c>
      <c r="B105" t="s">
        <v>1179</v>
      </c>
      <c r="C105" s="200">
        <v>75</v>
      </c>
    </row>
    <row r="106" spans="1:3">
      <c r="A106" t="s">
        <v>1124</v>
      </c>
      <c r="B106" t="s">
        <v>1179</v>
      </c>
      <c r="C106" s="200">
        <v>10</v>
      </c>
    </row>
    <row r="107" spans="1:3">
      <c r="A107" t="s">
        <v>1125</v>
      </c>
      <c r="B107" t="s">
        <v>1179</v>
      </c>
      <c r="C107" s="200">
        <v>3</v>
      </c>
    </row>
    <row r="108" spans="1:3">
      <c r="A108" t="s">
        <v>1126</v>
      </c>
      <c r="B108" t="s">
        <v>1179</v>
      </c>
      <c r="C108" s="200">
        <v>8</v>
      </c>
    </row>
    <row r="109" spans="1:3">
      <c r="A109" t="s">
        <v>1127</v>
      </c>
      <c r="B109" t="s">
        <v>1179</v>
      </c>
      <c r="C109" s="200">
        <v>8</v>
      </c>
    </row>
    <row r="110" spans="1:3">
      <c r="A110" t="s">
        <v>1128</v>
      </c>
      <c r="B110" t="s">
        <v>1179</v>
      </c>
      <c r="C110" s="200">
        <v>109</v>
      </c>
    </row>
    <row r="111" spans="1:3">
      <c r="A111" t="s">
        <v>1129</v>
      </c>
      <c r="B111" t="s">
        <v>1179</v>
      </c>
      <c r="C111" s="200">
        <v>5</v>
      </c>
    </row>
    <row r="112" spans="1:3">
      <c r="A112" t="s">
        <v>1130</v>
      </c>
      <c r="B112" t="s">
        <v>1179</v>
      </c>
      <c r="C112" s="200">
        <v>6</v>
      </c>
    </row>
    <row r="113" spans="1:3">
      <c r="A113" t="s">
        <v>1131</v>
      </c>
      <c r="B113" t="s">
        <v>1179</v>
      </c>
      <c r="C113" s="200">
        <v>7</v>
      </c>
    </row>
    <row r="114" spans="1:3">
      <c r="A114" t="s">
        <v>1132</v>
      </c>
      <c r="B114" t="s">
        <v>1179</v>
      </c>
      <c r="C114" s="200">
        <v>2</v>
      </c>
    </row>
    <row r="115" spans="1:3">
      <c r="A115" t="s">
        <v>1133</v>
      </c>
      <c r="B115" t="s">
        <v>1179</v>
      </c>
      <c r="C115" s="200">
        <v>11</v>
      </c>
    </row>
    <row r="116" spans="1:3">
      <c r="A116" t="s">
        <v>1178</v>
      </c>
      <c r="B116" t="s">
        <v>1179</v>
      </c>
      <c r="C116" s="200">
        <v>1</v>
      </c>
    </row>
    <row r="117" spans="1:3">
      <c r="A117" t="s">
        <v>1134</v>
      </c>
      <c r="B117" t="s">
        <v>1179</v>
      </c>
      <c r="C117" s="200">
        <v>1</v>
      </c>
    </row>
    <row r="118" spans="1:3">
      <c r="A118" t="s">
        <v>1135</v>
      </c>
      <c r="B118" t="s">
        <v>1179</v>
      </c>
      <c r="C118" s="200">
        <v>2</v>
      </c>
    </row>
    <row r="119" spans="1:3">
      <c r="A119" t="s">
        <v>1136</v>
      </c>
      <c r="B119" t="s">
        <v>1179</v>
      </c>
      <c r="C119" s="200">
        <v>1</v>
      </c>
    </row>
    <row r="120" spans="1:3">
      <c r="A120" t="s">
        <v>1137</v>
      </c>
      <c r="B120" t="s">
        <v>1179</v>
      </c>
      <c r="C120" s="200">
        <v>1</v>
      </c>
    </row>
    <row r="121" spans="1:3">
      <c r="A121" t="s">
        <v>1138</v>
      </c>
      <c r="B121" t="s">
        <v>1179</v>
      </c>
      <c r="C121" s="200">
        <v>7</v>
      </c>
    </row>
    <row r="122" spans="1:3">
      <c r="A122" t="s">
        <v>1139</v>
      </c>
      <c r="B122" t="s">
        <v>1179</v>
      </c>
      <c r="C122" s="200">
        <v>19</v>
      </c>
    </row>
    <row r="123" spans="1:3">
      <c r="A123" t="s">
        <v>1140</v>
      </c>
      <c r="B123" t="s">
        <v>1179</v>
      </c>
      <c r="C123" s="200">
        <v>130</v>
      </c>
    </row>
    <row r="124" spans="1:3">
      <c r="A124" t="s">
        <v>1141</v>
      </c>
      <c r="B124" t="s">
        <v>1142</v>
      </c>
      <c r="C124" s="200">
        <v>272</v>
      </c>
    </row>
    <row r="125" spans="1:3">
      <c r="A125" t="s">
        <v>1143</v>
      </c>
      <c r="B125" t="s">
        <v>1142</v>
      </c>
      <c r="C125" s="200">
        <v>69</v>
      </c>
    </row>
    <row r="126" spans="1:3">
      <c r="A126" t="s">
        <v>1144</v>
      </c>
      <c r="B126" t="s">
        <v>1181</v>
      </c>
      <c r="C126" s="200">
        <v>12</v>
      </c>
    </row>
    <row r="127" spans="1:3">
      <c r="A127" t="s">
        <v>1145</v>
      </c>
      <c r="B127" t="s">
        <v>1181</v>
      </c>
      <c r="C127" s="200">
        <v>4</v>
      </c>
    </row>
    <row r="128" spans="1:3">
      <c r="A128" t="s">
        <v>1146</v>
      </c>
      <c r="B128" t="s">
        <v>1181</v>
      </c>
      <c r="C128" s="200">
        <v>2</v>
      </c>
    </row>
    <row r="129" spans="1:3">
      <c r="A129" t="s">
        <v>1147</v>
      </c>
      <c r="B129" t="s">
        <v>1181</v>
      </c>
      <c r="C129" s="200">
        <v>5</v>
      </c>
    </row>
    <row r="130" spans="1:3">
      <c r="A130" t="s">
        <v>1148</v>
      </c>
      <c r="B130" t="s">
        <v>1181</v>
      </c>
      <c r="C130" s="200">
        <v>3</v>
      </c>
    </row>
    <row r="131" spans="1:3">
      <c r="A131" t="s">
        <v>1149</v>
      </c>
      <c r="B131" t="s">
        <v>1181</v>
      </c>
      <c r="C131" s="200">
        <v>4</v>
      </c>
    </row>
    <row r="132" spans="1:3">
      <c r="A132" t="s">
        <v>1150</v>
      </c>
      <c r="B132" t="s">
        <v>1181</v>
      </c>
      <c r="C132" s="200">
        <v>1</v>
      </c>
    </row>
    <row r="133" spans="1:3">
      <c r="A133" t="s">
        <v>1151</v>
      </c>
      <c r="B133" t="s">
        <v>1181</v>
      </c>
      <c r="C133" s="200">
        <v>19</v>
      </c>
    </row>
    <row r="134" spans="1:3">
      <c r="A134" t="s">
        <v>1152</v>
      </c>
      <c r="B134" t="s">
        <v>1181</v>
      </c>
      <c r="C134" s="200">
        <v>2</v>
      </c>
    </row>
    <row r="135" spans="1:3">
      <c r="A135" t="s">
        <v>1153</v>
      </c>
      <c r="B135" t="s">
        <v>1181</v>
      </c>
      <c r="C135" s="200">
        <v>10</v>
      </c>
    </row>
    <row r="136" spans="1:3">
      <c r="A136" t="s">
        <v>1154</v>
      </c>
      <c r="B136" t="s">
        <v>1181</v>
      </c>
      <c r="C136" s="200">
        <v>1</v>
      </c>
    </row>
    <row r="137" spans="1:3">
      <c r="A137" t="s">
        <v>1155</v>
      </c>
      <c r="B137" t="s">
        <v>1181</v>
      </c>
      <c r="C137" s="200">
        <v>2</v>
      </c>
    </row>
    <row r="138" spans="1:3">
      <c r="A138" t="s">
        <v>1156</v>
      </c>
      <c r="B138" t="s">
        <v>1181</v>
      </c>
      <c r="C138" s="200">
        <v>7</v>
      </c>
    </row>
    <row r="139" spans="1:3">
      <c r="A139" t="s">
        <v>1180</v>
      </c>
      <c r="B139" t="s">
        <v>1181</v>
      </c>
      <c r="C139" s="200">
        <v>1</v>
      </c>
    </row>
    <row r="140" spans="1:3">
      <c r="A140" t="s">
        <v>1157</v>
      </c>
      <c r="B140" t="s">
        <v>1181</v>
      </c>
      <c r="C140" s="200">
        <v>5</v>
      </c>
    </row>
    <row r="141" spans="1:3">
      <c r="A141" t="s">
        <v>1158</v>
      </c>
      <c r="B141" t="s">
        <v>1181</v>
      </c>
      <c r="C141" s="200">
        <v>431</v>
      </c>
    </row>
    <row r="142" spans="1:3">
      <c r="A142" t="s">
        <v>1159</v>
      </c>
      <c r="B142" t="s">
        <v>1181</v>
      </c>
      <c r="C142" s="200">
        <v>4</v>
      </c>
    </row>
    <row r="143" spans="1:3">
      <c r="A143" t="s">
        <v>1160</v>
      </c>
      <c r="B143" t="s">
        <v>1181</v>
      </c>
      <c r="C143" s="200">
        <v>150</v>
      </c>
    </row>
    <row r="144" spans="1:3">
      <c r="A144" t="s">
        <v>1161</v>
      </c>
      <c r="B144" t="s">
        <v>1181</v>
      </c>
      <c r="C144" s="200">
        <v>3</v>
      </c>
    </row>
    <row r="145" spans="1:3">
      <c r="A145" t="s">
        <v>1162</v>
      </c>
      <c r="B145" t="s">
        <v>1181</v>
      </c>
      <c r="C145" s="200">
        <v>9</v>
      </c>
    </row>
    <row r="146" spans="1:3">
      <c r="A146" t="s">
        <v>1163</v>
      </c>
      <c r="B146" t="s">
        <v>1181</v>
      </c>
      <c r="C146" s="200">
        <v>23</v>
      </c>
    </row>
    <row r="147" spans="1:3">
      <c r="A147" t="s">
        <v>1164</v>
      </c>
      <c r="B147" t="s">
        <v>1182</v>
      </c>
      <c r="C147">
        <v>35</v>
      </c>
    </row>
    <row r="148" spans="1:3">
      <c r="A148" t="s">
        <v>1165</v>
      </c>
      <c r="B148" t="s">
        <v>1182</v>
      </c>
      <c r="C148">
        <v>4</v>
      </c>
    </row>
    <row r="149" spans="1:3">
      <c r="A149" t="s">
        <v>1166</v>
      </c>
      <c r="B149" t="s">
        <v>1182</v>
      </c>
      <c r="C149">
        <v>1</v>
      </c>
    </row>
    <row r="150" spans="1:3">
      <c r="A150" t="s">
        <v>1167</v>
      </c>
      <c r="B150" t="s">
        <v>1182</v>
      </c>
      <c r="C150">
        <v>4</v>
      </c>
    </row>
    <row r="151" spans="1:3">
      <c r="A151" t="s">
        <v>1168</v>
      </c>
      <c r="B151" t="s">
        <v>1182</v>
      </c>
      <c r="C151">
        <v>10</v>
      </c>
    </row>
    <row r="152" spans="1:3">
      <c r="A152" t="s">
        <v>1169</v>
      </c>
      <c r="B152" t="s">
        <v>1182</v>
      </c>
      <c r="C152">
        <v>5</v>
      </c>
    </row>
    <row r="153" spans="1:3">
      <c r="A153" t="s">
        <v>1170</v>
      </c>
      <c r="B153" t="s">
        <v>878</v>
      </c>
      <c r="C153">
        <v>0</v>
      </c>
    </row>
    <row r="154" spans="1:3">
      <c r="A154" t="s">
        <v>1171</v>
      </c>
      <c r="B154" t="s">
        <v>878</v>
      </c>
      <c r="C154">
        <v>9</v>
      </c>
    </row>
    <row r="155" spans="1:3">
      <c r="A155" t="s">
        <v>1172</v>
      </c>
      <c r="B155" t="s">
        <v>1183</v>
      </c>
      <c r="C155" s="200">
        <v>12602</v>
      </c>
    </row>
  </sheetData>
  <phoneticPr fontId="4"/>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28AE5-5FD4-4684-B801-89F4671D13B9}">
  <dimension ref="A1:C19"/>
  <sheetViews>
    <sheetView zoomScaleNormal="100" workbookViewId="0"/>
  </sheetViews>
  <sheetFormatPr defaultRowHeight="13.5"/>
  <cols>
    <col min="1" max="3" width="9.875" customWidth="1"/>
  </cols>
  <sheetData>
    <row r="1" spans="1:3">
      <c r="A1" t="s">
        <v>1184</v>
      </c>
    </row>
    <row r="2" spans="1:3">
      <c r="A2" t="s">
        <v>1200</v>
      </c>
    </row>
    <row r="3" spans="1:3">
      <c r="A3" t="s">
        <v>392</v>
      </c>
    </row>
    <row r="5" spans="1:3">
      <c r="A5" s="199" t="s">
        <v>1185</v>
      </c>
      <c r="B5" s="199" t="s">
        <v>1186</v>
      </c>
      <c r="C5" s="199" t="s">
        <v>1187</v>
      </c>
    </row>
    <row r="6" spans="1:3">
      <c r="A6" s="16" t="s">
        <v>1188</v>
      </c>
      <c r="B6" s="200">
        <v>281</v>
      </c>
      <c r="C6" s="200">
        <v>257</v>
      </c>
    </row>
    <row r="7" spans="1:3">
      <c r="A7" s="16" t="s">
        <v>1189</v>
      </c>
      <c r="B7" s="200">
        <v>421</v>
      </c>
      <c r="C7" s="200">
        <v>373</v>
      </c>
    </row>
    <row r="8" spans="1:3">
      <c r="A8" s="16" t="s">
        <v>1190</v>
      </c>
      <c r="B8" s="200">
        <v>435</v>
      </c>
      <c r="C8" s="200">
        <v>413</v>
      </c>
    </row>
    <row r="9" spans="1:3">
      <c r="A9" s="16" t="s">
        <v>1191</v>
      </c>
      <c r="B9" s="200">
        <v>375</v>
      </c>
      <c r="C9" s="200">
        <v>410</v>
      </c>
    </row>
    <row r="10" spans="1:3">
      <c r="A10" s="16" t="s">
        <v>1192</v>
      </c>
      <c r="B10" s="200">
        <v>373</v>
      </c>
      <c r="C10" s="200">
        <v>387</v>
      </c>
    </row>
    <row r="11" spans="1:3">
      <c r="A11" s="16" t="s">
        <v>1193</v>
      </c>
      <c r="B11" s="200">
        <v>395</v>
      </c>
      <c r="C11" s="200">
        <v>337</v>
      </c>
    </row>
    <row r="12" spans="1:3">
      <c r="A12" s="16" t="s">
        <v>1194</v>
      </c>
      <c r="B12" s="200">
        <v>410</v>
      </c>
      <c r="C12" s="200">
        <v>444</v>
      </c>
    </row>
    <row r="13" spans="1:3">
      <c r="A13" s="16" t="s">
        <v>1195</v>
      </c>
      <c r="B13" s="200">
        <v>399</v>
      </c>
      <c r="C13" s="200">
        <v>380</v>
      </c>
    </row>
    <row r="14" spans="1:3">
      <c r="A14" s="16" t="s">
        <v>1196</v>
      </c>
      <c r="B14" s="200">
        <v>495</v>
      </c>
      <c r="C14" s="200">
        <v>468</v>
      </c>
    </row>
    <row r="15" spans="1:3">
      <c r="A15" s="16" t="s">
        <v>1197</v>
      </c>
      <c r="B15" s="200">
        <v>771</v>
      </c>
      <c r="C15" s="200">
        <v>612</v>
      </c>
    </row>
    <row r="16" spans="1:3">
      <c r="A16" s="16" t="s">
        <v>1198</v>
      </c>
      <c r="B16" s="200">
        <v>702</v>
      </c>
      <c r="C16" s="200">
        <v>692</v>
      </c>
    </row>
    <row r="17" spans="1:3">
      <c r="A17" s="16" t="s">
        <v>1199</v>
      </c>
      <c r="B17" s="200">
        <v>950</v>
      </c>
      <c r="C17" s="200">
        <v>874</v>
      </c>
    </row>
    <row r="18" spans="1:3">
      <c r="A18" s="16" t="s">
        <v>738</v>
      </c>
      <c r="B18" s="200">
        <v>6007</v>
      </c>
      <c r="C18" s="200">
        <v>5647</v>
      </c>
    </row>
    <row r="19" spans="1:3">
      <c r="B19" s="222"/>
    </row>
  </sheetData>
  <phoneticPr fontId="4"/>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80C8D-BE8D-488D-9C4E-765A1A38A7D3}">
  <sheetPr>
    <pageSetUpPr fitToPage="1"/>
  </sheetPr>
  <dimension ref="A1:H56"/>
  <sheetViews>
    <sheetView view="pageBreakPreview" zoomScaleNormal="100" zoomScaleSheetLayoutView="100" workbookViewId="0"/>
  </sheetViews>
  <sheetFormatPr defaultColWidth="10.75" defaultRowHeight="13.5"/>
  <cols>
    <col min="1" max="8" width="10" customWidth="1"/>
  </cols>
  <sheetData>
    <row r="1" spans="1:8" ht="30.6" customHeight="1">
      <c r="A1" s="227" t="s">
        <v>1201</v>
      </c>
      <c r="F1" t="s">
        <v>1202</v>
      </c>
      <c r="G1" s="228"/>
      <c r="H1" s="228"/>
    </row>
    <row r="2" spans="1:8" ht="30.75" customHeight="1">
      <c r="A2" s="2195" t="s">
        <v>741</v>
      </c>
      <c r="B2" s="2195" t="s">
        <v>1203</v>
      </c>
      <c r="C2" s="2197" t="s">
        <v>1204</v>
      </c>
      <c r="D2" s="2198"/>
      <c r="E2" s="2197" t="s">
        <v>1205</v>
      </c>
      <c r="F2" s="2199"/>
      <c r="G2" s="229" t="s">
        <v>1206</v>
      </c>
      <c r="H2" s="230"/>
    </row>
    <row r="3" spans="1:8" ht="30.75" customHeight="1">
      <c r="A3" s="2196"/>
      <c r="B3" s="2196"/>
      <c r="C3" s="231" t="s">
        <v>1203</v>
      </c>
      <c r="D3" s="232" t="s">
        <v>1207</v>
      </c>
      <c r="E3" s="231" t="s">
        <v>1203</v>
      </c>
      <c r="F3" s="233" t="s">
        <v>1207</v>
      </c>
      <c r="G3" s="231" t="s">
        <v>1203</v>
      </c>
      <c r="H3" s="232" t="s">
        <v>1207</v>
      </c>
    </row>
    <row r="4" spans="1:8" s="19" customFormat="1" ht="30.75" customHeight="1">
      <c r="A4" s="234" t="s">
        <v>1208</v>
      </c>
      <c r="B4" s="235">
        <f t="shared" ref="B4:B12" si="0">C4+E4+G4</f>
        <v>60577</v>
      </c>
      <c r="C4" s="236">
        <v>15862</v>
      </c>
      <c r="D4" s="237">
        <f t="shared" ref="D4:D12" si="1">ROUNDDOWN(SUM(C4/B4*100),3)</f>
        <v>26.184000000000001</v>
      </c>
      <c r="E4" s="236">
        <v>13149</v>
      </c>
      <c r="F4" s="238">
        <f t="shared" ref="F4:F12" si="2">ROUNDDOWN(SUM(E4/B4*100),3)</f>
        <v>21.706</v>
      </c>
      <c r="G4" s="236">
        <v>31566</v>
      </c>
      <c r="H4" s="237">
        <f t="shared" ref="H4:H12" si="3">ROUNDDOWN(SUM(G4/B4*100),3)</f>
        <v>52.107999999999997</v>
      </c>
    </row>
    <row r="5" spans="1:8" s="19" customFormat="1" ht="30.75" customHeight="1">
      <c r="A5" s="239" t="s">
        <v>1209</v>
      </c>
      <c r="B5" s="235">
        <f t="shared" si="0"/>
        <v>70078</v>
      </c>
      <c r="C5" s="240">
        <v>12124</v>
      </c>
      <c r="D5" s="237">
        <f t="shared" si="1"/>
        <v>17.3</v>
      </c>
      <c r="E5" s="240">
        <v>16275</v>
      </c>
      <c r="F5" s="238">
        <f t="shared" si="2"/>
        <v>23.224</v>
      </c>
      <c r="G5" s="240">
        <v>41679</v>
      </c>
      <c r="H5" s="237">
        <f t="shared" si="3"/>
        <v>59.475000000000001</v>
      </c>
    </row>
    <row r="6" spans="1:8" s="19" customFormat="1" ht="30.75" customHeight="1">
      <c r="A6" s="239" t="s">
        <v>1210</v>
      </c>
      <c r="B6" s="235">
        <f t="shared" si="0"/>
        <v>81280</v>
      </c>
      <c r="C6" s="240">
        <v>9294</v>
      </c>
      <c r="D6" s="237">
        <f t="shared" si="1"/>
        <v>11.433999999999999</v>
      </c>
      <c r="E6" s="240">
        <v>20188</v>
      </c>
      <c r="F6" s="238">
        <f t="shared" si="2"/>
        <v>24.837</v>
      </c>
      <c r="G6" s="240">
        <v>51798</v>
      </c>
      <c r="H6" s="237">
        <f t="shared" si="3"/>
        <v>63.726999999999997</v>
      </c>
    </row>
    <row r="7" spans="1:8" s="19" customFormat="1" ht="30.75" customHeight="1">
      <c r="A7" s="239" t="s">
        <v>1211</v>
      </c>
      <c r="B7" s="235">
        <f t="shared" si="0"/>
        <v>89688</v>
      </c>
      <c r="C7" s="240">
        <v>7227</v>
      </c>
      <c r="D7" s="237">
        <f t="shared" si="1"/>
        <v>8.0570000000000004</v>
      </c>
      <c r="E7" s="240">
        <v>20955</v>
      </c>
      <c r="F7" s="238">
        <f t="shared" si="2"/>
        <v>23.364000000000001</v>
      </c>
      <c r="G7" s="240">
        <v>61506</v>
      </c>
      <c r="H7" s="237">
        <f t="shared" si="3"/>
        <v>68.576999999999998</v>
      </c>
    </row>
    <row r="8" spans="1:8" s="19" customFormat="1" ht="30.75" customHeight="1">
      <c r="A8" s="239" t="s">
        <v>1212</v>
      </c>
      <c r="B8" s="235">
        <f t="shared" si="0"/>
        <v>90530</v>
      </c>
      <c r="C8" s="240">
        <v>5388</v>
      </c>
      <c r="D8" s="237">
        <f t="shared" si="1"/>
        <v>5.9509999999999996</v>
      </c>
      <c r="E8" s="240">
        <v>20170</v>
      </c>
      <c r="F8" s="238">
        <f t="shared" si="2"/>
        <v>22.279</v>
      </c>
      <c r="G8" s="240">
        <v>64972</v>
      </c>
      <c r="H8" s="237">
        <f t="shared" si="3"/>
        <v>71.768000000000001</v>
      </c>
    </row>
    <row r="9" spans="1:8" s="19" customFormat="1" ht="30.75" customHeight="1">
      <c r="A9" s="239" t="s">
        <v>1213</v>
      </c>
      <c r="B9" s="235">
        <f t="shared" si="0"/>
        <v>90701</v>
      </c>
      <c r="C9" s="240">
        <v>4290</v>
      </c>
      <c r="D9" s="237">
        <f t="shared" si="1"/>
        <v>4.7290000000000001</v>
      </c>
      <c r="E9" s="240">
        <v>17809</v>
      </c>
      <c r="F9" s="238">
        <f t="shared" si="2"/>
        <v>19.634</v>
      </c>
      <c r="G9" s="240">
        <v>68602</v>
      </c>
      <c r="H9" s="237">
        <f t="shared" si="3"/>
        <v>75.635000000000005</v>
      </c>
    </row>
    <row r="10" spans="1:8" s="19" customFormat="1" ht="30.75" customHeight="1">
      <c r="A10" s="239" t="s">
        <v>1214</v>
      </c>
      <c r="B10" s="235">
        <f t="shared" si="0"/>
        <v>89591</v>
      </c>
      <c r="C10" s="240">
        <v>3133</v>
      </c>
      <c r="D10" s="237">
        <f t="shared" si="1"/>
        <v>3.4969999999999999</v>
      </c>
      <c r="E10" s="240">
        <v>17268</v>
      </c>
      <c r="F10" s="238">
        <f t="shared" si="2"/>
        <v>19.274000000000001</v>
      </c>
      <c r="G10" s="240">
        <v>69190</v>
      </c>
      <c r="H10" s="237">
        <f t="shared" si="3"/>
        <v>77.227999999999994</v>
      </c>
    </row>
    <row r="11" spans="1:8" s="19" customFormat="1" ht="30.75" customHeight="1">
      <c r="A11" s="241" t="s">
        <v>408</v>
      </c>
      <c r="B11" s="235">
        <f t="shared" si="0"/>
        <v>98318</v>
      </c>
      <c r="C11" s="242">
        <v>3122</v>
      </c>
      <c r="D11" s="237">
        <f t="shared" si="1"/>
        <v>3.1749999999999998</v>
      </c>
      <c r="E11" s="242">
        <v>20412</v>
      </c>
      <c r="F11" s="238">
        <f t="shared" si="2"/>
        <v>20.760999999999999</v>
      </c>
      <c r="G11" s="242">
        <v>74784</v>
      </c>
      <c r="H11" s="237">
        <f t="shared" si="3"/>
        <v>76.063000000000002</v>
      </c>
    </row>
    <row r="12" spans="1:8" s="19" customFormat="1" ht="30.75" customHeight="1">
      <c r="A12" s="243" t="s">
        <v>1215</v>
      </c>
      <c r="B12" s="244">
        <f t="shared" si="0"/>
        <v>111021</v>
      </c>
      <c r="C12" s="245">
        <v>2807</v>
      </c>
      <c r="D12" s="246">
        <f t="shared" si="1"/>
        <v>2.528</v>
      </c>
      <c r="E12" s="245">
        <v>21400</v>
      </c>
      <c r="F12" s="247">
        <f t="shared" si="2"/>
        <v>19.274999999999999</v>
      </c>
      <c r="G12" s="245">
        <v>86814</v>
      </c>
      <c r="H12" s="246">
        <f t="shared" si="3"/>
        <v>78.195999999999998</v>
      </c>
    </row>
    <row r="13" spans="1:8">
      <c r="A13" s="10"/>
      <c r="B13" s="248"/>
      <c r="H13" s="249" t="s">
        <v>1216</v>
      </c>
    </row>
    <row r="33" spans="1:8" ht="18" customHeight="1"/>
    <row r="34" spans="1:8" ht="18" customHeight="1"/>
    <row r="35" spans="1:8" ht="18" customHeight="1"/>
    <row r="36" spans="1:8" ht="18" customHeight="1"/>
    <row r="37" spans="1:8" ht="18" customHeight="1">
      <c r="A37" s="2200" t="s">
        <v>1217</v>
      </c>
      <c r="B37" s="2200"/>
      <c r="C37" s="2200"/>
      <c r="D37" s="2200"/>
      <c r="E37" s="2200"/>
      <c r="F37" s="2200"/>
      <c r="G37" s="2200"/>
      <c r="H37" s="2200"/>
    </row>
    <row r="38" spans="1:8" ht="18" customHeight="1"/>
    <row r="39" spans="1:8" ht="18" customHeight="1"/>
    <row r="40" spans="1:8" ht="18" customHeight="1"/>
    <row r="44" spans="1:8" ht="26.25" customHeight="1">
      <c r="A44" s="2200"/>
      <c r="B44" s="2200"/>
      <c r="C44" s="2200"/>
      <c r="D44" s="2200"/>
      <c r="E44" s="2200"/>
      <c r="F44" s="2200"/>
      <c r="G44" s="2200"/>
      <c r="H44" s="2200"/>
    </row>
    <row r="45" spans="1:8" ht="26.25" customHeight="1">
      <c r="C45" s="19"/>
    </row>
    <row r="46" spans="1:8" ht="26.25" customHeight="1">
      <c r="B46" s="250"/>
      <c r="C46" s="251"/>
      <c r="D46" s="252"/>
      <c r="E46" s="252"/>
      <c r="F46" s="252"/>
      <c r="G46" s="252"/>
      <c r="H46" s="252"/>
    </row>
    <row r="47" spans="1:8" ht="26.25" customHeight="1">
      <c r="B47" s="252"/>
      <c r="C47" s="2194"/>
      <c r="D47" s="2194"/>
      <c r="E47" s="2194"/>
      <c r="F47" s="2194"/>
      <c r="G47" s="2194"/>
      <c r="H47" s="2194"/>
    </row>
    <row r="48" spans="1:8" ht="26.25" customHeight="1">
      <c r="B48" s="252"/>
      <c r="C48" s="252"/>
      <c r="D48" s="252"/>
      <c r="E48" s="252"/>
      <c r="F48" s="252"/>
      <c r="G48" s="252"/>
      <c r="H48" s="252"/>
    </row>
    <row r="49" spans="2:8" ht="26.25" customHeight="1">
      <c r="B49" s="252"/>
      <c r="C49" s="252"/>
      <c r="D49" s="252"/>
      <c r="E49" s="252"/>
      <c r="F49" s="252"/>
      <c r="G49" s="252"/>
      <c r="H49" s="252"/>
    </row>
    <row r="50" spans="2:8" ht="26.25" customHeight="1">
      <c r="B50" s="252"/>
      <c r="C50" s="252"/>
      <c r="D50" s="252"/>
      <c r="E50" s="252"/>
      <c r="F50" s="252"/>
      <c r="G50" s="252"/>
      <c r="H50" s="252"/>
    </row>
    <row r="51" spans="2:8" ht="26.25" customHeight="1">
      <c r="B51" s="252"/>
      <c r="C51" s="2194"/>
      <c r="D51" s="2194"/>
      <c r="E51" s="2194"/>
      <c r="F51" s="2194"/>
      <c r="G51" s="2194"/>
      <c r="H51" s="2194"/>
    </row>
    <row r="52" spans="2:8" ht="26.25" customHeight="1">
      <c r="B52" s="252"/>
      <c r="C52" s="250"/>
      <c r="D52" s="250"/>
      <c r="E52" s="250"/>
      <c r="F52" s="250"/>
      <c r="G52" s="250"/>
      <c r="H52" s="250"/>
    </row>
    <row r="53" spans="2:8" ht="26.25" customHeight="1">
      <c r="B53" s="252"/>
      <c r="C53" s="252"/>
      <c r="D53" s="252"/>
      <c r="E53" s="252"/>
      <c r="F53" s="252"/>
      <c r="G53" s="252"/>
      <c r="H53" s="252"/>
    </row>
    <row r="54" spans="2:8" ht="26.25" customHeight="1">
      <c r="B54" s="252"/>
      <c r="C54" s="252"/>
      <c r="D54" s="252"/>
      <c r="E54" s="252"/>
      <c r="F54" s="252"/>
      <c r="G54" s="252"/>
      <c r="H54" s="252"/>
    </row>
    <row r="55" spans="2:8" ht="26.25" customHeight="1">
      <c r="B55" s="252"/>
      <c r="C55" s="250"/>
      <c r="D55" s="250"/>
      <c r="E55" s="250"/>
      <c r="F55" s="250"/>
      <c r="G55" s="250"/>
      <c r="H55" s="250"/>
    </row>
    <row r="56" spans="2:8" ht="26.25" customHeight="1">
      <c r="B56" s="252"/>
      <c r="C56" s="252"/>
      <c r="D56" s="252"/>
      <c r="E56" s="252"/>
      <c r="F56" s="252"/>
      <c r="G56" s="252"/>
      <c r="H56" s="252"/>
    </row>
  </sheetData>
  <mergeCells count="8">
    <mergeCell ref="C47:H47"/>
    <mergeCell ref="C51:H51"/>
    <mergeCell ref="A2:A3"/>
    <mergeCell ref="B2:B3"/>
    <mergeCell ref="C2:D2"/>
    <mergeCell ref="E2:F2"/>
    <mergeCell ref="A37:H37"/>
    <mergeCell ref="A44:H44"/>
  </mergeCells>
  <phoneticPr fontId="4"/>
  <printOptions horizontalCentered="1"/>
  <pageMargins left="0.98425196850393704" right="1.1023622047244095" top="1.1811023622047245" bottom="1.1811023622047245" header="0.51181102362204722" footer="0.51181102362204722"/>
  <pageSetup paperSize="9" fitToHeight="0" orientation="portrait" r:id="rId1"/>
  <headerFooter alignWithMargins="0"/>
  <rowBreaks count="1" manualBreakCount="1">
    <brk id="46"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6469B-EB48-422D-B859-4284EFF59552}">
  <sheetPr>
    <pageSetUpPr fitToPage="1"/>
  </sheetPr>
  <dimension ref="A1:L48"/>
  <sheetViews>
    <sheetView view="pageBreakPreview" zoomScale="106" zoomScaleNormal="100" zoomScaleSheetLayoutView="106" workbookViewId="0"/>
  </sheetViews>
  <sheetFormatPr defaultColWidth="9" defaultRowHeight="13.5"/>
  <cols>
    <col min="1" max="1" width="29.125" style="254" customWidth="1"/>
    <col min="2" max="12" width="8.125" style="254" customWidth="1"/>
    <col min="13" max="16384" width="9" style="254"/>
  </cols>
  <sheetData>
    <row r="1" spans="1:12" ht="18.75">
      <c r="A1" s="253" t="s">
        <v>1218</v>
      </c>
    </row>
    <row r="2" spans="1:12" ht="19.5" customHeight="1">
      <c r="A2" s="255"/>
      <c r="B2" s="2201" t="s">
        <v>1219</v>
      </c>
      <c r="C2" s="2201"/>
      <c r="D2" s="2201"/>
      <c r="E2" s="2201"/>
      <c r="F2" s="2201"/>
      <c r="G2" s="2201"/>
      <c r="H2" s="2201"/>
      <c r="I2" s="2201"/>
      <c r="J2" s="2201"/>
      <c r="K2" s="2201"/>
      <c r="L2" s="2201"/>
    </row>
    <row r="3" spans="1:12" ht="16.5" customHeight="1">
      <c r="A3" s="257" t="s">
        <v>1220</v>
      </c>
      <c r="B3" s="258" t="s">
        <v>1221</v>
      </c>
      <c r="C3" s="259" t="s">
        <v>1222</v>
      </c>
      <c r="D3" s="260" t="s">
        <v>1223</v>
      </c>
      <c r="E3" s="260" t="s">
        <v>853</v>
      </c>
      <c r="F3" s="260" t="s">
        <v>757</v>
      </c>
      <c r="G3" s="260" t="s">
        <v>761</v>
      </c>
      <c r="H3" s="260" t="s">
        <v>1224</v>
      </c>
      <c r="I3" s="260" t="s">
        <v>1225</v>
      </c>
      <c r="J3" s="260" t="s">
        <v>1226</v>
      </c>
      <c r="K3" s="261" t="s">
        <v>1227</v>
      </c>
      <c r="L3" s="262" t="s">
        <v>117</v>
      </c>
    </row>
    <row r="4" spans="1:12" ht="23.25" customHeight="1">
      <c r="A4" s="263" t="s">
        <v>1228</v>
      </c>
      <c r="B4" s="264">
        <v>11</v>
      </c>
      <c r="C4" s="265">
        <v>22</v>
      </c>
      <c r="D4" s="265">
        <v>23</v>
      </c>
      <c r="E4" s="265">
        <v>40</v>
      </c>
      <c r="F4" s="265">
        <v>31</v>
      </c>
      <c r="G4" s="265">
        <v>31</v>
      </c>
      <c r="H4" s="265">
        <v>64</v>
      </c>
      <c r="I4" s="265">
        <v>57</v>
      </c>
      <c r="J4" s="265">
        <v>63</v>
      </c>
      <c r="K4" s="265">
        <v>61</v>
      </c>
      <c r="L4" s="266">
        <v>68</v>
      </c>
    </row>
    <row r="5" spans="1:12" ht="23.25" customHeight="1">
      <c r="A5" s="263" t="s">
        <v>1229</v>
      </c>
      <c r="B5" s="267">
        <v>1</v>
      </c>
      <c r="C5" s="268">
        <v>5</v>
      </c>
      <c r="D5" s="268">
        <v>3</v>
      </c>
      <c r="E5" s="268">
        <v>2</v>
      </c>
      <c r="F5" s="268">
        <v>2</v>
      </c>
      <c r="G5" s="268">
        <v>1</v>
      </c>
      <c r="H5" s="268">
        <v>6</v>
      </c>
      <c r="I5" s="268">
        <v>4</v>
      </c>
      <c r="J5" s="268">
        <v>4</v>
      </c>
      <c r="K5" s="268">
        <v>3</v>
      </c>
      <c r="L5" s="269">
        <v>2</v>
      </c>
    </row>
    <row r="6" spans="1:12" ht="23.25" customHeight="1">
      <c r="A6" s="263" t="s">
        <v>1230</v>
      </c>
      <c r="B6" s="267">
        <v>1026</v>
      </c>
      <c r="C6" s="268">
        <v>1214</v>
      </c>
      <c r="D6" s="268">
        <v>1136</v>
      </c>
      <c r="E6" s="268">
        <v>1094</v>
      </c>
      <c r="F6" s="268">
        <v>1041</v>
      </c>
      <c r="G6" s="268">
        <v>1003</v>
      </c>
      <c r="H6" s="268">
        <v>1072</v>
      </c>
      <c r="I6" s="268">
        <v>1012</v>
      </c>
      <c r="J6" s="268">
        <v>1003</v>
      </c>
      <c r="K6" s="268">
        <v>990</v>
      </c>
      <c r="L6" s="269">
        <v>901</v>
      </c>
    </row>
    <row r="7" spans="1:12" ht="23.25" customHeight="1">
      <c r="A7" s="263" t="s">
        <v>1231</v>
      </c>
      <c r="B7" s="267">
        <v>544</v>
      </c>
      <c r="C7" s="268">
        <v>552</v>
      </c>
      <c r="D7" s="268">
        <v>483</v>
      </c>
      <c r="E7" s="268">
        <v>456</v>
      </c>
      <c r="F7" s="268">
        <v>429</v>
      </c>
      <c r="G7" s="268">
        <v>418</v>
      </c>
      <c r="H7" s="268">
        <v>435</v>
      </c>
      <c r="I7" s="268">
        <v>420</v>
      </c>
      <c r="J7" s="268">
        <v>410</v>
      </c>
      <c r="K7" s="268">
        <v>385</v>
      </c>
      <c r="L7" s="269">
        <v>418</v>
      </c>
    </row>
    <row r="8" spans="1:12" ht="23.25" customHeight="1">
      <c r="A8" s="263" t="s">
        <v>1232</v>
      </c>
      <c r="B8" s="267">
        <v>3</v>
      </c>
      <c r="C8" s="268">
        <v>4</v>
      </c>
      <c r="D8" s="268">
        <v>5</v>
      </c>
      <c r="E8" s="268">
        <v>3</v>
      </c>
      <c r="F8" s="268">
        <v>3</v>
      </c>
      <c r="G8" s="268">
        <v>3</v>
      </c>
      <c r="H8" s="268">
        <v>4</v>
      </c>
      <c r="I8" s="268">
        <v>2</v>
      </c>
      <c r="J8" s="268">
        <v>1</v>
      </c>
      <c r="K8" s="268">
        <v>2</v>
      </c>
      <c r="L8" s="269">
        <v>18</v>
      </c>
    </row>
    <row r="9" spans="1:12" ht="23.25" customHeight="1">
      <c r="A9" s="263" t="s">
        <v>1233</v>
      </c>
      <c r="B9" s="267">
        <v>113</v>
      </c>
      <c r="C9" s="268">
        <v>148</v>
      </c>
      <c r="D9" s="268">
        <v>151</v>
      </c>
      <c r="E9" s="268">
        <v>167</v>
      </c>
      <c r="F9" s="268" t="s">
        <v>1234</v>
      </c>
      <c r="G9" s="268" t="s">
        <v>1234</v>
      </c>
      <c r="H9" s="268" t="s">
        <v>1234</v>
      </c>
      <c r="I9" s="268" t="s">
        <v>1234</v>
      </c>
      <c r="J9" s="268" t="s">
        <v>1234</v>
      </c>
      <c r="K9" s="268" t="s">
        <v>1234</v>
      </c>
      <c r="L9" s="270" t="s">
        <v>1234</v>
      </c>
    </row>
    <row r="10" spans="1:12" ht="23.25" customHeight="1">
      <c r="A10" s="263" t="s">
        <v>1235</v>
      </c>
      <c r="B10" s="268" t="s">
        <v>1234</v>
      </c>
      <c r="C10" s="268" t="s">
        <v>1234</v>
      </c>
      <c r="D10" s="268" t="s">
        <v>1234</v>
      </c>
      <c r="E10" s="268" t="s">
        <v>1234</v>
      </c>
      <c r="F10" s="268">
        <v>91</v>
      </c>
      <c r="G10" s="268">
        <v>101</v>
      </c>
      <c r="H10" s="268">
        <v>155</v>
      </c>
      <c r="I10" s="268">
        <v>129</v>
      </c>
      <c r="J10" s="268">
        <v>143</v>
      </c>
      <c r="K10" s="268">
        <v>134</v>
      </c>
      <c r="L10" s="269">
        <v>158</v>
      </c>
    </row>
    <row r="11" spans="1:12" ht="23.25" customHeight="1">
      <c r="A11" s="263" t="s">
        <v>1236</v>
      </c>
      <c r="B11" s="268" t="s">
        <v>1234</v>
      </c>
      <c r="C11" s="268" t="s">
        <v>1234</v>
      </c>
      <c r="D11" s="268" t="s">
        <v>1234</v>
      </c>
      <c r="E11" s="268" t="s">
        <v>1234</v>
      </c>
      <c r="F11" s="268">
        <v>98</v>
      </c>
      <c r="G11" s="268">
        <v>109</v>
      </c>
      <c r="H11" s="268" t="s">
        <v>1234</v>
      </c>
      <c r="I11" s="268" t="s">
        <v>1234</v>
      </c>
      <c r="J11" s="268" t="s">
        <v>1234</v>
      </c>
      <c r="K11" s="268" t="s">
        <v>1234</v>
      </c>
      <c r="L11" s="270" t="s">
        <v>1234</v>
      </c>
    </row>
    <row r="12" spans="1:12" ht="23.25" customHeight="1">
      <c r="A12" s="263" t="s">
        <v>1237</v>
      </c>
      <c r="B12" s="268" t="s">
        <v>1234</v>
      </c>
      <c r="C12" s="268" t="s">
        <v>1234</v>
      </c>
      <c r="D12" s="268" t="s">
        <v>1234</v>
      </c>
      <c r="E12" s="268" t="s">
        <v>1234</v>
      </c>
      <c r="F12" s="268" t="s">
        <v>1234</v>
      </c>
      <c r="G12" s="268" t="s">
        <v>1234</v>
      </c>
      <c r="H12" s="268">
        <v>165</v>
      </c>
      <c r="I12" s="268">
        <v>150</v>
      </c>
      <c r="J12" s="268">
        <v>163</v>
      </c>
      <c r="K12" s="268">
        <v>167</v>
      </c>
      <c r="L12" s="269">
        <v>185</v>
      </c>
    </row>
    <row r="13" spans="1:12" ht="23.25" customHeight="1">
      <c r="A13" s="263" t="s">
        <v>1238</v>
      </c>
      <c r="B13" s="267">
        <v>2848</v>
      </c>
      <c r="C13" s="268">
        <v>3095</v>
      </c>
      <c r="D13" s="268">
        <v>2971</v>
      </c>
      <c r="E13" s="268">
        <v>2948</v>
      </c>
      <c r="F13" s="268">
        <v>2024</v>
      </c>
      <c r="G13" s="268">
        <v>2125</v>
      </c>
      <c r="H13" s="268">
        <v>2317</v>
      </c>
      <c r="I13" s="268">
        <v>2156</v>
      </c>
      <c r="J13" s="268">
        <v>2362</v>
      </c>
      <c r="K13" s="268">
        <v>2253</v>
      </c>
      <c r="L13" s="269">
        <v>2145</v>
      </c>
    </row>
    <row r="14" spans="1:12" ht="23.25" customHeight="1">
      <c r="A14" s="263" t="s">
        <v>1239</v>
      </c>
      <c r="B14" s="267">
        <v>71</v>
      </c>
      <c r="C14" s="268">
        <v>92</v>
      </c>
      <c r="D14" s="268">
        <v>95</v>
      </c>
      <c r="E14" s="268">
        <v>96</v>
      </c>
      <c r="F14" s="268">
        <v>89</v>
      </c>
      <c r="G14" s="268">
        <v>93</v>
      </c>
      <c r="H14" s="268">
        <v>110</v>
      </c>
      <c r="I14" s="268">
        <v>131</v>
      </c>
      <c r="J14" s="268">
        <v>136</v>
      </c>
      <c r="K14" s="268">
        <v>138</v>
      </c>
      <c r="L14" s="269">
        <v>151</v>
      </c>
    </row>
    <row r="15" spans="1:12" ht="23.25" customHeight="1">
      <c r="A15" s="263" t="s">
        <v>1240</v>
      </c>
      <c r="B15" s="267">
        <v>182</v>
      </c>
      <c r="C15" s="268">
        <v>268</v>
      </c>
      <c r="D15" s="268">
        <v>256</v>
      </c>
      <c r="E15" s="268">
        <v>259</v>
      </c>
      <c r="F15" s="268">
        <v>253</v>
      </c>
      <c r="G15" s="268">
        <v>276</v>
      </c>
      <c r="H15" s="268" t="s">
        <v>1234</v>
      </c>
      <c r="I15" s="268" t="s">
        <v>1234</v>
      </c>
      <c r="J15" s="268" t="s">
        <v>1234</v>
      </c>
      <c r="K15" s="268" t="s">
        <v>1234</v>
      </c>
      <c r="L15" s="270" t="s">
        <v>1234</v>
      </c>
    </row>
    <row r="16" spans="1:12" ht="23.25" customHeight="1">
      <c r="A16" s="263" t="s">
        <v>1241</v>
      </c>
      <c r="B16" s="268" t="s">
        <v>1234</v>
      </c>
      <c r="C16" s="268" t="s">
        <v>1234</v>
      </c>
      <c r="D16" s="268" t="s">
        <v>1234</v>
      </c>
      <c r="E16" s="268" t="s">
        <v>1234</v>
      </c>
      <c r="F16" s="268" t="s">
        <v>1234</v>
      </c>
      <c r="G16" s="268" t="s">
        <v>1234</v>
      </c>
      <c r="H16" s="268">
        <v>463</v>
      </c>
      <c r="I16" s="268">
        <v>455</v>
      </c>
      <c r="J16" s="268">
        <v>466</v>
      </c>
      <c r="K16" s="268">
        <v>455</v>
      </c>
      <c r="L16" s="269">
        <v>489</v>
      </c>
    </row>
    <row r="17" spans="1:12" ht="23.25" customHeight="1">
      <c r="A17" s="263" t="s">
        <v>1242</v>
      </c>
      <c r="B17" s="267">
        <v>1517</v>
      </c>
      <c r="C17" s="268">
        <v>1896</v>
      </c>
      <c r="D17" s="268">
        <v>1928</v>
      </c>
      <c r="E17" s="268">
        <v>2011</v>
      </c>
      <c r="F17" s="268" t="s">
        <v>1234</v>
      </c>
      <c r="G17" s="268" t="s">
        <v>1234</v>
      </c>
      <c r="H17" s="268" t="s">
        <v>1234</v>
      </c>
      <c r="I17" s="268" t="s">
        <v>1234</v>
      </c>
      <c r="J17" s="268" t="s">
        <v>1234</v>
      </c>
      <c r="K17" s="268" t="s">
        <v>1234</v>
      </c>
      <c r="L17" s="270" t="s">
        <v>1234</v>
      </c>
    </row>
    <row r="18" spans="1:12" ht="23.25" customHeight="1">
      <c r="A18" s="263" t="s">
        <v>1243</v>
      </c>
      <c r="B18" s="268" t="s">
        <v>1234</v>
      </c>
      <c r="C18" s="268" t="s">
        <v>1234</v>
      </c>
      <c r="D18" s="268" t="s">
        <v>1234</v>
      </c>
      <c r="E18" s="268" t="s">
        <v>1234</v>
      </c>
      <c r="F18" s="268" t="s">
        <v>1234</v>
      </c>
      <c r="G18" s="268" t="s">
        <v>1234</v>
      </c>
      <c r="H18" s="268">
        <v>475</v>
      </c>
      <c r="I18" s="268">
        <v>432</v>
      </c>
      <c r="J18" s="268">
        <v>503</v>
      </c>
      <c r="K18" s="268">
        <v>502</v>
      </c>
      <c r="L18" s="269">
        <v>567</v>
      </c>
    </row>
    <row r="19" spans="1:12" ht="23.25" customHeight="1">
      <c r="A19" s="263" t="s">
        <v>1244</v>
      </c>
      <c r="B19" s="268" t="s">
        <v>1234</v>
      </c>
      <c r="C19" s="268" t="s">
        <v>1234</v>
      </c>
      <c r="D19" s="268" t="s">
        <v>1234</v>
      </c>
      <c r="E19" s="268" t="s">
        <v>1234</v>
      </c>
      <c r="F19" s="268">
        <v>917</v>
      </c>
      <c r="G19" s="268">
        <v>958</v>
      </c>
      <c r="H19" s="268" t="s">
        <v>1234</v>
      </c>
      <c r="I19" s="268" t="s">
        <v>1234</v>
      </c>
      <c r="J19" s="268" t="s">
        <v>1234</v>
      </c>
      <c r="K19" s="268" t="s">
        <v>1234</v>
      </c>
      <c r="L19" s="270" t="s">
        <v>1234</v>
      </c>
    </row>
    <row r="20" spans="1:12" ht="23.25" customHeight="1">
      <c r="A20" s="263" t="s">
        <v>1245</v>
      </c>
      <c r="B20" s="268" t="s">
        <v>1234</v>
      </c>
      <c r="C20" s="268" t="s">
        <v>1234</v>
      </c>
      <c r="D20" s="268" t="s">
        <v>1234</v>
      </c>
      <c r="E20" s="268" t="s">
        <v>1234</v>
      </c>
      <c r="F20" s="268" t="s">
        <v>1234</v>
      </c>
      <c r="G20" s="268" t="s">
        <v>1234</v>
      </c>
      <c r="H20" s="268">
        <v>984</v>
      </c>
      <c r="I20" s="268">
        <v>917</v>
      </c>
      <c r="J20" s="268">
        <v>987</v>
      </c>
      <c r="K20" s="268">
        <v>996</v>
      </c>
      <c r="L20" s="269">
        <v>832</v>
      </c>
    </row>
    <row r="21" spans="1:12" ht="23.25" customHeight="1">
      <c r="A21" s="263" t="s">
        <v>1246</v>
      </c>
      <c r="B21" s="268" t="s">
        <v>1234</v>
      </c>
      <c r="C21" s="268" t="s">
        <v>1234</v>
      </c>
      <c r="D21" s="268" t="s">
        <v>1234</v>
      </c>
      <c r="E21" s="268" t="s">
        <v>1234</v>
      </c>
      <c r="F21" s="268" t="s">
        <v>1234</v>
      </c>
      <c r="G21" s="268" t="s">
        <v>1234</v>
      </c>
      <c r="H21" s="268">
        <v>726</v>
      </c>
      <c r="I21" s="268">
        <v>697</v>
      </c>
      <c r="J21" s="268">
        <v>736</v>
      </c>
      <c r="K21" s="268">
        <v>708</v>
      </c>
      <c r="L21" s="269">
        <v>690</v>
      </c>
    </row>
    <row r="22" spans="1:12" ht="23.25" customHeight="1">
      <c r="A22" s="263" t="s">
        <v>1247</v>
      </c>
      <c r="B22" s="268" t="s">
        <v>1234</v>
      </c>
      <c r="C22" s="268" t="s">
        <v>1234</v>
      </c>
      <c r="D22" s="268" t="s">
        <v>1234</v>
      </c>
      <c r="E22" s="268" t="s">
        <v>1234</v>
      </c>
      <c r="F22" s="268">
        <v>156</v>
      </c>
      <c r="G22" s="268">
        <v>192</v>
      </c>
      <c r="H22" s="268">
        <v>203</v>
      </c>
      <c r="I22" s="268">
        <v>219</v>
      </c>
      <c r="J22" s="268">
        <v>250</v>
      </c>
      <c r="K22" s="268">
        <v>258</v>
      </c>
      <c r="L22" s="269">
        <v>274</v>
      </c>
    </row>
    <row r="23" spans="1:12" ht="23.25" customHeight="1">
      <c r="A23" s="263" t="s">
        <v>1248</v>
      </c>
      <c r="B23" s="268" t="s">
        <v>1234</v>
      </c>
      <c r="C23" s="268" t="s">
        <v>1234</v>
      </c>
      <c r="D23" s="268" t="s">
        <v>1234</v>
      </c>
      <c r="E23" s="268" t="s">
        <v>1234</v>
      </c>
      <c r="F23" s="268">
        <v>322</v>
      </c>
      <c r="G23" s="268">
        <v>374</v>
      </c>
      <c r="H23" s="268">
        <v>449</v>
      </c>
      <c r="I23" s="268">
        <v>463</v>
      </c>
      <c r="J23" s="268">
        <v>532</v>
      </c>
      <c r="K23" s="268">
        <v>568</v>
      </c>
      <c r="L23" s="269">
        <v>647</v>
      </c>
    </row>
    <row r="24" spans="1:12" ht="23.25" customHeight="1">
      <c r="A24" s="263" t="s">
        <v>1249</v>
      </c>
      <c r="B24" s="268" t="s">
        <v>1234</v>
      </c>
      <c r="C24" s="268" t="s">
        <v>1234</v>
      </c>
      <c r="D24" s="268" t="s">
        <v>1234</v>
      </c>
      <c r="E24" s="268" t="s">
        <v>1234</v>
      </c>
      <c r="F24" s="268">
        <v>29</v>
      </c>
      <c r="G24" s="268">
        <v>58</v>
      </c>
      <c r="H24" s="268">
        <v>49</v>
      </c>
      <c r="I24" s="268">
        <v>35</v>
      </c>
      <c r="J24" s="268">
        <v>40</v>
      </c>
      <c r="K24" s="268">
        <v>39</v>
      </c>
      <c r="L24" s="269">
        <v>37</v>
      </c>
    </row>
    <row r="25" spans="1:12" ht="23.25" customHeight="1">
      <c r="A25" s="263" t="s">
        <v>1250</v>
      </c>
      <c r="B25" s="268" t="s">
        <v>1234</v>
      </c>
      <c r="C25" s="268" t="s">
        <v>1234</v>
      </c>
      <c r="D25" s="268" t="s">
        <v>1234</v>
      </c>
      <c r="E25" s="268" t="s">
        <v>1234</v>
      </c>
      <c r="F25" s="268">
        <v>1459</v>
      </c>
      <c r="G25" s="268">
        <v>1562</v>
      </c>
      <c r="H25" s="268">
        <v>603</v>
      </c>
      <c r="I25" s="268">
        <v>565</v>
      </c>
      <c r="J25" s="268">
        <v>631</v>
      </c>
      <c r="K25" s="268">
        <v>618</v>
      </c>
      <c r="L25" s="269">
        <v>626</v>
      </c>
    </row>
    <row r="26" spans="1:12" ht="23.25" customHeight="1">
      <c r="A26" s="271" t="s">
        <v>1251</v>
      </c>
      <c r="B26" s="272">
        <f t="shared" ref="B26:L26" si="0">SUM(B4:B25)</f>
        <v>6316</v>
      </c>
      <c r="C26" s="273">
        <f t="shared" si="0"/>
        <v>7296</v>
      </c>
      <c r="D26" s="273">
        <f t="shared" si="0"/>
        <v>7051</v>
      </c>
      <c r="E26" s="273">
        <f t="shared" si="0"/>
        <v>7076</v>
      </c>
      <c r="F26" s="273">
        <f t="shared" si="0"/>
        <v>6944</v>
      </c>
      <c r="G26" s="273">
        <f t="shared" si="0"/>
        <v>7304</v>
      </c>
      <c r="H26" s="273">
        <f t="shared" si="0"/>
        <v>8280</v>
      </c>
      <c r="I26" s="273">
        <f t="shared" si="0"/>
        <v>7844</v>
      </c>
      <c r="J26" s="273">
        <f t="shared" si="0"/>
        <v>8430</v>
      </c>
      <c r="K26" s="273">
        <f t="shared" si="0"/>
        <v>8277</v>
      </c>
      <c r="L26" s="274">
        <f t="shared" si="0"/>
        <v>8208</v>
      </c>
    </row>
    <row r="27" spans="1:12">
      <c r="A27" s="275"/>
      <c r="C27" s="276"/>
      <c r="D27" s="276"/>
      <c r="E27" s="276" t="s">
        <v>1252</v>
      </c>
      <c r="L27" s="276" t="s">
        <v>1253</v>
      </c>
    </row>
    <row r="28" spans="1:12">
      <c r="A28" s="275"/>
      <c r="B28" s="276"/>
      <c r="L28" s="276" t="s">
        <v>1254</v>
      </c>
    </row>
    <row r="29" spans="1:12" ht="4.5" customHeight="1">
      <c r="A29" s="277"/>
      <c r="B29" s="278"/>
      <c r="J29" s="279"/>
    </row>
    <row r="30" spans="1:12" s="256" customFormat="1" ht="14.25" customHeight="1">
      <c r="A30" s="2202" t="s">
        <v>1255</v>
      </c>
      <c r="B30" s="2202"/>
      <c r="C30" s="2202"/>
      <c r="D30" s="2202"/>
      <c r="E30" s="2202"/>
      <c r="F30" s="2202"/>
      <c r="G30" s="2202"/>
      <c r="H30" s="2202"/>
      <c r="I30" s="2202"/>
      <c r="J30" s="2202"/>
      <c r="K30" s="2202"/>
      <c r="L30" s="2202"/>
    </row>
    <row r="31" spans="1:12" s="256" customFormat="1" ht="14.25" customHeight="1">
      <c r="A31" s="2202" t="s">
        <v>1256</v>
      </c>
      <c r="B31" s="2202"/>
      <c r="C31" s="2202"/>
      <c r="D31" s="2202"/>
      <c r="E31" s="2202"/>
      <c r="F31" s="2202"/>
      <c r="G31" s="2202"/>
      <c r="H31" s="2202"/>
      <c r="I31" s="2202"/>
      <c r="J31" s="2202"/>
      <c r="K31" s="2202"/>
      <c r="L31" s="2202"/>
    </row>
    <row r="32" spans="1:12" s="256" customFormat="1" ht="14.25" customHeight="1">
      <c r="G32" s="207"/>
      <c r="H32" s="207"/>
      <c r="I32" s="207"/>
      <c r="J32" s="207"/>
      <c r="K32" s="207"/>
    </row>
    <row r="33" spans="1:7" ht="15.95" customHeight="1">
      <c r="A33" s="280"/>
      <c r="B33" s="256"/>
      <c r="G33" s="207"/>
    </row>
    <row r="34" spans="1:7" ht="15.95" customHeight="1">
      <c r="A34" s="281"/>
      <c r="B34" s="279"/>
    </row>
    <row r="35" spans="1:7" ht="15.95" customHeight="1">
      <c r="A35" s="281"/>
      <c r="B35" s="279"/>
    </row>
    <row r="36" spans="1:7" ht="15.95" customHeight="1">
      <c r="A36" s="281"/>
      <c r="B36" s="279"/>
    </row>
    <row r="37" spans="1:7" ht="15.95" customHeight="1">
      <c r="A37" s="281"/>
      <c r="B37" s="279"/>
    </row>
    <row r="38" spans="1:7" ht="15.95" customHeight="1">
      <c r="A38" s="281"/>
      <c r="B38" s="279"/>
    </row>
    <row r="39" spans="1:7" ht="15.95" customHeight="1">
      <c r="A39" s="281"/>
      <c r="B39" s="279"/>
    </row>
    <row r="40" spans="1:7" ht="15.95" customHeight="1">
      <c r="A40" s="281"/>
      <c r="B40" s="279"/>
    </row>
    <row r="41" spans="1:7" ht="15.95" customHeight="1">
      <c r="A41" s="281"/>
      <c r="B41" s="279"/>
    </row>
    <row r="42" spans="1:7" ht="15.95" customHeight="1">
      <c r="A42" s="281"/>
      <c r="B42" s="279"/>
    </row>
    <row r="43" spans="1:7" ht="15.95" customHeight="1">
      <c r="A43" s="281"/>
      <c r="B43" s="279"/>
    </row>
    <row r="44" spans="1:7" ht="15.95" customHeight="1">
      <c r="A44" s="281"/>
      <c r="B44" s="279"/>
    </row>
    <row r="45" spans="1:7" ht="15.95" customHeight="1">
      <c r="A45" s="281"/>
      <c r="B45" s="279"/>
    </row>
    <row r="46" spans="1:7" ht="15.95" customHeight="1">
      <c r="A46" s="281"/>
      <c r="B46" s="279"/>
    </row>
    <row r="47" spans="1:7" ht="15.95" customHeight="1">
      <c r="A47" s="281"/>
      <c r="B47" s="279"/>
    </row>
    <row r="48" spans="1:7" ht="15.95" customHeight="1">
      <c r="A48" s="281"/>
      <c r="B48" s="279"/>
    </row>
  </sheetData>
  <mergeCells count="3">
    <mergeCell ref="B2:L2"/>
    <mergeCell ref="A30:L30"/>
    <mergeCell ref="A31:L31"/>
  </mergeCells>
  <phoneticPr fontId="4"/>
  <printOptions horizontalCentered="1"/>
  <pageMargins left="0.78740157480314965" right="0.78740157480314965" top="0.98425196850393704" bottom="0.98425196850393704" header="0.51181102362204722" footer="0.51181102362204722"/>
  <pageSetup paperSize="9" scale="7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51C28-729F-4A77-9748-05C3CB54C583}">
  <sheetPr>
    <pageSetUpPr fitToPage="1"/>
  </sheetPr>
  <dimension ref="A1:L39"/>
  <sheetViews>
    <sheetView view="pageBreakPreview" zoomScaleNormal="100" zoomScaleSheetLayoutView="100" workbookViewId="0"/>
  </sheetViews>
  <sheetFormatPr defaultColWidth="9" defaultRowHeight="13.5"/>
  <cols>
    <col min="1" max="1" width="29.125" style="254" customWidth="1"/>
    <col min="2" max="10" width="7.625" style="254" customWidth="1"/>
    <col min="11" max="11" width="7.375" style="282" customWidth="1"/>
    <col min="12" max="12" width="7.375" style="254" customWidth="1"/>
    <col min="13" max="16384" width="9" style="254"/>
  </cols>
  <sheetData>
    <row r="1" spans="1:12" ht="18.75">
      <c r="A1" s="253" t="s">
        <v>1257</v>
      </c>
    </row>
    <row r="2" spans="1:12" ht="16.149999999999999" customHeight="1">
      <c r="A2" s="255"/>
      <c r="B2" s="2201" t="s">
        <v>1219</v>
      </c>
      <c r="C2" s="2201"/>
      <c r="D2" s="2201"/>
      <c r="E2" s="2201"/>
      <c r="F2" s="2201"/>
      <c r="G2" s="2201"/>
      <c r="H2" s="2201"/>
      <c r="I2" s="2201"/>
      <c r="J2" s="2201"/>
      <c r="K2" s="2201"/>
      <c r="L2" s="2201"/>
    </row>
    <row r="3" spans="1:12" ht="16.5" customHeight="1">
      <c r="A3" s="257" t="s">
        <v>1220</v>
      </c>
      <c r="B3" s="283" t="s">
        <v>1221</v>
      </c>
      <c r="C3" s="284" t="s">
        <v>1222</v>
      </c>
      <c r="D3" s="285" t="s">
        <v>1223</v>
      </c>
      <c r="E3" s="285" t="s">
        <v>853</v>
      </c>
      <c r="F3" s="285" t="s">
        <v>757</v>
      </c>
      <c r="G3" s="285" t="s">
        <v>761</v>
      </c>
      <c r="H3" s="285" t="s">
        <v>1224</v>
      </c>
      <c r="I3" s="285" t="s">
        <v>1225</v>
      </c>
      <c r="J3" s="285" t="s">
        <v>1226</v>
      </c>
      <c r="K3" s="286" t="s">
        <v>1227</v>
      </c>
      <c r="L3" s="287" t="s">
        <v>117</v>
      </c>
    </row>
    <row r="4" spans="1:12" ht="23.25" customHeight="1">
      <c r="A4" s="288" t="s">
        <v>1228</v>
      </c>
      <c r="B4" s="264">
        <v>153</v>
      </c>
      <c r="C4" s="265">
        <v>292</v>
      </c>
      <c r="D4" s="265">
        <v>304</v>
      </c>
      <c r="E4" s="265">
        <v>531</v>
      </c>
      <c r="F4" s="265">
        <v>312</v>
      </c>
      <c r="G4" s="265">
        <v>331</v>
      </c>
      <c r="H4" s="265">
        <v>800</v>
      </c>
      <c r="I4" s="265">
        <v>665</v>
      </c>
      <c r="J4" s="265">
        <v>736</v>
      </c>
      <c r="K4" s="265">
        <v>726</v>
      </c>
      <c r="L4" s="289">
        <v>633</v>
      </c>
    </row>
    <row r="5" spans="1:12" ht="23.25" customHeight="1">
      <c r="A5" s="263" t="s">
        <v>1229</v>
      </c>
      <c r="B5" s="267">
        <v>10</v>
      </c>
      <c r="C5" s="268">
        <v>27</v>
      </c>
      <c r="D5" s="268">
        <v>15</v>
      </c>
      <c r="E5" s="268">
        <v>4</v>
      </c>
      <c r="F5" s="268">
        <v>9</v>
      </c>
      <c r="G5" s="268">
        <v>2</v>
      </c>
      <c r="H5" s="268">
        <v>34</v>
      </c>
      <c r="I5" s="268">
        <v>14</v>
      </c>
      <c r="J5" s="268">
        <v>22</v>
      </c>
      <c r="K5" s="268">
        <v>23</v>
      </c>
      <c r="L5" s="270">
        <v>22</v>
      </c>
    </row>
    <row r="6" spans="1:12" ht="23.25" customHeight="1">
      <c r="A6" s="263" t="s">
        <v>1230</v>
      </c>
      <c r="B6" s="267">
        <v>6512</v>
      </c>
      <c r="C6" s="268">
        <v>7677</v>
      </c>
      <c r="D6" s="268">
        <v>6700</v>
      </c>
      <c r="E6" s="268">
        <v>6799</v>
      </c>
      <c r="F6" s="268">
        <v>6488</v>
      </c>
      <c r="G6" s="268">
        <v>5962</v>
      </c>
      <c r="H6" s="268">
        <v>6802</v>
      </c>
      <c r="I6" s="268">
        <v>6211</v>
      </c>
      <c r="J6" s="268">
        <v>6037</v>
      </c>
      <c r="K6" s="268">
        <v>6513</v>
      </c>
      <c r="L6" s="270">
        <v>6109</v>
      </c>
    </row>
    <row r="7" spans="1:12" ht="23.25" customHeight="1">
      <c r="A7" s="263" t="s">
        <v>1231</v>
      </c>
      <c r="B7" s="267">
        <v>10825</v>
      </c>
      <c r="C7" s="268">
        <v>11552</v>
      </c>
      <c r="D7" s="268">
        <v>10241</v>
      </c>
      <c r="E7" s="268">
        <v>9706</v>
      </c>
      <c r="F7" s="268">
        <v>9350</v>
      </c>
      <c r="G7" s="268">
        <v>9354</v>
      </c>
      <c r="H7" s="268">
        <v>10534</v>
      </c>
      <c r="I7" s="268">
        <v>10904</v>
      </c>
      <c r="J7" s="268">
        <v>10472</v>
      </c>
      <c r="K7" s="268">
        <v>10325</v>
      </c>
      <c r="L7" s="270">
        <v>11859</v>
      </c>
    </row>
    <row r="8" spans="1:12" ht="23.25" customHeight="1">
      <c r="A8" s="263" t="s">
        <v>1232</v>
      </c>
      <c r="B8" s="267">
        <v>54</v>
      </c>
      <c r="C8" s="268">
        <v>49</v>
      </c>
      <c r="D8" s="268">
        <v>77</v>
      </c>
      <c r="E8" s="268">
        <v>61</v>
      </c>
      <c r="F8" s="268">
        <v>82</v>
      </c>
      <c r="G8" s="268">
        <v>82</v>
      </c>
      <c r="H8" s="268">
        <v>86</v>
      </c>
      <c r="I8" s="268">
        <v>17</v>
      </c>
      <c r="J8" s="268">
        <v>10</v>
      </c>
      <c r="K8" s="268">
        <v>21</v>
      </c>
      <c r="L8" s="270">
        <v>162</v>
      </c>
    </row>
    <row r="9" spans="1:12" ht="23.25" customHeight="1">
      <c r="A9" s="263" t="s">
        <v>1233</v>
      </c>
      <c r="B9" s="267">
        <v>1711</v>
      </c>
      <c r="C9" s="268">
        <v>2243</v>
      </c>
      <c r="D9" s="268">
        <v>2279</v>
      </c>
      <c r="E9" s="268">
        <v>3155</v>
      </c>
      <c r="F9" s="268" t="s">
        <v>1258</v>
      </c>
      <c r="G9" s="268" t="s">
        <v>1258</v>
      </c>
      <c r="H9" s="268" t="s">
        <v>1258</v>
      </c>
      <c r="I9" s="268" t="s">
        <v>1258</v>
      </c>
      <c r="J9" s="268" t="s">
        <v>1258</v>
      </c>
      <c r="K9" s="268" t="s">
        <v>1258</v>
      </c>
      <c r="L9" s="270" t="s">
        <v>1258</v>
      </c>
    </row>
    <row r="10" spans="1:12" ht="23.25" customHeight="1">
      <c r="A10" s="263" t="s">
        <v>1235</v>
      </c>
      <c r="B10" s="267" t="s">
        <v>1258</v>
      </c>
      <c r="C10" s="268" t="s">
        <v>1258</v>
      </c>
      <c r="D10" s="268" t="s">
        <v>1258</v>
      </c>
      <c r="E10" s="268" t="s">
        <v>1258</v>
      </c>
      <c r="F10" s="268">
        <v>1428</v>
      </c>
      <c r="G10" s="268">
        <v>1564</v>
      </c>
      <c r="H10" s="268">
        <v>2128</v>
      </c>
      <c r="I10" s="268">
        <v>1891</v>
      </c>
      <c r="J10" s="268">
        <v>2468</v>
      </c>
      <c r="K10" s="268">
        <v>2651</v>
      </c>
      <c r="L10" s="270">
        <v>4603</v>
      </c>
    </row>
    <row r="11" spans="1:12" ht="23.25" customHeight="1">
      <c r="A11" s="263" t="s">
        <v>1236</v>
      </c>
      <c r="B11" s="267" t="s">
        <v>1258</v>
      </c>
      <c r="C11" s="268" t="s">
        <v>1258</v>
      </c>
      <c r="D11" s="268" t="s">
        <v>1258</v>
      </c>
      <c r="E11" s="268" t="s">
        <v>1258</v>
      </c>
      <c r="F11" s="268">
        <v>1998</v>
      </c>
      <c r="G11" s="268">
        <v>2537</v>
      </c>
      <c r="H11" s="268" t="s">
        <v>1258</v>
      </c>
      <c r="I11" s="268" t="s">
        <v>1258</v>
      </c>
      <c r="J11" s="268" t="s">
        <v>1258</v>
      </c>
      <c r="K11" s="268" t="s">
        <v>1258</v>
      </c>
      <c r="L11" s="270" t="s">
        <v>1258</v>
      </c>
    </row>
    <row r="12" spans="1:12" ht="23.25" customHeight="1">
      <c r="A12" s="263" t="s">
        <v>1237</v>
      </c>
      <c r="B12" s="267" t="s">
        <v>1258</v>
      </c>
      <c r="C12" s="268" t="s">
        <v>1258</v>
      </c>
      <c r="D12" s="268" t="s">
        <v>1258</v>
      </c>
      <c r="E12" s="268" t="s">
        <v>1258</v>
      </c>
      <c r="F12" s="268" t="s">
        <v>1258</v>
      </c>
      <c r="G12" s="268" t="s">
        <v>1258</v>
      </c>
      <c r="H12" s="268">
        <v>3771</v>
      </c>
      <c r="I12" s="268">
        <v>3485</v>
      </c>
      <c r="J12" s="268">
        <v>4004</v>
      </c>
      <c r="K12" s="268">
        <v>4148</v>
      </c>
      <c r="L12" s="270">
        <v>4635</v>
      </c>
    </row>
    <row r="13" spans="1:12" ht="23.25" customHeight="1">
      <c r="A13" s="263" t="s">
        <v>1259</v>
      </c>
      <c r="B13" s="267">
        <v>18503</v>
      </c>
      <c r="C13" s="268">
        <v>23695</v>
      </c>
      <c r="D13" s="268">
        <v>23133</v>
      </c>
      <c r="E13" s="268">
        <v>24868</v>
      </c>
      <c r="F13" s="268">
        <v>17253</v>
      </c>
      <c r="G13" s="268">
        <v>18297</v>
      </c>
      <c r="H13" s="268">
        <v>21458</v>
      </c>
      <c r="I13" s="268">
        <v>19654</v>
      </c>
      <c r="J13" s="268">
        <v>23243</v>
      </c>
      <c r="K13" s="268">
        <v>23473</v>
      </c>
      <c r="L13" s="270">
        <v>21542</v>
      </c>
    </row>
    <row r="14" spans="1:12" ht="23.25" customHeight="1">
      <c r="A14" s="263" t="s">
        <v>1239</v>
      </c>
      <c r="B14" s="267">
        <v>930</v>
      </c>
      <c r="C14" s="268">
        <v>1234</v>
      </c>
      <c r="D14" s="268">
        <v>1321</v>
      </c>
      <c r="E14" s="268">
        <v>1214</v>
      </c>
      <c r="F14" s="268">
        <v>1164</v>
      </c>
      <c r="G14" s="268">
        <v>1194</v>
      </c>
      <c r="H14" s="268">
        <v>1501</v>
      </c>
      <c r="I14" s="268">
        <v>2417</v>
      </c>
      <c r="J14" s="268">
        <v>2500</v>
      </c>
      <c r="K14" s="268">
        <v>2349</v>
      </c>
      <c r="L14" s="270">
        <v>2790</v>
      </c>
    </row>
    <row r="15" spans="1:12" ht="23.25" customHeight="1">
      <c r="A15" s="263" t="s">
        <v>1240</v>
      </c>
      <c r="B15" s="267">
        <v>943</v>
      </c>
      <c r="C15" s="268">
        <v>1142</v>
      </c>
      <c r="D15" s="268">
        <v>940</v>
      </c>
      <c r="E15" s="268">
        <v>1157</v>
      </c>
      <c r="F15" s="268">
        <v>1128</v>
      </c>
      <c r="G15" s="268">
        <v>1268</v>
      </c>
      <c r="H15" s="268" t="s">
        <v>1258</v>
      </c>
      <c r="I15" s="268" t="s">
        <v>1258</v>
      </c>
      <c r="J15" s="268" t="s">
        <v>1258</v>
      </c>
      <c r="K15" s="268" t="s">
        <v>1258</v>
      </c>
      <c r="L15" s="270" t="s">
        <v>1258</v>
      </c>
    </row>
    <row r="16" spans="1:12" ht="23.25" customHeight="1">
      <c r="A16" s="263" t="s">
        <v>1241</v>
      </c>
      <c r="B16" s="267" t="s">
        <v>1258</v>
      </c>
      <c r="C16" s="268" t="s">
        <v>1258</v>
      </c>
      <c r="D16" s="268" t="s">
        <v>1258</v>
      </c>
      <c r="E16" s="268" t="s">
        <v>1258</v>
      </c>
      <c r="F16" s="268" t="s">
        <v>1258</v>
      </c>
      <c r="G16" s="268" t="s">
        <v>1258</v>
      </c>
      <c r="H16" s="268">
        <v>2163</v>
      </c>
      <c r="I16" s="268">
        <v>1984</v>
      </c>
      <c r="J16" s="268">
        <v>2191</v>
      </c>
      <c r="K16" s="268">
        <v>2209</v>
      </c>
      <c r="L16" s="270">
        <v>2353</v>
      </c>
    </row>
    <row r="17" spans="1:12" ht="23.25" customHeight="1">
      <c r="A17" s="263" t="s">
        <v>1242</v>
      </c>
      <c r="B17" s="267">
        <v>16307</v>
      </c>
      <c r="C17" s="268">
        <v>23583</v>
      </c>
      <c r="D17" s="268">
        <v>25292</v>
      </c>
      <c r="E17" s="268">
        <v>26473</v>
      </c>
      <c r="F17" s="268" t="s">
        <v>1258</v>
      </c>
      <c r="G17" s="268" t="s">
        <v>1258</v>
      </c>
      <c r="H17" s="268" t="s">
        <v>1258</v>
      </c>
      <c r="I17" s="268" t="s">
        <v>1258</v>
      </c>
      <c r="J17" s="268" t="s">
        <v>1258</v>
      </c>
      <c r="K17" s="268" t="s">
        <v>1258</v>
      </c>
      <c r="L17" s="270" t="s">
        <v>1258</v>
      </c>
    </row>
    <row r="18" spans="1:12" ht="23.25" customHeight="1">
      <c r="A18" s="263" t="s">
        <v>1243</v>
      </c>
      <c r="B18" s="267" t="s">
        <v>1258</v>
      </c>
      <c r="C18" s="268" t="s">
        <v>1258</v>
      </c>
      <c r="D18" s="268" t="s">
        <v>1258</v>
      </c>
      <c r="E18" s="268" t="s">
        <v>1258</v>
      </c>
      <c r="F18" s="268" t="s">
        <v>1258</v>
      </c>
      <c r="G18" s="268" t="s">
        <v>1258</v>
      </c>
      <c r="H18" s="268">
        <v>21828</v>
      </c>
      <c r="I18" s="268">
        <v>20117</v>
      </c>
      <c r="J18" s="268">
        <v>21374</v>
      </c>
      <c r="K18" s="268">
        <v>21627</v>
      </c>
      <c r="L18" s="270">
        <v>26212</v>
      </c>
    </row>
    <row r="19" spans="1:12" ht="23.25" customHeight="1">
      <c r="A19" s="263" t="s">
        <v>1244</v>
      </c>
      <c r="B19" s="267" t="s">
        <v>1258</v>
      </c>
      <c r="C19" s="268" t="s">
        <v>1258</v>
      </c>
      <c r="D19" s="268" t="s">
        <v>1258</v>
      </c>
      <c r="E19" s="268" t="s">
        <v>1258</v>
      </c>
      <c r="F19" s="268">
        <v>8541</v>
      </c>
      <c r="G19" s="268">
        <v>8968</v>
      </c>
      <c r="H19" s="268" t="s">
        <v>1258</v>
      </c>
      <c r="I19" s="268" t="s">
        <v>1258</v>
      </c>
      <c r="J19" s="268" t="s">
        <v>1258</v>
      </c>
      <c r="K19" s="268" t="s">
        <v>1258</v>
      </c>
      <c r="L19" s="270" t="s">
        <v>1258</v>
      </c>
    </row>
    <row r="20" spans="1:12" ht="23.25" customHeight="1">
      <c r="A20" s="263" t="s">
        <v>1245</v>
      </c>
      <c r="B20" s="267" t="s">
        <v>1258</v>
      </c>
      <c r="C20" s="268" t="s">
        <v>1258</v>
      </c>
      <c r="D20" s="268" t="s">
        <v>1258</v>
      </c>
      <c r="E20" s="268" t="s">
        <v>1258</v>
      </c>
      <c r="F20" s="268" t="s">
        <v>1258</v>
      </c>
      <c r="G20" s="268" t="s">
        <v>1258</v>
      </c>
      <c r="H20" s="268">
        <v>10554</v>
      </c>
      <c r="I20" s="268">
        <v>10249</v>
      </c>
      <c r="J20" s="268">
        <v>10564</v>
      </c>
      <c r="K20" s="268">
        <v>10531</v>
      </c>
      <c r="L20" s="270">
        <v>9013</v>
      </c>
    </row>
    <row r="21" spans="1:12" ht="23.25" customHeight="1">
      <c r="A21" s="263" t="s">
        <v>1246</v>
      </c>
      <c r="B21" s="267" t="s">
        <v>1258</v>
      </c>
      <c r="C21" s="268" t="s">
        <v>1258</v>
      </c>
      <c r="D21" s="268" t="s">
        <v>1258</v>
      </c>
      <c r="E21" s="268" t="s">
        <v>1258</v>
      </c>
      <c r="F21" s="268" t="s">
        <v>1258</v>
      </c>
      <c r="G21" s="268" t="s">
        <v>1258</v>
      </c>
      <c r="H21" s="268">
        <v>4584</v>
      </c>
      <c r="I21" s="268">
        <v>4463</v>
      </c>
      <c r="J21" s="268">
        <v>4202</v>
      </c>
      <c r="K21" s="268">
        <v>4177</v>
      </c>
      <c r="L21" s="270">
        <v>4221</v>
      </c>
    </row>
    <row r="22" spans="1:12" ht="23.25" customHeight="1">
      <c r="A22" s="263" t="s">
        <v>1247</v>
      </c>
      <c r="B22" s="267" t="s">
        <v>1258</v>
      </c>
      <c r="C22" s="268" t="s">
        <v>1258</v>
      </c>
      <c r="D22" s="268" t="s">
        <v>1258</v>
      </c>
      <c r="E22" s="268" t="s">
        <v>1258</v>
      </c>
      <c r="F22" s="268">
        <v>1752</v>
      </c>
      <c r="G22" s="268">
        <v>8211</v>
      </c>
      <c r="H22" s="268">
        <v>8179</v>
      </c>
      <c r="I22" s="268">
        <v>8091</v>
      </c>
      <c r="J22" s="268">
        <v>7596</v>
      </c>
      <c r="K22" s="268">
        <v>7636</v>
      </c>
      <c r="L22" s="270">
        <v>8280</v>
      </c>
    </row>
    <row r="23" spans="1:12" ht="23.25" customHeight="1">
      <c r="A23" s="263" t="s">
        <v>1248</v>
      </c>
      <c r="B23" s="267" t="s">
        <v>1258</v>
      </c>
      <c r="C23" s="268" t="s">
        <v>1258</v>
      </c>
      <c r="D23" s="268" t="s">
        <v>1258</v>
      </c>
      <c r="E23" s="268" t="s">
        <v>1258</v>
      </c>
      <c r="F23" s="268">
        <v>6324</v>
      </c>
      <c r="G23" s="268">
        <v>8386</v>
      </c>
      <c r="H23" s="268">
        <v>10812</v>
      </c>
      <c r="I23" s="268">
        <v>12537</v>
      </c>
      <c r="J23" s="268">
        <v>14521</v>
      </c>
      <c r="K23" s="268">
        <v>14310</v>
      </c>
      <c r="L23" s="270">
        <v>16130</v>
      </c>
    </row>
    <row r="24" spans="1:12" ht="23.25" customHeight="1">
      <c r="A24" s="263" t="s">
        <v>1249</v>
      </c>
      <c r="B24" s="267" t="s">
        <v>1258</v>
      </c>
      <c r="C24" s="268" t="s">
        <v>1258</v>
      </c>
      <c r="D24" s="268" t="s">
        <v>1258</v>
      </c>
      <c r="E24" s="268" t="s">
        <v>1258</v>
      </c>
      <c r="F24" s="268">
        <v>369</v>
      </c>
      <c r="G24" s="268">
        <v>1013</v>
      </c>
      <c r="H24" s="268">
        <v>431</v>
      </c>
      <c r="I24" s="268">
        <v>280</v>
      </c>
      <c r="J24" s="268">
        <v>346</v>
      </c>
      <c r="K24" s="268">
        <v>364</v>
      </c>
      <c r="L24" s="270">
        <v>310</v>
      </c>
    </row>
    <row r="25" spans="1:12" ht="23.25" customHeight="1">
      <c r="A25" s="290" t="s">
        <v>1250</v>
      </c>
      <c r="B25" s="291" t="s">
        <v>1258</v>
      </c>
      <c r="C25" s="292" t="s">
        <v>1258</v>
      </c>
      <c r="D25" s="292" t="s">
        <v>1258</v>
      </c>
      <c r="E25" s="292" t="s">
        <v>1258</v>
      </c>
      <c r="F25" s="292">
        <v>17511</v>
      </c>
      <c r="G25" s="292">
        <v>29748</v>
      </c>
      <c r="H25" s="292">
        <v>10549</v>
      </c>
      <c r="I25" s="292">
        <v>10551</v>
      </c>
      <c r="J25" s="292">
        <v>11895</v>
      </c>
      <c r="K25" s="292">
        <v>12574</v>
      </c>
      <c r="L25" s="293">
        <v>13787</v>
      </c>
    </row>
    <row r="26" spans="1:12" ht="23.25" customHeight="1">
      <c r="A26" s="271" t="s">
        <v>1251</v>
      </c>
      <c r="B26" s="291">
        <f t="shared" ref="B26:L26" si="0">SUM(B4:B25)</f>
        <v>55948</v>
      </c>
      <c r="C26" s="292">
        <f t="shared" si="0"/>
        <v>71494</v>
      </c>
      <c r="D26" s="292">
        <f t="shared" si="0"/>
        <v>70302</v>
      </c>
      <c r="E26" s="292">
        <f t="shared" si="0"/>
        <v>73968</v>
      </c>
      <c r="F26" s="292">
        <f t="shared" si="0"/>
        <v>73709</v>
      </c>
      <c r="G26" s="292">
        <f t="shared" si="0"/>
        <v>96917</v>
      </c>
      <c r="H26" s="292">
        <f t="shared" si="0"/>
        <v>116214</v>
      </c>
      <c r="I26" s="292">
        <f t="shared" si="0"/>
        <v>113530</v>
      </c>
      <c r="J26" s="292">
        <f t="shared" si="0"/>
        <v>122181</v>
      </c>
      <c r="K26" s="292">
        <f t="shared" si="0"/>
        <v>123657</v>
      </c>
      <c r="L26" s="293">
        <f t="shared" si="0"/>
        <v>132661</v>
      </c>
    </row>
    <row r="27" spans="1:12" ht="15.75" customHeight="1">
      <c r="B27" s="278"/>
      <c r="C27" s="276"/>
      <c r="D27" s="276" t="s">
        <v>1252</v>
      </c>
      <c r="E27" s="276"/>
      <c r="K27" s="254"/>
      <c r="L27" s="294" t="s">
        <v>1253</v>
      </c>
    </row>
    <row r="28" spans="1:12" ht="15.75" customHeight="1">
      <c r="K28" s="254"/>
      <c r="L28" s="276" t="s">
        <v>1254</v>
      </c>
    </row>
    <row r="29" spans="1:12" ht="15.75" customHeight="1">
      <c r="K29" s="276"/>
    </row>
    <row r="30" spans="1:12" s="256" customFormat="1" ht="14.25" customHeight="1">
      <c r="A30" s="2202" t="s">
        <v>1260</v>
      </c>
      <c r="B30" s="2202"/>
      <c r="C30" s="2202"/>
      <c r="D30" s="2202"/>
      <c r="E30" s="2202"/>
      <c r="F30" s="2202"/>
      <c r="G30" s="2202"/>
      <c r="H30" s="2202"/>
      <c r="I30" s="2202"/>
      <c r="J30" s="2202"/>
      <c r="K30" s="2202"/>
      <c r="L30" s="2202"/>
    </row>
    <row r="31" spans="1:12" s="256" customFormat="1" ht="14.25" customHeight="1">
      <c r="A31" s="2202" t="s">
        <v>1256</v>
      </c>
      <c r="B31" s="2202"/>
      <c r="C31" s="2202"/>
      <c r="D31" s="2202"/>
      <c r="E31" s="2202"/>
      <c r="F31" s="2202"/>
      <c r="G31" s="2202"/>
      <c r="H31" s="2202"/>
      <c r="I31" s="2202"/>
      <c r="J31" s="2202"/>
      <c r="K31" s="2202"/>
      <c r="L31" s="2202"/>
    </row>
    <row r="32" spans="1:12" ht="11.25" customHeight="1">
      <c r="B32" s="278"/>
      <c r="C32" s="278"/>
      <c r="J32" s="295"/>
    </row>
    <row r="33" spans="1:11" ht="10.9" customHeight="1">
      <c r="A33" s="281"/>
    </row>
    <row r="34" spans="1:11" ht="14.25" customHeight="1">
      <c r="A34" s="2203"/>
      <c r="B34" s="2203"/>
      <c r="C34" s="2203"/>
      <c r="D34" s="2203"/>
      <c r="E34" s="2203"/>
      <c r="F34" s="2203"/>
      <c r="G34" s="2203"/>
      <c r="H34" s="2203"/>
      <c r="I34" s="2203"/>
      <c r="J34" s="2203"/>
      <c r="K34" s="2203"/>
    </row>
    <row r="35" spans="1:11" ht="14.25" customHeight="1">
      <c r="A35" s="2203"/>
      <c r="B35" s="2203"/>
      <c r="C35" s="2203"/>
      <c r="D35" s="2203"/>
      <c r="E35" s="2203"/>
      <c r="F35" s="2203"/>
      <c r="G35" s="2203"/>
      <c r="H35" s="2203"/>
      <c r="I35" s="2203"/>
      <c r="J35" s="2203"/>
      <c r="K35" s="2203"/>
    </row>
    <row r="36" spans="1:11" ht="14.25" customHeight="1">
      <c r="A36" s="2203"/>
      <c r="B36" s="2203"/>
      <c r="C36" s="2203"/>
      <c r="D36" s="2203"/>
      <c r="E36" s="2203"/>
      <c r="F36" s="2203"/>
      <c r="G36" s="2203"/>
      <c r="H36" s="2203"/>
      <c r="I36" s="2203"/>
      <c r="J36" s="2203"/>
      <c r="K36" s="2203"/>
    </row>
    <row r="37" spans="1:11" ht="15.75" customHeight="1"/>
    <row r="38" spans="1:11" ht="15.75" customHeight="1"/>
    <row r="39" spans="1:11" ht="16.5" customHeight="1"/>
  </sheetData>
  <mergeCells count="4">
    <mergeCell ref="B2:L2"/>
    <mergeCell ref="A30:L30"/>
    <mergeCell ref="A31:L31"/>
    <mergeCell ref="A34:K36"/>
  </mergeCells>
  <phoneticPr fontId="4"/>
  <printOptions horizontalCentered="1"/>
  <pageMargins left="0.78740157480314965" right="0.78740157480314965" top="0.98425196850393704" bottom="0.98425196850393704" header="0.51181102362204722" footer="0.51181102362204722"/>
  <pageSetup paperSize="9" scale="7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8B1E6-9ABD-4335-8818-68593926272F}">
  <dimension ref="A1:I36"/>
  <sheetViews>
    <sheetView zoomScaleNormal="100" workbookViewId="0"/>
  </sheetViews>
  <sheetFormatPr defaultRowHeight="13.5"/>
  <cols>
    <col min="2" max="9" width="9" customWidth="1"/>
  </cols>
  <sheetData>
    <row r="1" spans="1:9" ht="15" customHeight="1"/>
    <row r="2" spans="1:9" ht="15" customHeight="1"/>
    <row r="3" spans="1:9" ht="15" customHeight="1">
      <c r="A3" s="16" t="s">
        <v>1303</v>
      </c>
      <c r="B3" s="2211" t="s">
        <v>1302</v>
      </c>
      <c r="C3" s="2211"/>
      <c r="D3" s="2211"/>
      <c r="E3" s="2211"/>
      <c r="F3" s="2211"/>
      <c r="G3" s="2211"/>
      <c r="H3" s="2211"/>
      <c r="I3" s="2211"/>
    </row>
    <row r="4" spans="1:9" ht="15" customHeight="1">
      <c r="B4" s="2211"/>
      <c r="C4" s="2211"/>
      <c r="D4" s="2211"/>
      <c r="E4" s="2211"/>
      <c r="F4" s="2211"/>
      <c r="G4" s="2211"/>
      <c r="H4" s="2211"/>
      <c r="I4" s="2211"/>
    </row>
    <row r="5" spans="1:9" ht="15" customHeight="1">
      <c r="B5" s="2211"/>
      <c r="C5" s="2211"/>
      <c r="D5" s="2211"/>
      <c r="E5" s="2211"/>
      <c r="F5" s="2211"/>
      <c r="G5" s="2211"/>
      <c r="H5" s="2211"/>
      <c r="I5" s="2211"/>
    </row>
    <row r="6" spans="1:9" ht="15" customHeight="1">
      <c r="B6" s="2211"/>
      <c r="C6" s="2211"/>
      <c r="D6" s="2211"/>
      <c r="E6" s="2211"/>
      <c r="F6" s="2211"/>
      <c r="G6" s="2211"/>
      <c r="H6" s="2211"/>
      <c r="I6" s="2211"/>
    </row>
    <row r="7" spans="1:9" ht="15" customHeight="1">
      <c r="B7" s="2211"/>
      <c r="C7" s="2211"/>
      <c r="D7" s="2211"/>
      <c r="E7" s="2211"/>
      <c r="F7" s="2211"/>
      <c r="G7" s="2211"/>
      <c r="H7" s="2211"/>
      <c r="I7" s="2211"/>
    </row>
    <row r="8" spans="1:9" ht="15" customHeight="1">
      <c r="B8" s="2211"/>
      <c r="C8" s="2211"/>
      <c r="D8" s="2211"/>
      <c r="E8" s="2211"/>
      <c r="F8" s="2211"/>
      <c r="G8" s="2211"/>
      <c r="H8" s="2211"/>
      <c r="I8" s="2211"/>
    </row>
    <row r="9" spans="1:9" ht="15" customHeight="1">
      <c r="B9" s="314"/>
      <c r="C9" s="314"/>
      <c r="D9" s="314"/>
      <c r="E9" s="314"/>
      <c r="F9" s="314"/>
      <c r="G9" s="314"/>
      <c r="H9" s="314"/>
      <c r="I9" s="314"/>
    </row>
    <row r="10" spans="1:9" ht="24" customHeight="1">
      <c r="A10" s="15"/>
      <c r="B10" s="2204" t="s">
        <v>1301</v>
      </c>
      <c r="C10" s="2204"/>
      <c r="D10" s="2204"/>
      <c r="E10" s="2204"/>
      <c r="F10" s="2204"/>
      <c r="G10" s="2204"/>
      <c r="H10" s="2204"/>
      <c r="I10" s="2204"/>
    </row>
    <row r="11" spans="1:9" ht="15" customHeight="1">
      <c r="B11" s="16"/>
      <c r="C11" s="16"/>
      <c r="D11" s="16"/>
      <c r="E11" s="16"/>
      <c r="F11" s="16"/>
      <c r="G11" s="16"/>
      <c r="H11" s="16"/>
    </row>
    <row r="12" spans="1:9" ht="11.25" customHeight="1">
      <c r="B12" s="2205" t="s">
        <v>1300</v>
      </c>
      <c r="C12" s="2206"/>
      <c r="D12" s="2206"/>
      <c r="E12" s="2207"/>
      <c r="F12" s="2205" t="s">
        <v>1299</v>
      </c>
      <c r="G12" s="2206"/>
      <c r="H12" s="2206"/>
      <c r="I12" s="2207"/>
    </row>
    <row r="13" spans="1:9" ht="11.25" customHeight="1">
      <c r="B13" s="2208"/>
      <c r="C13" s="2209"/>
      <c r="D13" s="2209"/>
      <c r="E13" s="2210"/>
      <c r="F13" s="2208"/>
      <c r="G13" s="2209"/>
      <c r="H13" s="2209"/>
      <c r="I13" s="2210"/>
    </row>
    <row r="14" spans="1:9" s="19" customFormat="1" ht="24.95" customHeight="1">
      <c r="B14" s="312" t="s">
        <v>1298</v>
      </c>
      <c r="C14" s="311"/>
      <c r="D14" s="311"/>
      <c r="E14" s="310"/>
      <c r="F14" s="312" t="s">
        <v>1297</v>
      </c>
      <c r="G14" s="311"/>
      <c r="H14" s="311"/>
      <c r="I14" s="310"/>
    </row>
    <row r="15" spans="1:9" s="19" customFormat="1" ht="24.95" customHeight="1">
      <c r="B15" s="308" t="s">
        <v>1296</v>
      </c>
      <c r="C15" s="79"/>
      <c r="D15" s="79"/>
      <c r="E15" s="304"/>
      <c r="F15" s="308"/>
      <c r="G15" s="79"/>
      <c r="H15" s="79"/>
      <c r="I15" s="304"/>
    </row>
    <row r="16" spans="1:9" s="19" customFormat="1" ht="24.95" customHeight="1">
      <c r="B16" s="307" t="s">
        <v>1295</v>
      </c>
      <c r="C16" s="301"/>
      <c r="D16" s="301"/>
      <c r="E16" s="300"/>
      <c r="F16" s="307" t="s">
        <v>1294</v>
      </c>
      <c r="G16" s="301"/>
      <c r="H16" s="301"/>
      <c r="I16" s="300"/>
    </row>
    <row r="17" spans="2:9" s="19" customFormat="1" ht="24.95" customHeight="1">
      <c r="B17" s="309" t="s">
        <v>1293</v>
      </c>
      <c r="C17" s="79"/>
      <c r="D17" s="79"/>
      <c r="E17" s="304"/>
      <c r="F17" s="309" t="s">
        <v>1292</v>
      </c>
      <c r="G17" s="79"/>
      <c r="H17" s="79"/>
      <c r="I17" s="304"/>
    </row>
    <row r="18" spans="2:9" s="19" customFormat="1" ht="24.95" customHeight="1">
      <c r="B18" s="307" t="s">
        <v>1291</v>
      </c>
      <c r="C18" s="301"/>
      <c r="D18" s="301"/>
      <c r="E18" s="300"/>
      <c r="F18" s="307" t="s">
        <v>1290</v>
      </c>
      <c r="G18" s="302"/>
      <c r="H18" s="301"/>
      <c r="I18" s="300"/>
    </row>
    <row r="19" spans="2:9" s="19" customFormat="1" ht="24.95" customHeight="1">
      <c r="B19" s="309" t="s">
        <v>1289</v>
      </c>
      <c r="C19" s="79"/>
      <c r="D19" s="79"/>
      <c r="E19" s="304"/>
      <c r="F19" s="306" t="s">
        <v>1288</v>
      </c>
      <c r="G19" s="305"/>
      <c r="H19" s="79"/>
      <c r="I19" s="304"/>
    </row>
    <row r="20" spans="2:9" s="19" customFormat="1" ht="24.95" customHeight="1">
      <c r="B20" s="307" t="s">
        <v>1287</v>
      </c>
      <c r="C20" s="301"/>
      <c r="D20" s="301"/>
      <c r="E20" s="300"/>
      <c r="F20" s="303" t="s">
        <v>1286</v>
      </c>
      <c r="G20" s="302"/>
      <c r="H20" s="301"/>
      <c r="I20" s="300"/>
    </row>
    <row r="21" spans="2:9" s="19" customFormat="1" ht="24.95" customHeight="1">
      <c r="B21" s="306" t="s">
        <v>1285</v>
      </c>
      <c r="C21" s="79"/>
      <c r="D21" s="79"/>
      <c r="E21" s="304"/>
      <c r="F21" s="309" t="s">
        <v>1284</v>
      </c>
      <c r="G21" s="305"/>
      <c r="H21" s="79"/>
      <c r="I21" s="304"/>
    </row>
    <row r="22" spans="2:9" s="19" customFormat="1" ht="24.95" customHeight="1">
      <c r="B22" s="307" t="s">
        <v>1283</v>
      </c>
      <c r="C22" s="301"/>
      <c r="D22" s="301"/>
      <c r="E22" s="300"/>
      <c r="F22" s="307" t="s">
        <v>1282</v>
      </c>
      <c r="G22" s="302"/>
      <c r="H22" s="301"/>
      <c r="I22" s="300"/>
    </row>
    <row r="23" spans="2:9" s="19" customFormat="1" ht="24.95" customHeight="1">
      <c r="B23" s="306" t="s">
        <v>1281</v>
      </c>
      <c r="C23" s="79"/>
      <c r="D23" s="79"/>
      <c r="E23" s="304"/>
      <c r="F23" s="309" t="s">
        <v>1280</v>
      </c>
      <c r="G23" s="305"/>
      <c r="H23" s="79"/>
      <c r="I23" s="304"/>
    </row>
    <row r="24" spans="2:9" s="19" customFormat="1" ht="24.95" customHeight="1">
      <c r="B24" s="303" t="s">
        <v>1279</v>
      </c>
      <c r="C24" s="301"/>
      <c r="D24" s="301"/>
      <c r="E24" s="300"/>
      <c r="F24" s="303" t="s">
        <v>1278</v>
      </c>
      <c r="G24" s="302"/>
      <c r="H24" s="301"/>
      <c r="I24" s="300"/>
    </row>
    <row r="25" spans="2:9" s="19" customFormat="1" ht="24.95" customHeight="1">
      <c r="B25" s="306" t="s">
        <v>1277</v>
      </c>
      <c r="C25" s="79"/>
      <c r="D25" s="79"/>
      <c r="E25" s="304"/>
      <c r="F25" s="306" t="s">
        <v>1276</v>
      </c>
      <c r="G25" s="305"/>
      <c r="H25" s="79"/>
      <c r="I25" s="304"/>
    </row>
    <row r="26" spans="2:9" s="19" customFormat="1" ht="24.95" customHeight="1">
      <c r="B26" s="303"/>
      <c r="C26" s="301"/>
      <c r="D26" s="301"/>
      <c r="E26" s="300"/>
      <c r="F26" s="307" t="s">
        <v>1275</v>
      </c>
      <c r="G26" s="302"/>
      <c r="H26" s="301"/>
      <c r="I26" s="300"/>
    </row>
    <row r="27" spans="2:9" s="19" customFormat="1" ht="24.95" customHeight="1">
      <c r="B27" s="306" t="s">
        <v>1274</v>
      </c>
      <c r="C27" s="79"/>
      <c r="D27" s="79"/>
      <c r="E27" s="304"/>
      <c r="F27" s="306" t="s">
        <v>1273</v>
      </c>
      <c r="G27" s="305"/>
      <c r="H27" s="79"/>
      <c r="I27" s="304"/>
    </row>
    <row r="28" spans="2:9" s="19" customFormat="1" ht="24.95" customHeight="1">
      <c r="B28" s="303"/>
      <c r="C28" s="301"/>
      <c r="D28" s="301"/>
      <c r="E28" s="300"/>
      <c r="F28" s="303" t="s">
        <v>1272</v>
      </c>
      <c r="G28" s="302"/>
      <c r="H28" s="301"/>
      <c r="I28" s="300"/>
    </row>
    <row r="29" spans="2:9" s="19" customFormat="1" ht="24.95" customHeight="1">
      <c r="B29" s="306"/>
      <c r="C29" s="79"/>
      <c r="D29" s="79"/>
      <c r="E29" s="304"/>
      <c r="F29" s="306" t="s">
        <v>1269</v>
      </c>
      <c r="G29" s="305"/>
      <c r="H29" s="79"/>
      <c r="I29" s="304"/>
    </row>
    <row r="30" spans="2:9" s="19" customFormat="1" ht="24.95" customHeight="1">
      <c r="B30" s="303" t="s">
        <v>1271</v>
      </c>
      <c r="C30" s="301"/>
      <c r="D30" s="301"/>
      <c r="E30" s="300"/>
      <c r="F30" s="307" t="s">
        <v>1270</v>
      </c>
      <c r="G30" s="302"/>
      <c r="H30" s="301"/>
      <c r="I30" s="300"/>
    </row>
    <row r="31" spans="2:9" s="19" customFormat="1" ht="24.95" customHeight="1">
      <c r="B31" s="306" t="s">
        <v>1269</v>
      </c>
      <c r="C31" s="79"/>
      <c r="D31" s="79"/>
      <c r="E31" s="304"/>
      <c r="F31" s="308"/>
      <c r="G31" s="305"/>
      <c r="H31" s="79"/>
      <c r="I31" s="304"/>
    </row>
    <row r="32" spans="2:9" s="19" customFormat="1" ht="24.95" customHeight="1">
      <c r="B32" s="307" t="s">
        <v>1268</v>
      </c>
      <c r="C32" s="301"/>
      <c r="D32" s="301"/>
      <c r="E32" s="300"/>
      <c r="F32" s="303" t="s">
        <v>1267</v>
      </c>
      <c r="G32" s="302"/>
      <c r="H32" s="301"/>
      <c r="I32" s="300"/>
    </row>
    <row r="33" spans="2:9" s="19" customFormat="1" ht="24.95" customHeight="1">
      <c r="B33" s="306" t="s">
        <v>1266</v>
      </c>
      <c r="C33" s="79"/>
      <c r="D33" s="79"/>
      <c r="E33" s="304"/>
      <c r="F33" s="306" t="s">
        <v>1265</v>
      </c>
      <c r="G33" s="305"/>
      <c r="H33" s="79"/>
      <c r="I33" s="304"/>
    </row>
    <row r="34" spans="2:9" s="19" customFormat="1" ht="24.95" customHeight="1">
      <c r="B34" s="303" t="s">
        <v>1264</v>
      </c>
      <c r="C34" s="301"/>
      <c r="D34" s="301"/>
      <c r="E34" s="300"/>
      <c r="F34" s="303" t="s">
        <v>1263</v>
      </c>
      <c r="G34" s="302"/>
      <c r="H34" s="301"/>
      <c r="I34" s="300"/>
    </row>
    <row r="35" spans="2:9" s="19" customFormat="1" ht="24.95" customHeight="1">
      <c r="B35" s="299" t="s">
        <v>1262</v>
      </c>
      <c r="C35" s="297"/>
      <c r="D35" s="297"/>
      <c r="E35" s="296"/>
      <c r="F35" s="299" t="s">
        <v>1261</v>
      </c>
      <c r="G35" s="298"/>
      <c r="H35" s="297"/>
      <c r="I35" s="296"/>
    </row>
    <row r="36" spans="2:9" ht="15" customHeight="1"/>
  </sheetData>
  <mergeCells count="4">
    <mergeCell ref="B10:I10"/>
    <mergeCell ref="B12:E13"/>
    <mergeCell ref="F12:I13"/>
    <mergeCell ref="B3:I8"/>
  </mergeCells>
  <phoneticPr fontId="4"/>
  <pageMargins left="0.78740157480314965" right="0.78740157480314965"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9E33B-6763-429B-9269-47945B79B5C7}">
  <sheetPr>
    <pageSetUpPr fitToPage="1"/>
  </sheetPr>
  <dimension ref="A1:M58"/>
  <sheetViews>
    <sheetView view="pageBreakPreview" zoomScale="85" zoomScaleNormal="100" zoomScaleSheetLayoutView="85" workbookViewId="0">
      <pane xSplit="1" ySplit="5" topLeftCell="B6" activePane="bottomRight" state="frozen"/>
      <selection pane="topRight" activeCell="B1" sqref="B1"/>
      <selection pane="bottomLeft" activeCell="A6" sqref="A6"/>
      <selection pane="bottomRight"/>
    </sheetView>
  </sheetViews>
  <sheetFormatPr defaultColWidth="8.5" defaultRowHeight="18" customHeight="1"/>
  <cols>
    <col min="1" max="1" width="7.875" customWidth="1"/>
    <col min="2" max="5" width="7.875" style="33" customWidth="1"/>
    <col min="6" max="6" width="7.875" style="34" customWidth="1"/>
    <col min="7" max="8" width="6.875" customWidth="1"/>
    <col min="9" max="9" width="8.875" customWidth="1"/>
    <col min="10" max="10" width="11.375" customWidth="1"/>
    <col min="11" max="11" width="9.625" customWidth="1"/>
  </cols>
  <sheetData>
    <row r="1" spans="1:13" ht="31.5" customHeight="1">
      <c r="A1" s="32" t="s">
        <v>67</v>
      </c>
    </row>
    <row r="2" spans="1:13" ht="18.95" customHeight="1" thickBot="1">
      <c r="K2" s="35"/>
    </row>
    <row r="3" spans="1:13" s="39" customFormat="1" ht="26.25" customHeight="1">
      <c r="A3" s="36"/>
      <c r="B3" s="2162" t="s">
        <v>68</v>
      </c>
      <c r="C3" s="2163"/>
      <c r="D3" s="2163"/>
      <c r="E3" s="2163"/>
      <c r="F3" s="2163"/>
      <c r="G3" s="2164" t="s">
        <v>69</v>
      </c>
      <c r="H3" s="2165"/>
      <c r="I3" s="37" t="s">
        <v>70</v>
      </c>
      <c r="J3" s="38" t="s">
        <v>71</v>
      </c>
      <c r="K3" s="2166" t="s">
        <v>72</v>
      </c>
      <c r="M3" s="19"/>
    </row>
    <row r="4" spans="1:13" s="39" customFormat="1" ht="17.25" customHeight="1">
      <c r="A4" s="2169"/>
      <c r="B4" s="2171" t="s">
        <v>73</v>
      </c>
      <c r="C4" s="2172"/>
      <c r="D4" s="2173"/>
      <c r="E4" s="2174" t="s">
        <v>74</v>
      </c>
      <c r="F4" s="2176" t="s">
        <v>75</v>
      </c>
      <c r="G4" s="2178" t="s">
        <v>73</v>
      </c>
      <c r="H4" s="2180" t="s">
        <v>76</v>
      </c>
      <c r="I4" s="2182" t="s">
        <v>77</v>
      </c>
      <c r="J4" s="2184" t="s">
        <v>78</v>
      </c>
      <c r="K4" s="2167"/>
    </row>
    <row r="5" spans="1:13" s="39" customFormat="1" ht="20.25" customHeight="1" thickBot="1">
      <c r="A5" s="2170"/>
      <c r="B5" s="40" t="s">
        <v>79</v>
      </c>
      <c r="C5" s="41" t="s">
        <v>80</v>
      </c>
      <c r="D5" s="42" t="s">
        <v>81</v>
      </c>
      <c r="E5" s="2175"/>
      <c r="F5" s="2177"/>
      <c r="G5" s="2179"/>
      <c r="H5" s="2181"/>
      <c r="I5" s="2183"/>
      <c r="J5" s="2185"/>
      <c r="K5" s="2168"/>
    </row>
    <row r="6" spans="1:13" s="19" customFormat="1" ht="26.25" customHeight="1">
      <c r="A6" s="43" t="s">
        <v>82</v>
      </c>
      <c r="B6" s="44">
        <v>14.8</v>
      </c>
      <c r="C6" s="45">
        <v>20.399999999999999</v>
      </c>
      <c r="D6" s="46">
        <v>9.5</v>
      </c>
      <c r="E6" s="45">
        <v>37.299999999999997</v>
      </c>
      <c r="F6" s="46">
        <v>-7</v>
      </c>
      <c r="G6" s="47">
        <v>74</v>
      </c>
      <c r="H6" s="48">
        <v>11</v>
      </c>
      <c r="I6" s="49">
        <v>2.6</v>
      </c>
      <c r="J6" s="50">
        <v>1606.5</v>
      </c>
      <c r="K6" s="51">
        <v>2232.5</v>
      </c>
    </row>
    <row r="7" spans="1:13" s="19" customFormat="1" ht="24.95" customHeight="1">
      <c r="A7" s="43">
        <v>17</v>
      </c>
      <c r="B7" s="44">
        <v>13.7</v>
      </c>
      <c r="C7" s="45">
        <v>19.2</v>
      </c>
      <c r="D7" s="45">
        <v>8.6</v>
      </c>
      <c r="E7" s="49">
        <v>34.4</v>
      </c>
      <c r="F7" s="46">
        <v>-7.4</v>
      </c>
      <c r="G7" s="52">
        <v>74</v>
      </c>
      <c r="H7" s="48">
        <v>12</v>
      </c>
      <c r="I7" s="49">
        <v>2.5</v>
      </c>
      <c r="J7" s="50">
        <v>1132</v>
      </c>
      <c r="K7" s="51">
        <v>2067.9</v>
      </c>
    </row>
    <row r="8" spans="1:13" s="19" customFormat="1" ht="24.95" customHeight="1">
      <c r="A8" s="43">
        <v>18</v>
      </c>
      <c r="B8" s="44">
        <v>14.2</v>
      </c>
      <c r="C8" s="45">
        <v>19</v>
      </c>
      <c r="D8" s="46">
        <v>9.6</v>
      </c>
      <c r="E8" s="45">
        <v>34.6</v>
      </c>
      <c r="F8" s="46">
        <v>-7.5</v>
      </c>
      <c r="G8" s="47">
        <v>77</v>
      </c>
      <c r="H8" s="48">
        <v>14</v>
      </c>
      <c r="I8" s="49">
        <v>2.4</v>
      </c>
      <c r="J8" s="50">
        <v>1616.5</v>
      </c>
      <c r="K8" s="51">
        <v>1672.1</v>
      </c>
    </row>
    <row r="9" spans="1:13" s="19" customFormat="1" ht="24.95" customHeight="1">
      <c r="A9" s="43">
        <v>19</v>
      </c>
      <c r="B9" s="44">
        <v>14.6</v>
      </c>
      <c r="C9" s="45">
        <v>19.899999999999999</v>
      </c>
      <c r="D9" s="46">
        <v>9.6</v>
      </c>
      <c r="E9" s="45">
        <v>37.700000000000003</v>
      </c>
      <c r="F9" s="46">
        <v>-5.3</v>
      </c>
      <c r="G9" s="47">
        <v>75</v>
      </c>
      <c r="H9" s="48">
        <v>13</v>
      </c>
      <c r="I9" s="49">
        <v>2.4</v>
      </c>
      <c r="J9" s="50">
        <v>1137.5</v>
      </c>
      <c r="K9" s="51">
        <v>2082.5</v>
      </c>
      <c r="M9" s="53"/>
    </row>
    <row r="10" spans="1:13" s="19" customFormat="1" ht="24.95" customHeight="1">
      <c r="A10" s="43">
        <v>20</v>
      </c>
      <c r="B10" s="44">
        <v>14.1</v>
      </c>
      <c r="C10" s="45">
        <v>19.3</v>
      </c>
      <c r="D10" s="46">
        <v>9.4</v>
      </c>
      <c r="E10" s="45">
        <v>35.9</v>
      </c>
      <c r="F10" s="46">
        <v>-7.3</v>
      </c>
      <c r="G10" s="47">
        <v>74</v>
      </c>
      <c r="H10" s="48">
        <v>11</v>
      </c>
      <c r="I10" s="49">
        <v>2.2999999999999998</v>
      </c>
      <c r="J10" s="50">
        <v>1373</v>
      </c>
      <c r="K10" s="51">
        <v>1892.8</v>
      </c>
    </row>
    <row r="11" spans="1:13" s="19" customFormat="1" ht="24.95" customHeight="1">
      <c r="A11" s="43">
        <v>21</v>
      </c>
      <c r="B11" s="44">
        <v>14.4</v>
      </c>
      <c r="C11" s="45">
        <v>19.5</v>
      </c>
      <c r="D11" s="46">
        <v>9.8000000000000007</v>
      </c>
      <c r="E11" s="45">
        <v>33.200000000000003</v>
      </c>
      <c r="F11" s="46">
        <v>-5.9</v>
      </c>
      <c r="G11" s="47">
        <v>74</v>
      </c>
      <c r="H11" s="48">
        <v>12</v>
      </c>
      <c r="I11" s="49">
        <v>2.2999999999999998</v>
      </c>
      <c r="J11" s="50">
        <v>1336</v>
      </c>
      <c r="K11" s="51">
        <v>1854.7</v>
      </c>
    </row>
    <row r="12" spans="1:13" s="19" customFormat="1" ht="24.95" customHeight="1">
      <c r="A12" s="43">
        <v>22</v>
      </c>
      <c r="B12" s="44">
        <v>14.8</v>
      </c>
      <c r="C12" s="45">
        <v>20.2</v>
      </c>
      <c r="D12" s="46">
        <v>10</v>
      </c>
      <c r="E12" s="45">
        <v>36.6</v>
      </c>
      <c r="F12" s="46">
        <v>-6.8</v>
      </c>
      <c r="G12" s="47">
        <v>74</v>
      </c>
      <c r="H12" s="48">
        <v>16</v>
      </c>
      <c r="I12" s="49">
        <v>2.2999999999999998</v>
      </c>
      <c r="J12" s="50">
        <v>1398</v>
      </c>
      <c r="K12" s="51">
        <v>2017.6</v>
      </c>
    </row>
    <row r="13" spans="1:13" s="19" customFormat="1" ht="24.95" customHeight="1">
      <c r="A13" s="43">
        <v>23</v>
      </c>
      <c r="B13" s="44">
        <v>14.3</v>
      </c>
      <c r="C13" s="45">
        <v>19.8</v>
      </c>
      <c r="D13" s="46">
        <v>9.3000000000000007</v>
      </c>
      <c r="E13" s="45">
        <v>36.5</v>
      </c>
      <c r="F13" s="46">
        <v>-8.4</v>
      </c>
      <c r="G13" s="47">
        <v>73</v>
      </c>
      <c r="H13" s="48">
        <v>10</v>
      </c>
      <c r="I13" s="49">
        <v>2.2999999999999998</v>
      </c>
      <c r="J13" s="50">
        <v>1394.5</v>
      </c>
      <c r="K13" s="51">
        <v>2140.3000000000002</v>
      </c>
    </row>
    <row r="14" spans="1:13" s="19" customFormat="1" ht="24.95" customHeight="1">
      <c r="A14" s="43">
        <v>24</v>
      </c>
      <c r="B14" s="44">
        <v>14</v>
      </c>
      <c r="C14" s="45">
        <v>19.399999999999999</v>
      </c>
      <c r="D14" s="46">
        <v>9</v>
      </c>
      <c r="E14" s="45">
        <v>35.6</v>
      </c>
      <c r="F14" s="46">
        <v>-8.8000000000000007</v>
      </c>
      <c r="G14" s="47">
        <v>72</v>
      </c>
      <c r="H14" s="48">
        <v>12</v>
      </c>
      <c r="I14" s="49">
        <v>2.4</v>
      </c>
      <c r="J14" s="50">
        <v>1395.5</v>
      </c>
      <c r="K14" s="51">
        <v>2194.3000000000002</v>
      </c>
    </row>
    <row r="15" spans="1:13" s="19" customFormat="1" ht="24.95" customHeight="1">
      <c r="A15" s="43">
        <v>25</v>
      </c>
      <c r="B15" s="54">
        <v>14.5</v>
      </c>
      <c r="C15" s="55">
        <v>20.100000000000001</v>
      </c>
      <c r="D15" s="56">
        <v>9.3000000000000007</v>
      </c>
      <c r="E15" s="55">
        <v>36.799999999999997</v>
      </c>
      <c r="F15" s="56">
        <v>-7.6</v>
      </c>
      <c r="G15" s="57">
        <v>72</v>
      </c>
      <c r="H15" s="58">
        <v>13</v>
      </c>
      <c r="I15" s="59">
        <v>2.4</v>
      </c>
      <c r="J15" s="60">
        <v>1282</v>
      </c>
      <c r="K15" s="61">
        <v>2224.8000000000002</v>
      </c>
    </row>
    <row r="16" spans="1:13" s="19" customFormat="1" ht="24.95" customHeight="1">
      <c r="A16" s="43">
        <v>26</v>
      </c>
      <c r="B16" s="54">
        <v>14.2</v>
      </c>
      <c r="C16" s="55">
        <v>19.7</v>
      </c>
      <c r="D16" s="56">
        <v>9.1</v>
      </c>
      <c r="E16" s="55">
        <v>36.200000000000003</v>
      </c>
      <c r="F16" s="56">
        <v>-7.7</v>
      </c>
      <c r="G16" s="57">
        <v>72</v>
      </c>
      <c r="H16" s="58">
        <v>9</v>
      </c>
      <c r="I16" s="59">
        <v>2.2999999999999998</v>
      </c>
      <c r="J16" s="60">
        <v>1642</v>
      </c>
      <c r="K16" s="61">
        <v>2211.1999999999998</v>
      </c>
    </row>
    <row r="17" spans="1:12" s="19" customFormat="1" ht="24.95" customHeight="1">
      <c r="A17" s="43">
        <v>27</v>
      </c>
      <c r="B17" s="54">
        <v>14.9</v>
      </c>
      <c r="C17" s="55">
        <v>20</v>
      </c>
      <c r="D17" s="56">
        <v>10.1</v>
      </c>
      <c r="E17" s="55">
        <v>36.1</v>
      </c>
      <c r="F17" s="56">
        <v>-6.7</v>
      </c>
      <c r="G17" s="57">
        <v>75</v>
      </c>
      <c r="H17" s="58">
        <v>9</v>
      </c>
      <c r="I17" s="59">
        <v>2.2999999999999998</v>
      </c>
      <c r="J17" s="60">
        <v>1463</v>
      </c>
      <c r="K17" s="61">
        <v>2058.9</v>
      </c>
    </row>
    <row r="18" spans="1:12" s="19" customFormat="1" ht="24.95" customHeight="1">
      <c r="A18" s="43">
        <v>28</v>
      </c>
      <c r="B18" s="54">
        <v>14.9</v>
      </c>
      <c r="C18" s="55">
        <v>20.100000000000001</v>
      </c>
      <c r="D18" s="56">
        <v>10.1</v>
      </c>
      <c r="E18" s="55">
        <v>36</v>
      </c>
      <c r="F18" s="56">
        <v>-6.3</v>
      </c>
      <c r="G18" s="57">
        <v>75</v>
      </c>
      <c r="H18" s="58">
        <v>8</v>
      </c>
      <c r="I18" s="59">
        <v>2.2999999999999998</v>
      </c>
      <c r="J18" s="60">
        <v>1407</v>
      </c>
      <c r="K18" s="61">
        <v>1977.5</v>
      </c>
    </row>
    <row r="19" spans="1:12" s="19" customFormat="1" ht="24.95" customHeight="1">
      <c r="A19" s="43">
        <v>29</v>
      </c>
      <c r="B19" s="54">
        <v>14.2</v>
      </c>
      <c r="C19" s="55">
        <v>19.7</v>
      </c>
      <c r="D19" s="56">
        <v>9.1999999999999993</v>
      </c>
      <c r="E19" s="55">
        <v>35</v>
      </c>
      <c r="F19" s="56">
        <v>-7.3</v>
      </c>
      <c r="G19" s="57">
        <v>73</v>
      </c>
      <c r="H19" s="58">
        <v>11</v>
      </c>
      <c r="I19" s="59">
        <v>2.2000000000000002</v>
      </c>
      <c r="J19" s="60">
        <v>1201</v>
      </c>
      <c r="K19" s="61">
        <v>2125.4</v>
      </c>
    </row>
    <row r="20" spans="1:12" s="19" customFormat="1" ht="24.95" customHeight="1">
      <c r="A20" s="43">
        <v>30</v>
      </c>
      <c r="B20" s="54">
        <v>15.3</v>
      </c>
      <c r="C20" s="55">
        <v>20.7</v>
      </c>
      <c r="D20" s="56">
        <v>10.3</v>
      </c>
      <c r="E20" s="55">
        <v>37.4</v>
      </c>
      <c r="F20" s="56">
        <v>-7</v>
      </c>
      <c r="G20" s="57">
        <v>76</v>
      </c>
      <c r="H20" s="58">
        <v>15</v>
      </c>
      <c r="I20" s="59">
        <v>2.4</v>
      </c>
      <c r="J20" s="60">
        <v>1094.5</v>
      </c>
      <c r="K20" s="61">
        <v>2155.4</v>
      </c>
    </row>
    <row r="21" spans="1:12" s="19" customFormat="1" ht="24.95" customHeight="1">
      <c r="A21" s="43" t="s">
        <v>83</v>
      </c>
      <c r="B21" s="54">
        <v>15</v>
      </c>
      <c r="C21" s="55">
        <v>20.2</v>
      </c>
      <c r="D21" s="56">
        <v>10.1</v>
      </c>
      <c r="E21" s="55">
        <v>35.5</v>
      </c>
      <c r="F21" s="56">
        <v>-7.1</v>
      </c>
      <c r="G21" s="57">
        <v>75</v>
      </c>
      <c r="H21" s="58">
        <v>13</v>
      </c>
      <c r="I21" s="59">
        <v>2.2000000000000002</v>
      </c>
      <c r="J21" s="60">
        <v>1420.5</v>
      </c>
      <c r="K21" s="61">
        <v>1996.8</v>
      </c>
    </row>
    <row r="22" spans="1:12" s="19" customFormat="1" ht="24.95" customHeight="1">
      <c r="A22" s="43">
        <v>2</v>
      </c>
      <c r="B22" s="54">
        <v>15.1</v>
      </c>
      <c r="C22" s="55">
        <v>20.3</v>
      </c>
      <c r="D22" s="56">
        <v>10.3</v>
      </c>
      <c r="E22" s="55">
        <v>36.5</v>
      </c>
      <c r="F22" s="56">
        <v>-7.9</v>
      </c>
      <c r="G22" s="57">
        <v>78</v>
      </c>
      <c r="H22" s="58">
        <v>17</v>
      </c>
      <c r="I22" s="59">
        <v>2.1</v>
      </c>
      <c r="J22" s="60">
        <v>1336</v>
      </c>
      <c r="K22" s="61">
        <v>1962.1</v>
      </c>
    </row>
    <row r="23" spans="1:12" s="19" customFormat="1" ht="24.95" customHeight="1">
      <c r="A23" s="43">
        <v>3</v>
      </c>
      <c r="B23" s="54">
        <v>15</v>
      </c>
      <c r="C23" s="55">
        <v>20.6</v>
      </c>
      <c r="D23" s="56">
        <v>9.9</v>
      </c>
      <c r="E23" s="59">
        <v>36.299999999999997</v>
      </c>
      <c r="F23" s="56">
        <v>-8.1999999999999993</v>
      </c>
      <c r="G23" s="57">
        <v>76</v>
      </c>
      <c r="H23" s="58">
        <v>11</v>
      </c>
      <c r="I23" s="59">
        <v>2.2000000000000002</v>
      </c>
      <c r="J23" s="60">
        <v>1523.5</v>
      </c>
      <c r="K23" s="61">
        <v>2180.3000000000002</v>
      </c>
    </row>
    <row r="24" spans="1:12" s="19" customFormat="1" ht="24.95" customHeight="1">
      <c r="A24" s="43">
        <v>4</v>
      </c>
      <c r="B24" s="54">
        <v>14.8</v>
      </c>
      <c r="C24" s="55">
        <v>20.399999999999999</v>
      </c>
      <c r="D24" s="55">
        <v>9.9</v>
      </c>
      <c r="E24" s="59">
        <v>37.4</v>
      </c>
      <c r="F24" s="56">
        <v>-7.2</v>
      </c>
      <c r="G24" s="57">
        <v>77</v>
      </c>
      <c r="H24" s="57">
        <v>15</v>
      </c>
      <c r="I24" s="59">
        <v>2.1</v>
      </c>
      <c r="J24" s="59">
        <v>1317</v>
      </c>
      <c r="K24" s="61">
        <v>2090.1999999999998</v>
      </c>
    </row>
    <row r="25" spans="1:12" s="19" customFormat="1" ht="24.95" customHeight="1" thickBot="1">
      <c r="A25" s="62">
        <v>5</v>
      </c>
      <c r="B25" s="63">
        <v>16.100000000000001</v>
      </c>
      <c r="C25" s="64">
        <v>21.8</v>
      </c>
      <c r="D25" s="64">
        <v>10.8</v>
      </c>
      <c r="E25" s="65">
        <v>37.1</v>
      </c>
      <c r="F25" s="64">
        <v>-7.5</v>
      </c>
      <c r="G25" s="66">
        <v>74</v>
      </c>
      <c r="H25" s="67">
        <v>10</v>
      </c>
      <c r="I25" s="68">
        <v>2.1</v>
      </c>
      <c r="J25" s="69">
        <v>1274.5</v>
      </c>
      <c r="K25" s="70">
        <v>2389.6999999999998</v>
      </c>
      <c r="L25" s="71"/>
    </row>
    <row r="26" spans="1:12" s="19" customFormat="1" ht="24.95" customHeight="1">
      <c r="A26" s="72"/>
      <c r="B26" s="73"/>
      <c r="C26" s="74"/>
      <c r="D26" s="73"/>
      <c r="E26" s="73"/>
      <c r="F26" s="73"/>
      <c r="G26" s="75"/>
      <c r="H26" s="76"/>
      <c r="I26" s="77"/>
      <c r="J26" s="78"/>
      <c r="K26" s="45" t="s">
        <v>84</v>
      </c>
      <c r="L26" s="79"/>
    </row>
    <row r="27" spans="1:12" ht="31.5" customHeight="1">
      <c r="A27" s="2161" t="s">
        <v>85</v>
      </c>
      <c r="B27" s="2161"/>
      <c r="C27" s="2161"/>
      <c r="D27" s="80">
        <v>5</v>
      </c>
      <c r="E27" s="81" t="s">
        <v>86</v>
      </c>
      <c r="F27" s="82"/>
      <c r="G27" s="10"/>
      <c r="H27" s="10"/>
      <c r="I27" s="10"/>
      <c r="J27" s="10"/>
      <c r="K27" s="10"/>
    </row>
    <row r="28" spans="1:12" ht="18.95" customHeight="1" thickBot="1">
      <c r="A28" s="35"/>
      <c r="B28" s="83"/>
      <c r="C28" s="83"/>
      <c r="D28" s="83"/>
      <c r="E28" s="83"/>
      <c r="F28" s="84"/>
      <c r="G28" s="35"/>
      <c r="H28" s="35"/>
      <c r="I28" s="35"/>
      <c r="J28" s="35"/>
      <c r="K28" s="35"/>
    </row>
    <row r="29" spans="1:12" s="39" customFormat="1" ht="26.25" customHeight="1">
      <c r="A29" s="36"/>
      <c r="B29" s="2162" t="s">
        <v>68</v>
      </c>
      <c r="C29" s="2163"/>
      <c r="D29" s="2163"/>
      <c r="E29" s="2163"/>
      <c r="F29" s="2163"/>
      <c r="G29" s="2164" t="s">
        <v>69</v>
      </c>
      <c r="H29" s="2165"/>
      <c r="I29" s="37" t="s">
        <v>70</v>
      </c>
      <c r="J29" s="38" t="s">
        <v>71</v>
      </c>
      <c r="K29" s="2166" t="s">
        <v>72</v>
      </c>
    </row>
    <row r="30" spans="1:12" s="39" customFormat="1" ht="17.25" customHeight="1">
      <c r="A30" s="2169"/>
      <c r="B30" s="2171" t="s">
        <v>73</v>
      </c>
      <c r="C30" s="2172"/>
      <c r="D30" s="2173"/>
      <c r="E30" s="2174" t="s">
        <v>74</v>
      </c>
      <c r="F30" s="2176" t="s">
        <v>75</v>
      </c>
      <c r="G30" s="2178" t="s">
        <v>73</v>
      </c>
      <c r="H30" s="2180" t="s">
        <v>76</v>
      </c>
      <c r="I30" s="2182" t="s">
        <v>77</v>
      </c>
      <c r="J30" s="2184" t="s">
        <v>87</v>
      </c>
      <c r="K30" s="2167"/>
    </row>
    <row r="31" spans="1:12" s="39" customFormat="1" ht="20.25" customHeight="1" thickBot="1">
      <c r="A31" s="2170"/>
      <c r="B31" s="40" t="s">
        <v>79</v>
      </c>
      <c r="C31" s="41" t="s">
        <v>80</v>
      </c>
      <c r="D31" s="42" t="s">
        <v>81</v>
      </c>
      <c r="E31" s="2175"/>
      <c r="F31" s="2177"/>
      <c r="G31" s="2179"/>
      <c r="H31" s="2181"/>
      <c r="I31" s="2183"/>
      <c r="J31" s="2185"/>
      <c r="K31" s="2168"/>
    </row>
    <row r="32" spans="1:12" s="19" customFormat="1" ht="24.95" customHeight="1">
      <c r="A32" s="43">
        <v>1</v>
      </c>
      <c r="B32" s="55">
        <v>3.5</v>
      </c>
      <c r="C32" s="55">
        <v>9.6</v>
      </c>
      <c r="D32" s="56">
        <v>-2.2999999999999998</v>
      </c>
      <c r="E32" s="55">
        <v>15</v>
      </c>
      <c r="F32" s="56">
        <v>-7.5</v>
      </c>
      <c r="G32" s="85">
        <v>64</v>
      </c>
      <c r="H32" s="86">
        <v>22</v>
      </c>
      <c r="I32" s="87">
        <v>2.1</v>
      </c>
      <c r="J32" s="88">
        <v>19</v>
      </c>
      <c r="K32" s="89">
        <v>204.2</v>
      </c>
    </row>
    <row r="33" spans="1:11" s="19" customFormat="1" ht="24.95" customHeight="1">
      <c r="A33" s="43">
        <v>2</v>
      </c>
      <c r="B33" s="55">
        <v>5.4</v>
      </c>
      <c r="C33" s="55">
        <v>11.8</v>
      </c>
      <c r="D33" s="56">
        <v>-1.1000000000000001</v>
      </c>
      <c r="E33" s="55">
        <v>18.600000000000001</v>
      </c>
      <c r="F33" s="56">
        <v>-6.8</v>
      </c>
      <c r="G33" s="85">
        <v>62</v>
      </c>
      <c r="H33" s="86">
        <v>17</v>
      </c>
      <c r="I33" s="87">
        <v>2.1</v>
      </c>
      <c r="J33" s="88">
        <v>34.5</v>
      </c>
      <c r="K33" s="89">
        <v>194.7</v>
      </c>
    </row>
    <row r="34" spans="1:11" s="19" customFormat="1" ht="24.95" customHeight="1">
      <c r="A34" s="43">
        <v>3</v>
      </c>
      <c r="B34" s="55">
        <v>11.5</v>
      </c>
      <c r="C34" s="55">
        <v>17.399999999999999</v>
      </c>
      <c r="D34" s="56">
        <v>5.4</v>
      </c>
      <c r="E34" s="55">
        <v>23</v>
      </c>
      <c r="F34" s="56">
        <v>-2.4</v>
      </c>
      <c r="G34" s="85">
        <v>73</v>
      </c>
      <c r="H34" s="86">
        <v>16</v>
      </c>
      <c r="I34" s="87">
        <v>2.1</v>
      </c>
      <c r="J34" s="88">
        <v>97.5</v>
      </c>
      <c r="K34" s="89">
        <v>174.6</v>
      </c>
    </row>
    <row r="35" spans="1:11" s="19" customFormat="1" ht="24.95" customHeight="1">
      <c r="A35" s="43">
        <v>4</v>
      </c>
      <c r="B35" s="55">
        <v>14.9</v>
      </c>
      <c r="C35" s="55">
        <v>21</v>
      </c>
      <c r="D35" s="56">
        <v>8.9</v>
      </c>
      <c r="E35" s="55">
        <v>27.3</v>
      </c>
      <c r="F35" s="56">
        <v>1.9</v>
      </c>
      <c r="G35" s="85">
        <v>68</v>
      </c>
      <c r="H35" s="86">
        <v>10</v>
      </c>
      <c r="I35" s="87">
        <v>2.8</v>
      </c>
      <c r="J35" s="88">
        <v>56</v>
      </c>
      <c r="K35" s="89">
        <v>205.5</v>
      </c>
    </row>
    <row r="36" spans="1:11" s="19" customFormat="1" ht="24.95" customHeight="1">
      <c r="A36" s="43">
        <v>5</v>
      </c>
      <c r="B36" s="55">
        <v>17.7</v>
      </c>
      <c r="C36" s="55">
        <v>23.5</v>
      </c>
      <c r="D36" s="56">
        <v>12.2</v>
      </c>
      <c r="E36" s="55">
        <v>33.299999999999997</v>
      </c>
      <c r="F36" s="56">
        <v>5.9</v>
      </c>
      <c r="G36" s="85">
        <v>76</v>
      </c>
      <c r="H36" s="86">
        <v>18</v>
      </c>
      <c r="I36" s="87">
        <v>2.2999999999999998</v>
      </c>
      <c r="J36" s="88">
        <v>170</v>
      </c>
      <c r="K36" s="89">
        <v>208.6</v>
      </c>
    </row>
    <row r="37" spans="1:11" s="19" customFormat="1" ht="24.95" customHeight="1">
      <c r="A37" s="43">
        <v>6</v>
      </c>
      <c r="B37" s="55">
        <v>22.2</v>
      </c>
      <c r="C37" s="55">
        <v>26.9</v>
      </c>
      <c r="D37" s="56">
        <v>18.100000000000001</v>
      </c>
      <c r="E37" s="55">
        <v>32.200000000000003</v>
      </c>
      <c r="F37" s="56">
        <v>11.3</v>
      </c>
      <c r="G37" s="85">
        <v>82</v>
      </c>
      <c r="H37" s="86">
        <v>25</v>
      </c>
      <c r="I37" s="87">
        <v>1.9</v>
      </c>
      <c r="J37" s="88">
        <v>364.5</v>
      </c>
      <c r="K37" s="89">
        <v>138.4</v>
      </c>
    </row>
    <row r="38" spans="1:11" s="19" customFormat="1" ht="24.95" customHeight="1">
      <c r="A38" s="43">
        <v>7</v>
      </c>
      <c r="B38" s="55">
        <v>27.4</v>
      </c>
      <c r="C38" s="55">
        <v>32.9</v>
      </c>
      <c r="D38" s="56">
        <v>22.7</v>
      </c>
      <c r="E38" s="59">
        <v>36.6</v>
      </c>
      <c r="F38" s="56">
        <v>20.399999999999999</v>
      </c>
      <c r="G38" s="90">
        <v>77</v>
      </c>
      <c r="H38" s="86">
        <v>31</v>
      </c>
      <c r="I38" s="87">
        <v>2.1</v>
      </c>
      <c r="J38" s="88">
        <v>34.5</v>
      </c>
      <c r="K38" s="89">
        <v>251.8</v>
      </c>
    </row>
    <row r="39" spans="1:11" s="19" customFormat="1" ht="24.95" customHeight="1">
      <c r="A39" s="43">
        <v>8</v>
      </c>
      <c r="B39" s="55">
        <v>28.5</v>
      </c>
      <c r="C39" s="55">
        <v>33.700000000000003</v>
      </c>
      <c r="D39" s="56">
        <v>24.6</v>
      </c>
      <c r="E39" s="59">
        <v>37.1</v>
      </c>
      <c r="F39" s="56">
        <v>22.2</v>
      </c>
      <c r="G39" s="90">
        <v>80</v>
      </c>
      <c r="H39" s="85">
        <v>34</v>
      </c>
      <c r="I39" s="87">
        <v>2.2999999999999998</v>
      </c>
      <c r="J39" s="88">
        <v>143.5</v>
      </c>
      <c r="K39" s="89">
        <v>261.39999999999998</v>
      </c>
    </row>
    <row r="40" spans="1:11" s="19" customFormat="1" ht="24.95" customHeight="1">
      <c r="A40" s="43">
        <v>9</v>
      </c>
      <c r="B40" s="55">
        <v>25.9</v>
      </c>
      <c r="C40" s="55">
        <v>30.6</v>
      </c>
      <c r="D40" s="56">
        <v>21.9</v>
      </c>
      <c r="E40" s="59">
        <v>34.5</v>
      </c>
      <c r="F40" s="56">
        <v>14.9</v>
      </c>
      <c r="G40" s="85">
        <v>82</v>
      </c>
      <c r="H40" s="86">
        <v>36</v>
      </c>
      <c r="I40" s="87">
        <v>2.1</v>
      </c>
      <c r="J40" s="88">
        <v>161.5</v>
      </c>
      <c r="K40" s="89">
        <v>170.1</v>
      </c>
    </row>
    <row r="41" spans="1:11" s="19" customFormat="1" ht="24.95" customHeight="1">
      <c r="A41" s="43">
        <v>10</v>
      </c>
      <c r="B41" s="55">
        <v>16.8</v>
      </c>
      <c r="C41" s="55">
        <v>22.6</v>
      </c>
      <c r="D41" s="56">
        <v>11.4</v>
      </c>
      <c r="E41" s="55">
        <v>27</v>
      </c>
      <c r="F41" s="56">
        <v>6</v>
      </c>
      <c r="G41" s="85">
        <v>79</v>
      </c>
      <c r="H41" s="85">
        <v>24</v>
      </c>
      <c r="I41" s="88">
        <v>1.8</v>
      </c>
      <c r="J41" s="88">
        <v>120</v>
      </c>
      <c r="K41" s="89">
        <v>197.4</v>
      </c>
    </row>
    <row r="42" spans="1:11" s="91" customFormat="1" ht="24.95" customHeight="1">
      <c r="A42" s="43">
        <v>11</v>
      </c>
      <c r="B42" s="55">
        <v>12.2</v>
      </c>
      <c r="C42" s="55">
        <v>18.399999999999999</v>
      </c>
      <c r="D42" s="56">
        <v>6.8</v>
      </c>
      <c r="E42" s="59">
        <v>25.3</v>
      </c>
      <c r="F42" s="56">
        <v>0.3</v>
      </c>
      <c r="G42" s="85">
        <v>78</v>
      </c>
      <c r="H42" s="85">
        <v>27</v>
      </c>
      <c r="I42" s="87">
        <v>1.8</v>
      </c>
      <c r="J42" s="88">
        <v>52</v>
      </c>
      <c r="K42" s="89">
        <v>182.3</v>
      </c>
    </row>
    <row r="43" spans="1:11" s="91" customFormat="1" ht="24.95" customHeight="1" thickBot="1">
      <c r="A43" s="92">
        <v>12</v>
      </c>
      <c r="B43" s="93">
        <v>6.8</v>
      </c>
      <c r="C43" s="93">
        <v>13.6</v>
      </c>
      <c r="D43" s="94">
        <v>1</v>
      </c>
      <c r="E43" s="95">
        <v>20</v>
      </c>
      <c r="F43" s="94">
        <v>-4.2</v>
      </c>
      <c r="G43" s="96">
        <v>71</v>
      </c>
      <c r="H43" s="97">
        <v>20</v>
      </c>
      <c r="I43" s="98">
        <v>1.8</v>
      </c>
      <c r="J43" s="99">
        <v>21.5</v>
      </c>
      <c r="K43" s="100">
        <v>200.7</v>
      </c>
    </row>
    <row r="44" spans="1:11" s="19" customFormat="1" ht="18.95" customHeight="1">
      <c r="A44" s="101"/>
      <c r="B44" s="102"/>
      <c r="C44" s="102"/>
      <c r="D44" s="102"/>
      <c r="E44" s="102"/>
      <c r="F44" s="103"/>
      <c r="G44" s="104"/>
      <c r="I44" s="2158" t="s">
        <v>88</v>
      </c>
      <c r="J44" s="2159"/>
      <c r="K44" s="2159"/>
    </row>
    <row r="45" spans="1:11" s="19" customFormat="1" ht="18.95" customHeight="1">
      <c r="A45" s="2160"/>
      <c r="B45" s="2160"/>
      <c r="C45" s="2160"/>
      <c r="D45" s="2160"/>
      <c r="E45" s="2160"/>
      <c r="F45" s="2160"/>
      <c r="G45" s="2160"/>
      <c r="H45" s="2160"/>
      <c r="I45" s="2160"/>
      <c r="J45" s="2160"/>
      <c r="K45" s="2160"/>
    </row>
    <row r="46" spans="1:11" s="19" customFormat="1" ht="18.95" customHeight="1">
      <c r="A46" s="2160"/>
      <c r="B46" s="2160"/>
      <c r="C46" s="2160"/>
      <c r="D46" s="2160"/>
      <c r="E46" s="2160"/>
      <c r="F46" s="2160"/>
      <c r="G46" s="2160"/>
      <c r="H46" s="2160"/>
      <c r="I46" s="2160"/>
      <c r="J46" s="2160"/>
      <c r="K46" s="2160"/>
    </row>
    <row r="47" spans="1:11" s="19" customFormat="1" ht="18.95" customHeight="1">
      <c r="A47" s="106"/>
      <c r="B47" s="107"/>
      <c r="C47" s="107"/>
      <c r="D47" s="107"/>
      <c r="E47" s="107"/>
      <c r="F47" s="108"/>
      <c r="G47" s="79"/>
      <c r="H47" s="79"/>
      <c r="I47" s="79"/>
      <c r="J47" s="79"/>
    </row>
    <row r="48" spans="1:11" s="19" customFormat="1" ht="18.95" customHeight="1">
      <c r="A48" s="106"/>
      <c r="B48" s="107"/>
      <c r="C48" s="107"/>
      <c r="D48" s="107"/>
      <c r="E48" s="107"/>
      <c r="F48" s="108"/>
      <c r="G48" s="79"/>
      <c r="H48" s="79"/>
      <c r="I48" s="79"/>
      <c r="J48" s="79"/>
    </row>
    <row r="49" spans="1:10" s="19" customFormat="1" ht="18.95" customHeight="1">
      <c r="A49" s="106"/>
      <c r="B49" s="107"/>
      <c r="C49" s="107"/>
      <c r="D49" s="107"/>
      <c r="E49" s="107"/>
      <c r="F49" s="108"/>
      <c r="G49" s="79"/>
      <c r="H49" s="79"/>
      <c r="I49" s="79"/>
      <c r="J49" s="79"/>
    </row>
    <row r="50" spans="1:10" s="19" customFormat="1" ht="18.95" customHeight="1">
      <c r="A50" s="106"/>
      <c r="B50" s="107"/>
      <c r="C50" s="107"/>
      <c r="D50" s="107"/>
      <c r="E50" s="107"/>
      <c r="F50" s="108"/>
      <c r="G50" s="79"/>
      <c r="H50" s="79"/>
      <c r="I50" s="79"/>
      <c r="J50" s="79"/>
    </row>
    <row r="51" spans="1:10" s="19" customFormat="1" ht="16.5" customHeight="1">
      <c r="A51" s="106"/>
      <c r="B51" s="107"/>
      <c r="C51" s="107"/>
      <c r="D51" s="107"/>
      <c r="E51" s="107"/>
      <c r="F51" s="108"/>
      <c r="G51" s="79"/>
      <c r="H51" s="79"/>
      <c r="I51" s="79"/>
      <c r="J51" s="79"/>
    </row>
    <row r="52" spans="1:10" s="19" customFormat="1" ht="16.5" customHeight="1">
      <c r="A52" s="106"/>
      <c r="B52" s="107"/>
      <c r="C52" s="107"/>
      <c r="D52" s="107"/>
      <c r="E52" s="107"/>
      <c r="F52" s="108"/>
      <c r="G52" s="79"/>
      <c r="H52" s="79"/>
      <c r="I52" s="79"/>
      <c r="J52" s="79"/>
    </row>
    <row r="53" spans="1:10" s="19" customFormat="1" ht="16.5" customHeight="1">
      <c r="A53" s="106"/>
      <c r="B53" s="107"/>
      <c r="C53" s="107"/>
      <c r="D53" s="107"/>
      <c r="E53" s="107"/>
      <c r="F53" s="108"/>
      <c r="G53" s="79"/>
      <c r="H53" s="79"/>
      <c r="I53" s="79"/>
      <c r="J53" s="79"/>
    </row>
    <row r="54" spans="1:10" s="19" customFormat="1" ht="16.5" customHeight="1">
      <c r="A54" s="106"/>
      <c r="B54" s="107"/>
      <c r="C54" s="107"/>
      <c r="D54" s="107"/>
      <c r="E54" s="107"/>
      <c r="F54" s="108"/>
      <c r="G54" s="79"/>
      <c r="H54" s="79"/>
      <c r="I54" s="79"/>
      <c r="J54" s="79"/>
    </row>
    <row r="55" spans="1:10" s="19" customFormat="1" ht="16.5" customHeight="1">
      <c r="A55" s="106"/>
      <c r="B55" s="107"/>
      <c r="C55" s="107"/>
      <c r="D55" s="107"/>
      <c r="E55" s="107"/>
      <c r="F55" s="108"/>
      <c r="G55" s="79"/>
      <c r="H55" s="79"/>
      <c r="I55" s="79"/>
      <c r="J55" s="79"/>
    </row>
    <row r="56" spans="1:10" ht="36" customHeight="1"/>
    <row r="57" spans="1:10" ht="21" customHeight="1"/>
    <row r="58" spans="1:10" ht="21" customHeight="1"/>
  </sheetData>
  <mergeCells count="25">
    <mergeCell ref="B3:F3"/>
    <mergeCell ref="G3:H3"/>
    <mergeCell ref="K3:K5"/>
    <mergeCell ref="A4:A5"/>
    <mergeCell ref="B4:D4"/>
    <mergeCell ref="E4:E5"/>
    <mergeCell ref="F4:F5"/>
    <mergeCell ref="G4:G5"/>
    <mergeCell ref="H4:H5"/>
    <mergeCell ref="I4:I5"/>
    <mergeCell ref="J4:J5"/>
    <mergeCell ref="I44:K44"/>
    <mergeCell ref="A45:K46"/>
    <mergeCell ref="A27:C27"/>
    <mergeCell ref="B29:F29"/>
    <mergeCell ref="G29:H29"/>
    <mergeCell ref="K29:K31"/>
    <mergeCell ref="A30:A31"/>
    <mergeCell ref="B30:D30"/>
    <mergeCell ref="E30:E31"/>
    <mergeCell ref="F30:F31"/>
    <mergeCell ref="G30:G31"/>
    <mergeCell ref="H30:H31"/>
    <mergeCell ref="I30:I31"/>
    <mergeCell ref="J30:J31"/>
  </mergeCells>
  <phoneticPr fontId="4"/>
  <pageMargins left="1.1811023622047245" right="1.1811023622047245" top="1.0236220472440944" bottom="0.98425196850393704" header="0.51181102362204722" footer="0.51181102362204722"/>
  <pageSetup paperSize="9" scale="7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56FFA-545C-4B87-B93E-6826338A3185}">
  <sheetPr>
    <pageSetUpPr fitToPage="1"/>
  </sheetPr>
  <dimension ref="A1:I81"/>
  <sheetViews>
    <sheetView view="pageBreakPreview" zoomScaleNormal="100" zoomScaleSheetLayoutView="100" workbookViewId="0"/>
  </sheetViews>
  <sheetFormatPr defaultRowHeight="13.5"/>
  <cols>
    <col min="1" max="1" width="9.875" customWidth="1"/>
    <col min="2" max="3" width="8.625" customWidth="1"/>
    <col min="4" max="4" width="15.625" customWidth="1"/>
    <col min="5" max="5" width="11.375" customWidth="1"/>
    <col min="6" max="8" width="9.625" customWidth="1"/>
    <col min="9" max="9" width="5.75" customWidth="1"/>
  </cols>
  <sheetData>
    <row r="1" spans="1:9" ht="18.75" customHeight="1">
      <c r="A1" s="315" t="s">
        <v>1304</v>
      </c>
      <c r="B1" s="316"/>
      <c r="C1" s="316"/>
      <c r="D1" s="316"/>
      <c r="E1" s="316"/>
      <c r="F1" s="316"/>
      <c r="G1" s="316"/>
      <c r="H1" s="316"/>
      <c r="I1" s="316"/>
    </row>
    <row r="2" spans="1:9" ht="7.5" customHeight="1">
      <c r="A2" s="317"/>
      <c r="B2" s="317"/>
      <c r="C2" s="317"/>
      <c r="D2" s="317"/>
      <c r="E2" s="317"/>
      <c r="F2" s="317"/>
      <c r="G2" s="317"/>
      <c r="H2" s="317"/>
      <c r="I2" s="317"/>
    </row>
    <row r="3" spans="1:9" ht="19.5" customHeight="1">
      <c r="A3" s="318" t="s">
        <v>1305</v>
      </c>
      <c r="B3" s="2212" t="s">
        <v>1306</v>
      </c>
      <c r="C3" s="2212"/>
      <c r="D3" s="2212"/>
      <c r="E3" s="2213"/>
      <c r="F3" s="2214" t="s">
        <v>1307</v>
      </c>
      <c r="G3" s="2212"/>
      <c r="H3" s="2213"/>
      <c r="I3" s="319"/>
    </row>
    <row r="4" spans="1:9" ht="36" customHeight="1">
      <c r="A4" s="321" t="s">
        <v>1308</v>
      </c>
      <c r="B4" s="322" t="s">
        <v>1309</v>
      </c>
      <c r="C4" s="322" t="s">
        <v>1310</v>
      </c>
      <c r="D4" s="322" t="s">
        <v>1311</v>
      </c>
      <c r="E4" s="323" t="s">
        <v>1312</v>
      </c>
      <c r="F4" s="324" t="s">
        <v>1309</v>
      </c>
      <c r="G4" s="322" t="s">
        <v>1310</v>
      </c>
      <c r="H4" s="323" t="s">
        <v>1313</v>
      </c>
      <c r="I4" s="325"/>
    </row>
    <row r="5" spans="1:9" s="320" customFormat="1" ht="14.1" customHeight="1">
      <c r="A5" s="326" t="s">
        <v>1314</v>
      </c>
      <c r="B5" s="327">
        <v>183</v>
      </c>
      <c r="C5" s="328">
        <v>8361</v>
      </c>
      <c r="D5" s="328">
        <v>33271275</v>
      </c>
      <c r="E5" s="329">
        <f>D5/C5</f>
        <v>3979.3415859346969</v>
      </c>
      <c r="F5" s="327" t="s">
        <v>1258</v>
      </c>
      <c r="G5" s="327" t="s">
        <v>1258</v>
      </c>
      <c r="H5" s="327" t="s">
        <v>1258</v>
      </c>
      <c r="I5" s="328"/>
    </row>
    <row r="6" spans="1:9" s="320" customFormat="1" ht="14.1" customHeight="1">
      <c r="A6" s="326" t="s">
        <v>1315</v>
      </c>
      <c r="B6" s="327">
        <v>174</v>
      </c>
      <c r="C6" s="328">
        <v>7737</v>
      </c>
      <c r="D6" s="328">
        <v>34990822</v>
      </c>
      <c r="E6" s="329">
        <f t="shared" ref="E6:E24" si="0">D6/C6</f>
        <v>4522.5309551505752</v>
      </c>
      <c r="F6" s="327" t="s">
        <v>1258</v>
      </c>
      <c r="G6" s="327" t="s">
        <v>1258</v>
      </c>
      <c r="H6" s="327" t="s">
        <v>1258</v>
      </c>
      <c r="I6" s="327"/>
    </row>
    <row r="7" spans="1:9" s="320" customFormat="1" ht="14.1" customHeight="1">
      <c r="A7" s="326" t="s">
        <v>1316</v>
      </c>
      <c r="B7" s="327">
        <v>178</v>
      </c>
      <c r="C7" s="328">
        <v>7509</v>
      </c>
      <c r="D7" s="328">
        <v>38167556</v>
      </c>
      <c r="E7" s="329">
        <f t="shared" si="0"/>
        <v>5082.9079770941535</v>
      </c>
      <c r="F7" s="327">
        <v>124</v>
      </c>
      <c r="G7" s="328">
        <v>246</v>
      </c>
      <c r="H7" s="328">
        <v>137199</v>
      </c>
      <c r="I7" s="327"/>
    </row>
    <row r="8" spans="1:9" s="320" customFormat="1" ht="14.1" customHeight="1">
      <c r="A8" s="326" t="s">
        <v>1317</v>
      </c>
      <c r="B8" s="327">
        <v>169</v>
      </c>
      <c r="C8" s="328">
        <v>8045</v>
      </c>
      <c r="D8" s="328">
        <v>35338439</v>
      </c>
      <c r="E8" s="329">
        <f t="shared" si="0"/>
        <v>4392.596519577377</v>
      </c>
      <c r="F8" s="327" t="s">
        <v>1258</v>
      </c>
      <c r="G8" s="327" t="s">
        <v>1258</v>
      </c>
      <c r="H8" s="327" t="s">
        <v>1258</v>
      </c>
      <c r="I8" s="328"/>
    </row>
    <row r="9" spans="1:9" s="320" customFormat="1" ht="14.1" customHeight="1">
      <c r="A9" s="326" t="s">
        <v>866</v>
      </c>
      <c r="B9" s="327">
        <v>164</v>
      </c>
      <c r="C9" s="328">
        <v>7405</v>
      </c>
      <c r="D9" s="328">
        <v>30179832</v>
      </c>
      <c r="E9" s="329">
        <f>D9/C9</f>
        <v>4075.6018906144495</v>
      </c>
      <c r="F9" s="327">
        <v>107</v>
      </c>
      <c r="G9" s="328">
        <v>220</v>
      </c>
      <c r="H9" s="328">
        <v>107365</v>
      </c>
      <c r="I9" s="327"/>
    </row>
    <row r="10" spans="1:9" s="320" customFormat="1" ht="14.1" customHeight="1">
      <c r="A10" s="326" t="s">
        <v>1318</v>
      </c>
      <c r="B10" s="327">
        <v>159</v>
      </c>
      <c r="C10" s="328">
        <v>9095</v>
      </c>
      <c r="D10" s="328">
        <v>29949530</v>
      </c>
      <c r="E10" s="329">
        <f>D10/C10</f>
        <v>3292.9664650907093</v>
      </c>
      <c r="F10" s="327" t="s">
        <v>1258</v>
      </c>
      <c r="G10" s="327" t="s">
        <v>1258</v>
      </c>
      <c r="H10" s="327" t="s">
        <v>1258</v>
      </c>
      <c r="I10" s="328"/>
    </row>
    <row r="11" spans="1:9" s="320" customFormat="1" ht="14.1" customHeight="1">
      <c r="A11" s="326" t="s">
        <v>1319</v>
      </c>
      <c r="B11" s="327">
        <v>180</v>
      </c>
      <c r="C11" s="328">
        <v>13512</v>
      </c>
      <c r="D11" s="328">
        <v>31918462</v>
      </c>
      <c r="E11" s="329">
        <f>D11/C11</f>
        <v>2362.2307578448786</v>
      </c>
      <c r="F11" s="327" t="s">
        <v>1258</v>
      </c>
      <c r="G11" s="327" t="s">
        <v>1258</v>
      </c>
      <c r="H11" s="327" t="s">
        <v>1258</v>
      </c>
      <c r="I11" s="327"/>
    </row>
    <row r="12" spans="1:9" s="320" customFormat="1" ht="14.1" customHeight="1">
      <c r="A12" s="326" t="s">
        <v>1320</v>
      </c>
      <c r="B12" s="327">
        <v>184</v>
      </c>
      <c r="C12" s="328">
        <v>10382</v>
      </c>
      <c r="D12" s="328">
        <v>31513596</v>
      </c>
      <c r="E12" s="329">
        <f t="shared" si="0"/>
        <v>3035.4070506646117</v>
      </c>
      <c r="F12" s="330">
        <v>110</v>
      </c>
      <c r="G12" s="328">
        <v>223</v>
      </c>
      <c r="H12" s="328">
        <v>143364</v>
      </c>
      <c r="I12" s="327"/>
    </row>
    <row r="13" spans="1:9" s="320" customFormat="1" ht="14.1" customHeight="1">
      <c r="A13" s="326" t="s">
        <v>1321</v>
      </c>
      <c r="B13" s="327">
        <v>176</v>
      </c>
      <c r="C13" s="328">
        <v>9520</v>
      </c>
      <c r="D13" s="328">
        <v>26725007</v>
      </c>
      <c r="E13" s="329">
        <f t="shared" si="0"/>
        <v>2807.2486344537815</v>
      </c>
      <c r="F13" s="327" t="s">
        <v>1258</v>
      </c>
      <c r="G13" s="327" t="s">
        <v>1258</v>
      </c>
      <c r="H13" s="327" t="s">
        <v>1258</v>
      </c>
      <c r="I13" s="328"/>
    </row>
    <row r="14" spans="1:9" s="320" customFormat="1" ht="14.1" customHeight="1">
      <c r="A14" s="326" t="s">
        <v>1214</v>
      </c>
      <c r="B14" s="327">
        <v>171</v>
      </c>
      <c r="C14" s="328">
        <v>9268</v>
      </c>
      <c r="D14" s="328">
        <v>27627270</v>
      </c>
      <c r="E14" s="329">
        <f t="shared" si="0"/>
        <v>2980.9311609840311</v>
      </c>
      <c r="F14" s="327" t="s">
        <v>1258</v>
      </c>
      <c r="G14" s="327" t="s">
        <v>1258</v>
      </c>
      <c r="H14" s="327" t="s">
        <v>1258</v>
      </c>
      <c r="I14" s="327"/>
    </row>
    <row r="15" spans="1:9" s="320" customFormat="1" ht="14.1" customHeight="1">
      <c r="A15" s="326" t="s">
        <v>1322</v>
      </c>
      <c r="B15" s="327">
        <v>185</v>
      </c>
      <c r="C15" s="328">
        <v>8651</v>
      </c>
      <c r="D15" s="328">
        <v>29093700</v>
      </c>
      <c r="E15" s="329">
        <f t="shared" si="0"/>
        <v>3363.0447347127501</v>
      </c>
      <c r="F15" s="327">
        <v>102</v>
      </c>
      <c r="G15" s="327">
        <v>221</v>
      </c>
      <c r="H15" s="327">
        <v>183424</v>
      </c>
      <c r="I15" s="327"/>
    </row>
    <row r="16" spans="1:9" s="320" customFormat="1" ht="14.1" customHeight="1">
      <c r="A16" s="326" t="s">
        <v>1323</v>
      </c>
      <c r="B16" s="327">
        <v>169</v>
      </c>
      <c r="C16" s="328">
        <v>8313</v>
      </c>
      <c r="D16" s="328">
        <v>28073887</v>
      </c>
      <c r="E16" s="329">
        <f t="shared" si="0"/>
        <v>3377.1065800553351</v>
      </c>
      <c r="F16" s="327" t="s">
        <v>1258</v>
      </c>
      <c r="G16" s="327" t="s">
        <v>1258</v>
      </c>
      <c r="H16" s="327" t="s">
        <v>1258</v>
      </c>
      <c r="I16" s="327"/>
    </row>
    <row r="17" spans="1:9" s="320" customFormat="1" ht="14.1" customHeight="1">
      <c r="A17" s="326" t="s">
        <v>1324</v>
      </c>
      <c r="B17" s="327">
        <v>158</v>
      </c>
      <c r="C17" s="328">
        <v>8076</v>
      </c>
      <c r="D17" s="328">
        <v>26812172</v>
      </c>
      <c r="E17" s="329">
        <f t="shared" si="0"/>
        <v>3319.9816740960873</v>
      </c>
      <c r="F17" s="327" t="s">
        <v>1258</v>
      </c>
      <c r="G17" s="327" t="s">
        <v>1258</v>
      </c>
      <c r="H17" s="327" t="s">
        <v>1258</v>
      </c>
      <c r="I17" s="327"/>
    </row>
    <row r="18" spans="1:9" s="320" customFormat="1" ht="14.1" customHeight="1">
      <c r="A18" s="326" t="s">
        <v>407</v>
      </c>
      <c r="B18" s="327">
        <v>155</v>
      </c>
      <c r="C18" s="328">
        <v>8287</v>
      </c>
      <c r="D18" s="328">
        <v>27470693</v>
      </c>
      <c r="E18" s="329">
        <f t="shared" si="0"/>
        <v>3314.9140822975746</v>
      </c>
      <c r="F18" s="327" t="s">
        <v>1258</v>
      </c>
      <c r="G18" s="327" t="s">
        <v>1258</v>
      </c>
      <c r="H18" s="327" t="s">
        <v>1258</v>
      </c>
      <c r="I18" s="327"/>
    </row>
    <row r="19" spans="1:9" s="320" customFormat="1" ht="13.5" customHeight="1">
      <c r="A19" s="326" t="s">
        <v>408</v>
      </c>
      <c r="B19" s="327">
        <v>183</v>
      </c>
      <c r="C19" s="328">
        <v>9158</v>
      </c>
      <c r="D19" s="328">
        <v>33726019</v>
      </c>
      <c r="E19" s="329">
        <f t="shared" si="0"/>
        <v>3682.6838829438743</v>
      </c>
      <c r="F19" s="327">
        <v>88</v>
      </c>
      <c r="G19" s="328">
        <v>184</v>
      </c>
      <c r="H19" s="328">
        <v>91988</v>
      </c>
      <c r="I19" s="327"/>
    </row>
    <row r="20" spans="1:9" s="320" customFormat="1" ht="13.5" customHeight="1">
      <c r="A20" s="326" t="s">
        <v>410</v>
      </c>
      <c r="B20" s="327">
        <v>160</v>
      </c>
      <c r="C20" s="328">
        <v>9332</v>
      </c>
      <c r="D20" s="328">
        <v>31003373</v>
      </c>
      <c r="E20" s="329">
        <f t="shared" si="0"/>
        <v>3322.2645735105016</v>
      </c>
      <c r="F20" s="327" t="s">
        <v>1258</v>
      </c>
      <c r="G20" s="327" t="s">
        <v>1258</v>
      </c>
      <c r="H20" s="327" t="s">
        <v>1258</v>
      </c>
      <c r="I20" s="328"/>
    </row>
    <row r="21" spans="1:9" s="320" customFormat="1" ht="13.5" customHeight="1">
      <c r="A21" s="326" t="s">
        <v>411</v>
      </c>
      <c r="B21" s="327">
        <v>162</v>
      </c>
      <c r="C21" s="328">
        <v>9969</v>
      </c>
      <c r="D21" s="328">
        <v>34106723</v>
      </c>
      <c r="E21" s="329">
        <f t="shared" si="0"/>
        <v>3421.2782626141038</v>
      </c>
      <c r="F21" s="327" t="s">
        <v>1258</v>
      </c>
      <c r="G21" s="327" t="s">
        <v>1258</v>
      </c>
      <c r="H21" s="327" t="s">
        <v>1258</v>
      </c>
      <c r="I21" s="327"/>
    </row>
    <row r="22" spans="1:9" s="320" customFormat="1" ht="13.5" customHeight="1">
      <c r="A22" s="331" t="s">
        <v>1325</v>
      </c>
      <c r="B22" s="327">
        <v>169</v>
      </c>
      <c r="C22" s="328">
        <v>10134</v>
      </c>
      <c r="D22" s="328">
        <v>35658325</v>
      </c>
      <c r="E22" s="329">
        <f t="shared" si="0"/>
        <v>3518.6821590684822</v>
      </c>
      <c r="F22" s="327" t="s">
        <v>1234</v>
      </c>
      <c r="G22" s="327" t="s">
        <v>1234</v>
      </c>
      <c r="H22" s="327" t="s">
        <v>1234</v>
      </c>
      <c r="I22" s="327"/>
    </row>
    <row r="23" spans="1:9" s="332" customFormat="1" ht="13.5" customHeight="1">
      <c r="A23" s="331" t="s">
        <v>1215</v>
      </c>
      <c r="B23" s="327">
        <v>174</v>
      </c>
      <c r="C23" s="328">
        <v>10421</v>
      </c>
      <c r="D23" s="328">
        <v>34620608</v>
      </c>
      <c r="E23" s="329">
        <f t="shared" si="0"/>
        <v>3322.1963343249208</v>
      </c>
      <c r="F23" s="327" t="s">
        <v>1258</v>
      </c>
      <c r="G23" s="327" t="s">
        <v>1258</v>
      </c>
      <c r="H23" s="327" t="s">
        <v>1258</v>
      </c>
      <c r="I23" s="327"/>
    </row>
    <row r="24" spans="1:9" s="332" customFormat="1" ht="13.5" customHeight="1">
      <c r="A24" s="333" t="s">
        <v>1326</v>
      </c>
      <c r="B24" s="334">
        <v>193</v>
      </c>
      <c r="C24" s="335">
        <v>10995</v>
      </c>
      <c r="D24" s="335">
        <v>37601590</v>
      </c>
      <c r="E24" s="336">
        <f t="shared" si="0"/>
        <v>3419.8808549340611</v>
      </c>
      <c r="F24" s="334">
        <v>54</v>
      </c>
      <c r="G24" s="334">
        <v>117</v>
      </c>
      <c r="H24" s="334">
        <v>186940</v>
      </c>
      <c r="I24" s="327"/>
    </row>
    <row r="25" spans="1:9" s="332" customFormat="1" ht="13.5" customHeight="1">
      <c r="A25" s="337"/>
      <c r="B25" s="338"/>
      <c r="C25" s="338"/>
      <c r="D25" s="338"/>
      <c r="E25" s="338"/>
      <c r="F25" s="338"/>
      <c r="G25" s="147"/>
      <c r="H25" s="339" t="s">
        <v>1327</v>
      </c>
      <c r="I25" s="327"/>
    </row>
    <row r="26" spans="1:9" s="164" customFormat="1" ht="16.5" customHeight="1">
      <c r="A26" s="338"/>
      <c r="B26" s="338"/>
      <c r="C26" s="338"/>
      <c r="D26" s="338"/>
      <c r="E26" s="338"/>
      <c r="F26" s="338"/>
      <c r="G26" s="147"/>
      <c r="H26" s="339" t="s">
        <v>1328</v>
      </c>
      <c r="I26" s="339"/>
    </row>
    <row r="27" spans="1:9" s="164" customFormat="1" ht="21" customHeight="1">
      <c r="A27" s="338"/>
      <c r="B27" s="338"/>
      <c r="C27" s="338"/>
      <c r="D27" s="338"/>
      <c r="E27" s="338"/>
      <c r="F27" s="338"/>
      <c r="G27" s="147"/>
      <c r="H27" s="147"/>
      <c r="I27" s="339"/>
    </row>
    <row r="28" spans="1:9" s="164" customFormat="1" ht="9" customHeight="1">
      <c r="I28" s="147"/>
    </row>
    <row r="29" spans="1:9" s="164" customFormat="1" ht="14.25" customHeight="1">
      <c r="A29"/>
      <c r="B29"/>
      <c r="C29"/>
      <c r="D29"/>
      <c r="E29"/>
      <c r="F29"/>
      <c r="G29"/>
      <c r="H29"/>
    </row>
    <row r="30" spans="1:9" ht="14.25" customHeight="1"/>
    <row r="31" spans="1:9" ht="14.25" customHeight="1"/>
    <row r="32" spans="1:9" ht="14.25" customHeight="1">
      <c r="A32" s="15"/>
      <c r="B32" s="15"/>
      <c r="C32" s="15"/>
      <c r="D32" s="15"/>
      <c r="E32" s="15"/>
      <c r="F32" s="15"/>
      <c r="G32" s="15"/>
      <c r="H32" s="15"/>
    </row>
    <row r="33" spans="1:9" s="15" customFormat="1" ht="14.25" customHeight="1">
      <c r="A33"/>
      <c r="B33"/>
      <c r="C33"/>
      <c r="D33"/>
      <c r="E33"/>
      <c r="F33"/>
      <c r="G33"/>
      <c r="H33"/>
    </row>
    <row r="34" spans="1:9" ht="14.25" customHeight="1">
      <c r="A34" s="340"/>
      <c r="B34" s="340"/>
      <c r="C34" s="340"/>
      <c r="D34" s="340"/>
      <c r="E34" s="340"/>
      <c r="F34" s="340"/>
      <c r="G34" s="340"/>
      <c r="H34" s="340"/>
    </row>
    <row r="35" spans="1:9" ht="9" customHeight="1">
      <c r="A35" s="2215"/>
      <c r="B35" s="2215"/>
      <c r="C35" s="2215"/>
      <c r="D35" s="2215"/>
      <c r="E35" s="2215"/>
      <c r="F35" s="2215"/>
      <c r="G35" s="2215"/>
      <c r="H35" s="2215"/>
      <c r="I35" s="340"/>
    </row>
    <row r="36" spans="1:9" ht="14.25" customHeight="1">
      <c r="A36" s="341"/>
      <c r="B36" s="341"/>
      <c r="C36" s="341"/>
      <c r="D36" s="341"/>
      <c r="E36" s="341"/>
      <c r="F36" s="341"/>
      <c r="G36" s="341"/>
      <c r="H36" s="341"/>
      <c r="I36" s="342"/>
    </row>
    <row r="37" spans="1:9" ht="14.25" customHeight="1">
      <c r="A37" s="341"/>
      <c r="B37" s="341"/>
      <c r="C37" s="341"/>
      <c r="D37" s="341"/>
      <c r="E37" s="341"/>
      <c r="F37" s="341"/>
      <c r="G37" s="341"/>
      <c r="H37" s="341"/>
      <c r="I37" s="341"/>
    </row>
    <row r="38" spans="1:9" ht="14.25" customHeight="1">
      <c r="A38" s="341"/>
      <c r="B38" s="341"/>
      <c r="C38" s="341"/>
      <c r="D38" s="341"/>
      <c r="E38" s="341"/>
      <c r="F38" s="341"/>
      <c r="G38" s="341"/>
      <c r="H38" s="341"/>
      <c r="I38" s="341"/>
    </row>
    <row r="39" spans="1:9" ht="14.25" customHeight="1">
      <c r="A39" s="341"/>
      <c r="B39" s="341"/>
      <c r="C39" s="341"/>
      <c r="D39" s="341"/>
      <c r="E39" s="341"/>
      <c r="F39" s="341"/>
      <c r="G39" s="341"/>
      <c r="H39" s="341"/>
      <c r="I39" s="341"/>
    </row>
    <row r="40" spans="1:9" ht="14.25" customHeight="1">
      <c r="A40" s="341"/>
      <c r="B40" s="341"/>
      <c r="C40" s="341"/>
      <c r="D40" s="341"/>
      <c r="E40" s="341"/>
      <c r="F40" s="341"/>
      <c r="G40" s="341"/>
      <c r="H40" s="341"/>
      <c r="I40" s="341"/>
    </row>
    <row r="41" spans="1:9" ht="14.25" customHeight="1">
      <c r="A41" s="341"/>
      <c r="B41" s="341"/>
      <c r="C41" s="341"/>
      <c r="D41" s="341"/>
      <c r="E41" s="341"/>
      <c r="F41" s="341"/>
      <c r="G41" s="341"/>
      <c r="H41" s="341"/>
      <c r="I41" s="341"/>
    </row>
    <row r="42" spans="1:9" ht="14.25" customHeight="1">
      <c r="A42" s="341"/>
      <c r="B42" s="341"/>
      <c r="C42" s="341"/>
      <c r="D42" s="341"/>
      <c r="E42" s="341"/>
      <c r="F42" s="341"/>
      <c r="G42" s="341"/>
      <c r="H42" s="341"/>
      <c r="I42" s="341"/>
    </row>
    <row r="43" spans="1:9" ht="14.25" customHeight="1">
      <c r="A43" s="341"/>
      <c r="B43" s="341"/>
      <c r="C43" s="341"/>
      <c r="D43" s="341"/>
      <c r="E43" s="341"/>
      <c r="F43" s="341"/>
      <c r="G43" s="341"/>
      <c r="H43" s="341"/>
      <c r="I43" s="341"/>
    </row>
    <row r="44" spans="1:9" ht="14.25" customHeight="1">
      <c r="A44" s="341"/>
      <c r="B44" s="341"/>
      <c r="C44" s="341"/>
      <c r="D44" s="341"/>
      <c r="E44" s="341"/>
      <c r="F44" s="341"/>
      <c r="G44" s="341"/>
      <c r="H44" s="341"/>
      <c r="I44" s="341"/>
    </row>
    <row r="45" spans="1:9" ht="14.25" customHeight="1">
      <c r="A45" s="341"/>
      <c r="B45" s="341"/>
      <c r="C45" s="341"/>
      <c r="D45" s="341"/>
      <c r="E45" s="341"/>
      <c r="F45" s="341"/>
      <c r="G45" s="341"/>
      <c r="H45" s="341"/>
      <c r="I45" s="341"/>
    </row>
    <row r="46" spans="1:9" ht="14.25" customHeight="1">
      <c r="A46" s="341"/>
      <c r="B46" s="341"/>
      <c r="C46" s="341"/>
      <c r="D46" s="341"/>
      <c r="E46" s="341"/>
      <c r="F46" s="341"/>
      <c r="G46" s="341"/>
      <c r="H46" s="341"/>
      <c r="I46" s="341"/>
    </row>
    <row r="47" spans="1:9" ht="14.25" customHeight="1">
      <c r="A47" s="341"/>
      <c r="B47" s="341"/>
      <c r="C47" s="341"/>
      <c r="D47" s="341"/>
      <c r="E47" s="341"/>
      <c r="F47" s="341"/>
      <c r="G47" s="341"/>
      <c r="H47" s="341"/>
      <c r="I47" s="341"/>
    </row>
    <row r="48" spans="1:9" ht="14.25" customHeight="1">
      <c r="A48" s="341"/>
      <c r="B48" s="341"/>
      <c r="C48" s="341"/>
      <c r="D48" s="341"/>
      <c r="E48" s="341"/>
      <c r="F48" s="341"/>
      <c r="G48" s="341"/>
      <c r="H48" s="341"/>
      <c r="I48" s="341"/>
    </row>
    <row r="49" spans="1:9" ht="6.75" customHeight="1">
      <c r="E49" s="341"/>
      <c r="F49" s="341"/>
      <c r="G49" s="341"/>
      <c r="H49" s="341"/>
      <c r="I49" s="341"/>
    </row>
    <row r="50" spans="1:9" ht="14.25" customHeight="1">
      <c r="E50" s="341"/>
      <c r="F50" s="341"/>
      <c r="G50" s="341"/>
      <c r="H50" s="341"/>
      <c r="I50" s="341"/>
    </row>
    <row r="51" spans="1:9" ht="14.25" customHeight="1">
      <c r="E51" s="341"/>
      <c r="F51" s="341"/>
      <c r="G51" s="341"/>
      <c r="H51" s="341"/>
      <c r="I51" s="341"/>
    </row>
    <row r="52" spans="1:9" ht="14.25" customHeight="1">
      <c r="E52" s="341"/>
      <c r="F52" s="341"/>
      <c r="G52" s="341"/>
      <c r="H52" s="341"/>
      <c r="I52" s="341"/>
    </row>
    <row r="53" spans="1:9" ht="14.25" customHeight="1">
      <c r="A53" s="341"/>
      <c r="B53" s="343" t="s">
        <v>1329</v>
      </c>
      <c r="C53" s="344"/>
      <c r="D53" s="344"/>
      <c r="E53" s="344"/>
      <c r="F53" s="344"/>
      <c r="G53" s="344"/>
      <c r="H53" s="344"/>
      <c r="I53" s="341"/>
    </row>
    <row r="54" spans="1:9" ht="14.25" customHeight="1">
      <c r="C54" s="341"/>
      <c r="D54" s="341"/>
      <c r="I54" s="344"/>
    </row>
    <row r="55" spans="1:9" ht="14.25" customHeight="1">
      <c r="C55" s="341"/>
      <c r="D55" s="341"/>
    </row>
    <row r="56" spans="1:9" ht="14.25" customHeight="1"/>
    <row r="57" spans="1:9" ht="14.25" customHeight="1">
      <c r="A57" s="343" t="s">
        <v>1330</v>
      </c>
      <c r="B57" s="343"/>
      <c r="C57" s="343"/>
      <c r="D57" s="343"/>
      <c r="E57" s="343"/>
      <c r="F57" s="343"/>
      <c r="G57" s="343"/>
      <c r="H57" s="343"/>
    </row>
    <row r="58" spans="1:9" ht="14.25" customHeight="1">
      <c r="A58" s="217" t="s">
        <v>1331</v>
      </c>
      <c r="B58" s="217"/>
      <c r="C58" s="15"/>
      <c r="D58" s="15"/>
      <c r="E58" s="15"/>
      <c r="F58" s="15"/>
      <c r="G58" s="15"/>
      <c r="H58" s="15"/>
      <c r="I58" s="343"/>
    </row>
    <row r="59" spans="1:9" ht="14.25" customHeight="1">
      <c r="A59" s="343" t="s">
        <v>1332</v>
      </c>
      <c r="B59" s="343"/>
      <c r="C59" s="343"/>
      <c r="D59" s="343"/>
      <c r="E59" s="343"/>
      <c r="F59" s="343"/>
      <c r="G59" s="343"/>
      <c r="H59" s="343"/>
      <c r="I59" s="15"/>
    </row>
    <row r="60" spans="1:9" ht="14.25" customHeight="1">
      <c r="A60" s="345" t="s">
        <v>1333</v>
      </c>
      <c r="B60" s="345"/>
      <c r="C60" s="345"/>
      <c r="D60" s="345"/>
      <c r="E60" s="345"/>
      <c r="F60" s="345"/>
      <c r="G60" s="345"/>
      <c r="H60" s="345"/>
      <c r="I60" s="343"/>
    </row>
    <row r="61" spans="1:9" ht="14.25" customHeight="1">
      <c r="A61" s="340"/>
      <c r="B61" s="15"/>
      <c r="C61" s="15"/>
      <c r="D61" s="15"/>
      <c r="E61" s="15"/>
      <c r="F61" s="15"/>
      <c r="G61" s="15"/>
      <c r="H61" s="15"/>
      <c r="I61" s="15"/>
    </row>
    <row r="62" spans="1:9" ht="14.25" customHeight="1">
      <c r="A62" s="340"/>
      <c r="B62" s="15"/>
      <c r="C62" s="15"/>
      <c r="D62" s="15"/>
      <c r="E62" s="15"/>
      <c r="F62" s="15"/>
      <c r="G62" s="15"/>
      <c r="H62" s="15"/>
      <c r="I62" s="15"/>
    </row>
    <row r="63" spans="1:9" ht="14.25" customHeight="1">
      <c r="A63" s="340"/>
      <c r="B63" s="15"/>
      <c r="C63" s="15"/>
      <c r="D63" s="15"/>
      <c r="E63" s="15"/>
      <c r="F63" s="15"/>
      <c r="G63" s="15"/>
      <c r="H63" s="15"/>
      <c r="I63" s="15"/>
    </row>
    <row r="64" spans="1:9" ht="14.25" customHeight="1">
      <c r="A64" s="340"/>
      <c r="B64" s="15"/>
      <c r="C64" s="15"/>
      <c r="D64" s="15"/>
      <c r="E64" s="15"/>
      <c r="F64" s="15"/>
      <c r="G64" s="15"/>
      <c r="H64" s="15"/>
      <c r="I64" s="15"/>
    </row>
    <row r="65" spans="1:9" ht="14.25" customHeight="1">
      <c r="A65" s="340"/>
      <c r="B65" s="15"/>
      <c r="C65" s="15"/>
      <c r="D65" s="15"/>
      <c r="E65" s="15"/>
      <c r="F65" s="15"/>
      <c r="G65" s="15"/>
      <c r="H65" s="15"/>
      <c r="I65" s="15"/>
    </row>
    <row r="66" spans="1:9" ht="14.25" customHeight="1">
      <c r="A66" s="340"/>
      <c r="B66" s="15"/>
      <c r="C66" s="15"/>
      <c r="D66" s="15"/>
      <c r="E66" s="15"/>
      <c r="F66" s="15"/>
      <c r="G66" s="15"/>
      <c r="H66" s="15"/>
      <c r="I66" s="15"/>
    </row>
    <row r="67" spans="1:9" ht="14.25" customHeight="1">
      <c r="A67" s="2216"/>
      <c r="B67" s="2217"/>
      <c r="C67" s="2217"/>
      <c r="D67" s="2217"/>
      <c r="E67" s="2217"/>
      <c r="F67" s="2217"/>
      <c r="G67" s="2217"/>
      <c r="H67" s="2217"/>
      <c r="I67" s="15"/>
    </row>
    <row r="68" spans="1:9" ht="14.25" customHeight="1">
      <c r="A68" s="110"/>
      <c r="B68" s="338"/>
      <c r="C68" s="338"/>
      <c r="D68" s="338"/>
      <c r="E68" s="338"/>
      <c r="F68" s="338"/>
      <c r="G68" s="147"/>
      <c r="H68" s="147"/>
      <c r="I68" s="15"/>
    </row>
    <row r="69" spans="1:9" ht="14.25" customHeight="1">
      <c r="A69" s="348"/>
      <c r="B69" s="349"/>
      <c r="C69" s="349"/>
      <c r="D69" s="349"/>
      <c r="E69" s="349"/>
      <c r="F69" s="349"/>
      <c r="G69" s="350"/>
      <c r="H69" s="147"/>
      <c r="I69" s="147"/>
    </row>
    <row r="70" spans="1:9" ht="14.25" customHeight="1">
      <c r="A70" s="228"/>
      <c r="B70" s="228"/>
      <c r="C70" s="228"/>
      <c r="D70" s="228"/>
      <c r="E70" s="228"/>
      <c r="F70" s="228"/>
      <c r="I70" s="147"/>
    </row>
    <row r="71" spans="1:9" ht="14.25" customHeight="1">
      <c r="A71" s="228"/>
      <c r="B71" s="228"/>
      <c r="C71" s="228"/>
      <c r="D71" s="228"/>
      <c r="E71" s="228"/>
      <c r="F71" s="228"/>
    </row>
    <row r="72" spans="1:9" ht="14.25" customHeight="1">
      <c r="A72" s="228"/>
      <c r="B72" s="228"/>
      <c r="C72" s="228"/>
      <c r="D72" s="228"/>
      <c r="E72" s="228"/>
      <c r="F72" s="228"/>
    </row>
    <row r="73" spans="1:9">
      <c r="A73" s="228"/>
      <c r="B73" s="228"/>
      <c r="C73" s="228"/>
      <c r="D73" s="228"/>
      <c r="E73" s="228"/>
      <c r="F73" s="228"/>
    </row>
    <row r="74" spans="1:9">
      <c r="A74" s="228"/>
    </row>
    <row r="81" ht="13.5" customHeight="1"/>
  </sheetData>
  <mergeCells count="4">
    <mergeCell ref="B3:E3"/>
    <mergeCell ref="F3:H3"/>
    <mergeCell ref="A35:H35"/>
    <mergeCell ref="A67:H67"/>
  </mergeCells>
  <phoneticPr fontId="4"/>
  <printOptions horizontalCentered="1"/>
  <pageMargins left="0.78740157480314965" right="0.78740157480314965" top="0.59055118110236227" bottom="0.59055118110236227" header="0.51181102362204722" footer="0.51181102362204722"/>
  <pageSetup paperSize="9" scale="95" orientation="portrait" r:id="rId1"/>
  <headerFooter differentOddEven="1"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572C0-44D0-4539-9865-69ECE4B05ADB}">
  <dimension ref="A1:G104"/>
  <sheetViews>
    <sheetView view="pageBreakPreview" zoomScaleNormal="100" zoomScaleSheetLayoutView="100" workbookViewId="0">
      <selection sqref="A1:G1"/>
    </sheetView>
  </sheetViews>
  <sheetFormatPr defaultRowHeight="13.5"/>
  <cols>
    <col min="1" max="3" width="10.625" customWidth="1"/>
    <col min="4" max="4" width="14.375" customWidth="1"/>
    <col min="5" max="6" width="10.625" customWidth="1"/>
    <col min="7" max="7" width="14.375" customWidth="1"/>
  </cols>
  <sheetData>
    <row r="1" spans="1:7" ht="18.75">
      <c r="A1" s="2218" t="s">
        <v>1334</v>
      </c>
      <c r="B1" s="2218"/>
      <c r="C1" s="2218"/>
      <c r="D1" s="2218"/>
      <c r="E1" s="2218"/>
      <c r="F1" s="2218"/>
      <c r="G1" s="2218"/>
    </row>
    <row r="2" spans="1:7" ht="10.5" customHeight="1">
      <c r="A2" s="351"/>
      <c r="B2" s="351"/>
      <c r="C2" s="351"/>
      <c r="D2" s="351"/>
      <c r="E2" s="351"/>
      <c r="F2" s="351"/>
      <c r="G2" s="351"/>
    </row>
    <row r="3" spans="1:7">
      <c r="A3" s="374"/>
      <c r="B3" s="352" t="s">
        <v>1335</v>
      </c>
      <c r="C3" s="353"/>
      <c r="D3" s="354"/>
      <c r="E3" s="352" t="s">
        <v>1336</v>
      </c>
      <c r="F3" s="353"/>
      <c r="G3" s="353"/>
    </row>
    <row r="4" spans="1:7">
      <c r="A4" s="373" t="s">
        <v>1348</v>
      </c>
      <c r="B4" s="355" t="s">
        <v>1337</v>
      </c>
      <c r="C4" s="356" t="s">
        <v>1338</v>
      </c>
      <c r="D4" s="357" t="s">
        <v>1339</v>
      </c>
      <c r="E4" s="355" t="s">
        <v>1337</v>
      </c>
      <c r="F4" s="356" t="s">
        <v>1338</v>
      </c>
      <c r="G4" s="357" t="s">
        <v>1339</v>
      </c>
    </row>
    <row r="5" spans="1:7">
      <c r="A5" s="296"/>
      <c r="B5" s="358"/>
      <c r="C5" s="359" t="s">
        <v>1340</v>
      </c>
      <c r="D5" s="360" t="s">
        <v>1341</v>
      </c>
      <c r="E5" s="358"/>
      <c r="F5" s="359" t="s">
        <v>1340</v>
      </c>
      <c r="G5" s="360" t="s">
        <v>1341</v>
      </c>
    </row>
    <row r="6" spans="1:7">
      <c r="A6" s="362" t="s">
        <v>1342</v>
      </c>
      <c r="B6" s="363">
        <v>370</v>
      </c>
      <c r="C6" s="182">
        <v>3501</v>
      </c>
      <c r="D6" s="182">
        <v>221394</v>
      </c>
      <c r="E6" s="363">
        <v>1535</v>
      </c>
      <c r="F6" s="364">
        <v>8011</v>
      </c>
      <c r="G6" s="364">
        <v>189569</v>
      </c>
    </row>
    <row r="7" spans="1:7" ht="15.95" customHeight="1">
      <c r="A7" s="362" t="s">
        <v>1343</v>
      </c>
      <c r="B7" s="363">
        <v>400</v>
      </c>
      <c r="C7" s="182">
        <v>3394</v>
      </c>
      <c r="D7" s="182">
        <v>258847</v>
      </c>
      <c r="E7" s="363">
        <v>1581</v>
      </c>
      <c r="F7" s="364">
        <v>9667</v>
      </c>
      <c r="G7" s="364">
        <v>221485</v>
      </c>
    </row>
    <row r="8" spans="1:7" ht="15.95" customHeight="1">
      <c r="A8" s="362" t="s">
        <v>1344</v>
      </c>
      <c r="B8" s="363">
        <v>468</v>
      </c>
      <c r="C8" s="182">
        <v>4062</v>
      </c>
      <c r="D8" s="182">
        <v>429520</v>
      </c>
      <c r="E8" s="363">
        <v>1591</v>
      </c>
      <c r="F8" s="364">
        <v>10976</v>
      </c>
      <c r="G8" s="364">
        <v>215537</v>
      </c>
    </row>
    <row r="9" spans="1:7" ht="15.95" customHeight="1">
      <c r="A9" s="362" t="s">
        <v>753</v>
      </c>
      <c r="B9" s="363">
        <v>425</v>
      </c>
      <c r="C9" s="182">
        <v>3904</v>
      </c>
      <c r="D9" s="182">
        <v>522070</v>
      </c>
      <c r="E9" s="363">
        <v>1516</v>
      </c>
      <c r="F9" s="364">
        <v>11232</v>
      </c>
      <c r="G9" s="182">
        <v>207183</v>
      </c>
    </row>
    <row r="10" spans="1:7" s="10" customFormat="1" ht="15.95" customHeight="1">
      <c r="A10" s="362" t="s">
        <v>757</v>
      </c>
      <c r="B10" s="363">
        <v>442</v>
      </c>
      <c r="C10" s="182">
        <v>3958</v>
      </c>
      <c r="D10" s="182">
        <v>487785</v>
      </c>
      <c r="E10" s="363">
        <v>1572</v>
      </c>
      <c r="F10" s="364">
        <v>11649</v>
      </c>
      <c r="G10" s="364">
        <v>207036</v>
      </c>
    </row>
    <row r="11" spans="1:7" ht="15.95" customHeight="1">
      <c r="A11" s="362" t="s">
        <v>763</v>
      </c>
      <c r="B11" s="363">
        <v>387</v>
      </c>
      <c r="C11" s="364">
        <v>3857</v>
      </c>
      <c r="D11" s="364">
        <v>570333</v>
      </c>
      <c r="E11" s="363">
        <v>1435</v>
      </c>
      <c r="F11" s="364">
        <v>10435</v>
      </c>
      <c r="G11" s="364">
        <v>207479</v>
      </c>
    </row>
    <row r="12" spans="1:7" ht="15.95" customHeight="1">
      <c r="A12" s="362" t="s">
        <v>1225</v>
      </c>
      <c r="B12" s="363">
        <v>381</v>
      </c>
      <c r="C12" s="364">
        <v>3270</v>
      </c>
      <c r="D12" s="364">
        <v>503670</v>
      </c>
      <c r="E12" s="363">
        <v>1147</v>
      </c>
      <c r="F12" s="364">
        <v>9473</v>
      </c>
      <c r="G12" s="364">
        <v>210135</v>
      </c>
    </row>
    <row r="13" spans="1:7" ht="15.95" customHeight="1">
      <c r="A13" s="362" t="s">
        <v>407</v>
      </c>
      <c r="B13" s="363">
        <v>408</v>
      </c>
      <c r="C13" s="364">
        <v>3610</v>
      </c>
      <c r="D13" s="364">
        <v>485905</v>
      </c>
      <c r="E13" s="363">
        <v>1244</v>
      </c>
      <c r="F13" s="364">
        <v>10420</v>
      </c>
      <c r="G13" s="364">
        <v>244408</v>
      </c>
    </row>
    <row r="14" spans="1:7" ht="15.95" customHeight="1">
      <c r="A14" s="362" t="s">
        <v>409</v>
      </c>
      <c r="B14" s="363">
        <v>429</v>
      </c>
      <c r="C14" s="364">
        <v>3820</v>
      </c>
      <c r="D14" s="364">
        <v>352252</v>
      </c>
      <c r="E14" s="363">
        <v>1397</v>
      </c>
      <c r="F14" s="364">
        <v>13555</v>
      </c>
      <c r="G14" s="364">
        <v>293310</v>
      </c>
    </row>
    <row r="15" spans="1:7" ht="15.95" customHeight="1">
      <c r="A15" s="365" t="s">
        <v>1326</v>
      </c>
      <c r="B15" s="366">
        <v>442</v>
      </c>
      <c r="C15" s="367">
        <v>3580</v>
      </c>
      <c r="D15" s="367">
        <v>306560</v>
      </c>
      <c r="E15" s="366">
        <v>1352</v>
      </c>
      <c r="F15" s="367">
        <v>13430</v>
      </c>
      <c r="G15" s="367">
        <v>284134</v>
      </c>
    </row>
    <row r="16" spans="1:7" ht="15.95" customHeight="1">
      <c r="A16" s="362"/>
      <c r="B16" s="364"/>
      <c r="C16" s="364"/>
      <c r="D16" s="364"/>
      <c r="G16" s="368" t="s">
        <v>1345</v>
      </c>
    </row>
    <row r="17" spans="1:7">
      <c r="G17" s="25"/>
    </row>
    <row r="18" spans="1:7" ht="15.75" customHeight="1">
      <c r="A18" s="30" t="s">
        <v>1346</v>
      </c>
      <c r="B18" s="7" t="s">
        <v>1347</v>
      </c>
      <c r="C18" s="369"/>
      <c r="D18" s="369"/>
      <c r="E18" s="369"/>
      <c r="F18" s="369"/>
      <c r="G18" s="369"/>
    </row>
    <row r="19" spans="1:7" ht="14.25" customHeight="1">
      <c r="A19" s="369"/>
      <c r="B19" s="369"/>
      <c r="C19" s="369"/>
      <c r="D19" s="369"/>
      <c r="E19" s="369"/>
      <c r="F19" s="369"/>
      <c r="G19" s="369"/>
    </row>
    <row r="20" spans="1:7" ht="14.25" customHeight="1">
      <c r="A20" s="105"/>
      <c r="B20" s="105"/>
      <c r="C20" s="105"/>
      <c r="D20" s="105"/>
      <c r="E20" s="105"/>
      <c r="F20" s="105"/>
      <c r="G20" s="105"/>
    </row>
    <row r="21" spans="1:7" ht="14.25" customHeight="1"/>
    <row r="22" spans="1:7" ht="18" customHeight="1"/>
    <row r="23" spans="1:7" ht="18" customHeight="1"/>
    <row r="24" spans="1:7" ht="18" customHeight="1"/>
    <row r="25" spans="1:7" ht="18" customHeight="1"/>
    <row r="26" spans="1:7" ht="18" customHeight="1"/>
    <row r="27" spans="1:7" ht="18" customHeight="1"/>
    <row r="28" spans="1:7" ht="18" customHeight="1"/>
    <row r="29" spans="1:7" ht="18" customHeight="1"/>
    <row r="30" spans="1:7" ht="18" customHeight="1"/>
    <row r="31" spans="1:7" ht="18" customHeight="1"/>
    <row r="32" spans="1:7"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sheetData>
  <mergeCells count="1">
    <mergeCell ref="A1:G1"/>
  </mergeCells>
  <phoneticPr fontId="4"/>
  <printOptions horizontalCentered="1"/>
  <pageMargins left="0.98425196850393704" right="0.98425196850393704" top="1.1811023622047245" bottom="1.0236220472440944" header="0.51181102362204722"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E508-FB65-475F-B380-6A9ECB9BD9E8}">
  <sheetPr>
    <pageSetUpPr fitToPage="1"/>
  </sheetPr>
  <dimension ref="A1:H32"/>
  <sheetViews>
    <sheetView view="pageBreakPreview" zoomScale="70" zoomScaleNormal="100" zoomScaleSheetLayoutView="70" workbookViewId="0">
      <selection sqref="A1:D1"/>
    </sheetView>
  </sheetViews>
  <sheetFormatPr defaultRowHeight="13.5"/>
  <cols>
    <col min="1" max="1" width="48" customWidth="1"/>
    <col min="2" max="4" width="18.625" customWidth="1"/>
    <col min="8" max="8" width="11.75" customWidth="1"/>
  </cols>
  <sheetData>
    <row r="1" spans="1:8" ht="21.75" customHeight="1">
      <c r="A1" s="2219" t="s">
        <v>1349</v>
      </c>
      <c r="B1" s="2220"/>
      <c r="C1" s="2220"/>
      <c r="D1" s="2220"/>
      <c r="E1" s="375"/>
    </row>
    <row r="2" spans="1:8" ht="32.25" customHeight="1">
      <c r="A2" s="376"/>
      <c r="B2" s="376"/>
      <c r="C2" s="376"/>
      <c r="D2" s="377" t="s">
        <v>1350</v>
      </c>
    </row>
    <row r="3" spans="1:8" ht="24.95" customHeight="1">
      <c r="A3" s="2221" t="s">
        <v>1351</v>
      </c>
      <c r="B3" s="378" t="s">
        <v>1337</v>
      </c>
      <c r="C3" s="379" t="s">
        <v>1310</v>
      </c>
      <c r="D3" s="379" t="s">
        <v>1352</v>
      </c>
    </row>
    <row r="4" spans="1:8" ht="24.95" customHeight="1">
      <c r="A4" s="2222"/>
      <c r="B4" s="380"/>
      <c r="C4" s="381" t="s">
        <v>1353</v>
      </c>
      <c r="D4" s="381" t="s">
        <v>1354</v>
      </c>
    </row>
    <row r="5" spans="1:8" ht="27.95" customHeight="1">
      <c r="A5" s="382" t="s">
        <v>1355</v>
      </c>
      <c r="B5" s="383">
        <v>442</v>
      </c>
      <c r="C5" s="384">
        <v>3580</v>
      </c>
      <c r="D5" s="385">
        <v>306560</v>
      </c>
    </row>
    <row r="6" spans="1:8" ht="27.95" customHeight="1">
      <c r="A6" s="386" t="s">
        <v>1356</v>
      </c>
      <c r="B6" s="387">
        <v>1</v>
      </c>
      <c r="C6" s="388">
        <v>8</v>
      </c>
      <c r="D6" s="388" t="s">
        <v>1357</v>
      </c>
    </row>
    <row r="7" spans="1:8" ht="27.95" customHeight="1">
      <c r="A7" s="389" t="s">
        <v>1358</v>
      </c>
      <c r="B7" s="390">
        <v>6</v>
      </c>
      <c r="C7" s="391">
        <v>25</v>
      </c>
      <c r="D7" s="391">
        <v>830</v>
      </c>
    </row>
    <row r="8" spans="1:8" ht="27.95" customHeight="1">
      <c r="A8" s="386" t="s">
        <v>1359</v>
      </c>
      <c r="B8" s="392" t="s">
        <v>1234</v>
      </c>
      <c r="C8" s="388" t="s">
        <v>1234</v>
      </c>
      <c r="D8" s="388" t="s">
        <v>1234</v>
      </c>
    </row>
    <row r="9" spans="1:8" ht="27.95" customHeight="1">
      <c r="A9" s="393" t="s">
        <v>1360</v>
      </c>
      <c r="B9" s="394">
        <v>4</v>
      </c>
      <c r="C9" s="395">
        <v>16</v>
      </c>
      <c r="D9" s="395" t="s">
        <v>1357</v>
      </c>
    </row>
    <row r="10" spans="1:8" ht="27.95" customHeight="1">
      <c r="A10" s="386" t="s">
        <v>1361</v>
      </c>
      <c r="B10" s="387">
        <v>2</v>
      </c>
      <c r="C10" s="396">
        <v>9</v>
      </c>
      <c r="D10" s="388" t="s">
        <v>1357</v>
      </c>
    </row>
    <row r="11" spans="1:8" ht="27.95" customHeight="1">
      <c r="A11" s="389" t="s">
        <v>1362</v>
      </c>
      <c r="B11" s="397">
        <v>41</v>
      </c>
      <c r="C11" s="398">
        <v>292</v>
      </c>
      <c r="D11" s="391">
        <v>16826</v>
      </c>
    </row>
    <row r="12" spans="1:8" ht="27.95" customHeight="1">
      <c r="A12" s="386" t="s">
        <v>1363</v>
      </c>
      <c r="B12" s="387">
        <v>20</v>
      </c>
      <c r="C12" s="396">
        <v>114</v>
      </c>
      <c r="D12" s="388">
        <v>2408</v>
      </c>
      <c r="H12" s="399"/>
    </row>
    <row r="13" spans="1:8" ht="27.95" customHeight="1">
      <c r="A13" s="389" t="s">
        <v>1364</v>
      </c>
      <c r="B13" s="397">
        <v>21</v>
      </c>
      <c r="C13" s="398">
        <v>178</v>
      </c>
      <c r="D13" s="398">
        <v>14419</v>
      </c>
      <c r="H13" s="399"/>
    </row>
    <row r="14" spans="1:8" ht="27.95" customHeight="1">
      <c r="A14" s="386" t="s">
        <v>1365</v>
      </c>
      <c r="B14" s="387">
        <v>92</v>
      </c>
      <c r="C14" s="396">
        <v>738</v>
      </c>
      <c r="D14" s="396">
        <v>67523</v>
      </c>
      <c r="H14" s="399"/>
    </row>
    <row r="15" spans="1:8" ht="27.95" customHeight="1">
      <c r="A15" s="389" t="s">
        <v>1366</v>
      </c>
      <c r="B15" s="397">
        <v>52</v>
      </c>
      <c r="C15" s="400">
        <v>381</v>
      </c>
      <c r="D15" s="391">
        <v>38156</v>
      </c>
      <c r="H15" s="399"/>
    </row>
    <row r="16" spans="1:8" ht="27.95" customHeight="1">
      <c r="A16" s="386" t="s">
        <v>1367</v>
      </c>
      <c r="B16" s="387">
        <v>22</v>
      </c>
      <c r="C16" s="388">
        <v>248</v>
      </c>
      <c r="D16" s="388">
        <v>16526</v>
      </c>
      <c r="H16" s="399"/>
    </row>
    <row r="17" spans="1:8" ht="27.95" customHeight="1">
      <c r="A17" s="389" t="s">
        <v>1368</v>
      </c>
      <c r="B17" s="397">
        <v>8</v>
      </c>
      <c r="C17" s="391">
        <v>61</v>
      </c>
      <c r="D17" s="391">
        <v>10650</v>
      </c>
      <c r="H17" s="399"/>
    </row>
    <row r="18" spans="1:8" ht="27.95" customHeight="1">
      <c r="A18" s="386" t="s">
        <v>1369</v>
      </c>
      <c r="B18" s="387">
        <v>2</v>
      </c>
      <c r="C18" s="396">
        <v>8</v>
      </c>
      <c r="D18" s="388" t="s">
        <v>1357</v>
      </c>
    </row>
    <row r="19" spans="1:8" ht="27.95" customHeight="1">
      <c r="A19" s="389" t="s">
        <v>1370</v>
      </c>
      <c r="B19" s="397">
        <v>3</v>
      </c>
      <c r="C19" s="398">
        <v>17</v>
      </c>
      <c r="D19" s="391" t="s">
        <v>1357</v>
      </c>
    </row>
    <row r="20" spans="1:8" ht="27.95" customHeight="1">
      <c r="A20" s="386" t="s">
        <v>1371</v>
      </c>
      <c r="B20" s="387">
        <v>5</v>
      </c>
      <c r="C20" s="396">
        <v>23</v>
      </c>
      <c r="D20" s="388">
        <v>783</v>
      </c>
      <c r="H20" s="399"/>
    </row>
    <row r="21" spans="1:8" ht="27.95" customHeight="1">
      <c r="A21" s="389" t="s">
        <v>1372</v>
      </c>
      <c r="B21" s="397">
        <v>204</v>
      </c>
      <c r="C21" s="398">
        <v>1811</v>
      </c>
      <c r="D21" s="391">
        <v>144928</v>
      </c>
      <c r="H21" s="399"/>
    </row>
    <row r="22" spans="1:8" ht="27.95" customHeight="1">
      <c r="A22" s="386" t="s">
        <v>1373</v>
      </c>
      <c r="B22" s="387">
        <v>65</v>
      </c>
      <c r="C22" s="388">
        <v>671</v>
      </c>
      <c r="D22" s="388">
        <v>45283</v>
      </c>
      <c r="H22" s="399"/>
    </row>
    <row r="23" spans="1:8" ht="27.95" customHeight="1">
      <c r="A23" s="389" t="s">
        <v>1374</v>
      </c>
      <c r="B23" s="397">
        <v>25</v>
      </c>
      <c r="C23" s="391">
        <v>182</v>
      </c>
      <c r="D23" s="391">
        <v>9201</v>
      </c>
      <c r="H23" s="399"/>
    </row>
    <row r="24" spans="1:8" ht="27.95" customHeight="1">
      <c r="A24" s="386" t="s">
        <v>1375</v>
      </c>
      <c r="B24" s="387">
        <v>48</v>
      </c>
      <c r="C24" s="396">
        <v>368</v>
      </c>
      <c r="D24" s="396">
        <v>29516</v>
      </c>
      <c r="H24" s="399"/>
    </row>
    <row r="25" spans="1:8" ht="27.95" customHeight="1">
      <c r="A25" s="389" t="s">
        <v>1376</v>
      </c>
      <c r="B25" s="397">
        <v>66</v>
      </c>
      <c r="C25" s="398">
        <v>590</v>
      </c>
      <c r="D25" s="398">
        <v>60928</v>
      </c>
      <c r="H25" s="399"/>
    </row>
    <row r="26" spans="1:8" ht="27.95" customHeight="1">
      <c r="A26" s="386" t="s">
        <v>1377</v>
      </c>
      <c r="B26" s="387">
        <v>98</v>
      </c>
      <c r="C26" s="396">
        <v>706</v>
      </c>
      <c r="D26" s="388" t="s">
        <v>1357</v>
      </c>
      <c r="H26" s="399"/>
    </row>
    <row r="27" spans="1:8" ht="27.95" customHeight="1">
      <c r="A27" s="389" t="s">
        <v>1378</v>
      </c>
      <c r="B27" s="397">
        <v>16</v>
      </c>
      <c r="C27" s="398">
        <v>117</v>
      </c>
      <c r="D27" s="398">
        <v>7402</v>
      </c>
      <c r="H27" s="399"/>
    </row>
    <row r="28" spans="1:8" ht="27.95" customHeight="1">
      <c r="A28" s="386" t="s">
        <v>1379</v>
      </c>
      <c r="B28" s="387">
        <v>30</v>
      </c>
      <c r="C28" s="396">
        <v>287</v>
      </c>
      <c r="D28" s="396">
        <v>41990</v>
      </c>
      <c r="H28" s="399"/>
    </row>
    <row r="29" spans="1:8" ht="27.95" customHeight="1">
      <c r="A29" s="389" t="s">
        <v>1380</v>
      </c>
      <c r="B29" s="397">
        <v>5</v>
      </c>
      <c r="C29" s="398">
        <v>31</v>
      </c>
      <c r="D29" s="398">
        <v>1977</v>
      </c>
      <c r="H29" s="399"/>
    </row>
    <row r="30" spans="1:8" ht="27.95" customHeight="1">
      <c r="A30" s="401" t="s">
        <v>1381</v>
      </c>
      <c r="B30" s="402">
        <v>47</v>
      </c>
      <c r="C30" s="403">
        <v>271</v>
      </c>
      <c r="D30" s="404" t="s">
        <v>1357</v>
      </c>
    </row>
    <row r="31" spans="1:8" ht="14.25">
      <c r="A31" s="164"/>
      <c r="B31" s="405"/>
      <c r="C31" s="164"/>
      <c r="D31" s="406" t="s">
        <v>1382</v>
      </c>
    </row>
    <row r="32" spans="1:8" ht="78" customHeight="1">
      <c r="A32" s="2160" t="s">
        <v>1383</v>
      </c>
      <c r="B32" s="2160"/>
      <c r="C32" s="2160"/>
      <c r="D32" s="2160"/>
    </row>
  </sheetData>
  <mergeCells count="3">
    <mergeCell ref="A1:D1"/>
    <mergeCell ref="A3:A4"/>
    <mergeCell ref="A32:D32"/>
  </mergeCells>
  <phoneticPr fontId="4"/>
  <printOptions horizontalCentered="1"/>
  <pageMargins left="0.98425196850393704" right="0.94488188976377963" top="1.1811023622047245" bottom="1.1811023622047245" header="0.51181102362204722" footer="0.51181102362204722"/>
  <pageSetup paperSize="9" scale="79"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90F35-867B-409B-A790-C584ECF17F00}">
  <sheetPr>
    <pageSetUpPr fitToPage="1"/>
  </sheetPr>
  <dimension ref="A1:I53"/>
  <sheetViews>
    <sheetView view="pageBreakPreview" zoomScale="70" zoomScaleNormal="100" zoomScaleSheetLayoutView="70" workbookViewId="0">
      <selection activeCell="I39" sqref="I39"/>
    </sheetView>
  </sheetViews>
  <sheetFormatPr defaultRowHeight="13.5"/>
  <cols>
    <col min="1" max="1" width="43" customWidth="1"/>
    <col min="2" max="2" width="14.375" customWidth="1"/>
    <col min="3" max="3" width="15.625" customWidth="1"/>
    <col min="4" max="4" width="19.5" customWidth="1"/>
    <col min="5" max="5" width="18.125" customWidth="1"/>
  </cols>
  <sheetData>
    <row r="1" spans="1:9" ht="18.75">
      <c r="A1" s="407" t="s">
        <v>1384</v>
      </c>
      <c r="E1" s="185" t="s">
        <v>1385</v>
      </c>
    </row>
    <row r="2" spans="1:9" ht="4.5" customHeight="1">
      <c r="A2" s="376"/>
      <c r="B2" s="376"/>
      <c r="C2" s="376"/>
      <c r="D2" s="376"/>
      <c r="E2" s="408" t="s">
        <v>1329</v>
      </c>
    </row>
    <row r="3" spans="1:9" ht="14.25">
      <c r="A3" s="2206" t="s">
        <v>1386</v>
      </c>
      <c r="B3" s="409" t="s">
        <v>1387</v>
      </c>
      <c r="C3" s="410" t="s">
        <v>1388</v>
      </c>
      <c r="D3" s="410" t="s">
        <v>1352</v>
      </c>
      <c r="E3" s="410" t="s">
        <v>1389</v>
      </c>
    </row>
    <row r="4" spans="1:9" ht="14.25">
      <c r="A4" s="2209"/>
      <c r="B4" s="411"/>
      <c r="C4" s="412" t="s">
        <v>1340</v>
      </c>
      <c r="D4" s="412" t="s">
        <v>1354</v>
      </c>
      <c r="E4" s="412" t="s">
        <v>1390</v>
      </c>
    </row>
    <row r="5" spans="1:9" ht="23.1" customHeight="1">
      <c r="A5" s="413" t="s">
        <v>1391</v>
      </c>
      <c r="B5" s="414">
        <v>1352</v>
      </c>
      <c r="C5" s="415">
        <v>13430</v>
      </c>
      <c r="D5" s="415">
        <v>284134</v>
      </c>
      <c r="E5" s="415">
        <v>361346</v>
      </c>
    </row>
    <row r="6" spans="1:9" ht="23.1" customHeight="1">
      <c r="A6" s="416" t="s">
        <v>1392</v>
      </c>
      <c r="B6" s="417">
        <v>4</v>
      </c>
      <c r="C6" s="418">
        <v>599</v>
      </c>
      <c r="D6" s="419">
        <v>12292</v>
      </c>
      <c r="E6" s="419">
        <v>18782</v>
      </c>
    </row>
    <row r="7" spans="1:9" ht="23.1" customHeight="1">
      <c r="A7" s="420" t="s">
        <v>1393</v>
      </c>
      <c r="B7" s="421">
        <v>3</v>
      </c>
      <c r="C7" s="422">
        <v>564</v>
      </c>
      <c r="D7" s="423" t="s">
        <v>1357</v>
      </c>
      <c r="E7" s="423" t="s">
        <v>1357</v>
      </c>
    </row>
    <row r="8" spans="1:9" ht="35.1" customHeight="1">
      <c r="A8" s="424" t="s">
        <v>1394</v>
      </c>
      <c r="B8" s="417">
        <v>1</v>
      </c>
      <c r="C8" s="418">
        <v>35</v>
      </c>
      <c r="D8" s="419" t="s">
        <v>1357</v>
      </c>
      <c r="E8" s="419" t="s">
        <v>1357</v>
      </c>
    </row>
    <row r="9" spans="1:9" ht="23.1" customHeight="1">
      <c r="A9" s="425" t="s">
        <v>1395</v>
      </c>
      <c r="B9" s="421">
        <v>209</v>
      </c>
      <c r="C9" s="422">
        <v>1212</v>
      </c>
      <c r="D9" s="423">
        <v>17998</v>
      </c>
      <c r="E9" s="423">
        <v>53775</v>
      </c>
    </row>
    <row r="10" spans="1:9" ht="23.1" customHeight="1">
      <c r="A10" s="416" t="s">
        <v>1396</v>
      </c>
      <c r="B10" s="417">
        <v>15</v>
      </c>
      <c r="C10" s="419">
        <v>58</v>
      </c>
      <c r="D10" s="419">
        <v>556</v>
      </c>
      <c r="E10" s="419">
        <v>2493</v>
      </c>
      <c r="H10" s="399"/>
      <c r="I10" s="399"/>
    </row>
    <row r="11" spans="1:9" ht="23.1" customHeight="1">
      <c r="A11" s="420" t="s">
        <v>1397</v>
      </c>
      <c r="B11" s="421">
        <v>33</v>
      </c>
      <c r="C11" s="422">
        <v>190</v>
      </c>
      <c r="D11" s="422">
        <v>2129</v>
      </c>
      <c r="E11" s="422">
        <v>9323</v>
      </c>
      <c r="H11" s="399"/>
      <c r="I11" s="399"/>
    </row>
    <row r="12" spans="1:9" ht="23.1" customHeight="1">
      <c r="A12" s="416" t="s">
        <v>1398</v>
      </c>
      <c r="B12" s="417">
        <v>94</v>
      </c>
      <c r="C12" s="419">
        <v>507</v>
      </c>
      <c r="D12" s="419">
        <v>9471</v>
      </c>
      <c r="E12" s="419">
        <v>21688</v>
      </c>
      <c r="H12" s="399"/>
      <c r="I12" s="399"/>
    </row>
    <row r="13" spans="1:9" ht="23.1" customHeight="1">
      <c r="A13" s="420" t="s">
        <v>1399</v>
      </c>
      <c r="B13" s="421">
        <v>14</v>
      </c>
      <c r="C13" s="423">
        <v>75</v>
      </c>
      <c r="D13" s="423">
        <v>1232</v>
      </c>
      <c r="E13" s="426">
        <v>3175</v>
      </c>
      <c r="H13" s="399"/>
      <c r="I13" s="399"/>
    </row>
    <row r="14" spans="1:9" ht="23.1" customHeight="1">
      <c r="A14" s="416" t="s">
        <v>1400</v>
      </c>
      <c r="B14" s="417">
        <v>53</v>
      </c>
      <c r="C14" s="418">
        <v>382</v>
      </c>
      <c r="D14" s="419">
        <v>4610</v>
      </c>
      <c r="E14" s="419">
        <v>17096</v>
      </c>
      <c r="H14" s="399"/>
      <c r="I14" s="399"/>
    </row>
    <row r="15" spans="1:9" ht="23.1" customHeight="1">
      <c r="A15" s="420" t="s">
        <v>1401</v>
      </c>
      <c r="B15" s="421">
        <v>377</v>
      </c>
      <c r="C15" s="422">
        <v>4900</v>
      </c>
      <c r="D15" s="423">
        <v>69810</v>
      </c>
      <c r="E15" s="423">
        <v>80487</v>
      </c>
      <c r="H15" s="399"/>
      <c r="I15" s="399"/>
    </row>
    <row r="16" spans="1:9" ht="23.1" customHeight="1">
      <c r="A16" s="416" t="s">
        <v>1402</v>
      </c>
      <c r="B16" s="417">
        <v>41</v>
      </c>
      <c r="C16" s="418">
        <v>1614</v>
      </c>
      <c r="D16" s="418">
        <v>48445</v>
      </c>
      <c r="E16" s="418">
        <v>54827</v>
      </c>
      <c r="G16" s="399"/>
      <c r="H16" s="399"/>
      <c r="I16" s="399"/>
    </row>
    <row r="17" spans="1:9" ht="23.1" customHeight="1">
      <c r="A17" s="420" t="s">
        <v>1403</v>
      </c>
      <c r="B17" s="421">
        <v>16</v>
      </c>
      <c r="C17" s="422">
        <v>112</v>
      </c>
      <c r="D17" s="422">
        <v>603</v>
      </c>
      <c r="E17" s="422">
        <v>1875</v>
      </c>
      <c r="H17" s="399"/>
      <c r="I17" s="399"/>
    </row>
    <row r="18" spans="1:9" ht="23.1" customHeight="1">
      <c r="A18" s="416" t="s">
        <v>1404</v>
      </c>
      <c r="B18" s="417">
        <v>18</v>
      </c>
      <c r="C18" s="419">
        <v>76</v>
      </c>
      <c r="D18" s="419">
        <v>1146</v>
      </c>
      <c r="E18" s="419">
        <v>1087</v>
      </c>
      <c r="H18" s="399"/>
    </row>
    <row r="19" spans="1:9" ht="23.1" customHeight="1">
      <c r="A19" s="420" t="s">
        <v>1405</v>
      </c>
      <c r="B19" s="421">
        <v>8</v>
      </c>
      <c r="C19" s="423">
        <v>30</v>
      </c>
      <c r="D19" s="423">
        <v>333</v>
      </c>
      <c r="E19" s="423">
        <v>202</v>
      </c>
      <c r="H19" s="399"/>
    </row>
    <row r="20" spans="1:9" ht="23.1" customHeight="1">
      <c r="A20" s="416" t="s">
        <v>1406</v>
      </c>
      <c r="B20" s="417">
        <v>17</v>
      </c>
      <c r="C20" s="418">
        <v>79</v>
      </c>
      <c r="D20" s="418">
        <v>1068</v>
      </c>
      <c r="E20" s="418">
        <v>1303</v>
      </c>
      <c r="H20" s="399"/>
      <c r="I20" s="399"/>
    </row>
    <row r="21" spans="1:9" ht="23.1" customHeight="1">
      <c r="A21" s="420" t="s">
        <v>1407</v>
      </c>
      <c r="B21" s="421">
        <v>88</v>
      </c>
      <c r="C21" s="422">
        <v>814</v>
      </c>
      <c r="D21" s="422">
        <v>3832</v>
      </c>
      <c r="E21" s="422">
        <v>3263</v>
      </c>
      <c r="H21" s="399"/>
      <c r="I21" s="399"/>
    </row>
    <row r="22" spans="1:9" ht="23.1" customHeight="1">
      <c r="A22" s="416" t="s">
        <v>1408</v>
      </c>
      <c r="B22" s="417">
        <v>189</v>
      </c>
      <c r="C22" s="418">
        <v>2175</v>
      </c>
      <c r="D22" s="419">
        <v>14384</v>
      </c>
      <c r="E22" s="419">
        <v>17930</v>
      </c>
      <c r="G22" s="399"/>
      <c r="H22" s="399"/>
      <c r="I22" s="399"/>
    </row>
    <row r="23" spans="1:9" ht="23.1" customHeight="1">
      <c r="A23" s="420" t="s">
        <v>1409</v>
      </c>
      <c r="B23" s="421">
        <v>211</v>
      </c>
      <c r="C23" s="422">
        <v>1820</v>
      </c>
      <c r="D23" s="423">
        <v>74909</v>
      </c>
      <c r="E23" s="423">
        <v>38053</v>
      </c>
      <c r="G23" s="399"/>
      <c r="H23" s="399"/>
      <c r="I23" s="399"/>
    </row>
    <row r="24" spans="1:9" ht="23.1" customHeight="1">
      <c r="A24" s="416" t="s">
        <v>1410</v>
      </c>
      <c r="B24" s="417">
        <v>145</v>
      </c>
      <c r="C24" s="418">
        <v>1254</v>
      </c>
      <c r="D24" s="418">
        <v>52450</v>
      </c>
      <c r="E24" s="418">
        <v>7422</v>
      </c>
      <c r="H24" s="399"/>
      <c r="I24" s="399"/>
    </row>
    <row r="25" spans="1:9" ht="23.1" customHeight="1">
      <c r="A25" s="420" t="s">
        <v>1411</v>
      </c>
      <c r="B25" s="421">
        <v>18</v>
      </c>
      <c r="C25" s="422">
        <v>73</v>
      </c>
      <c r="D25" s="427">
        <v>893</v>
      </c>
      <c r="E25" s="422">
        <v>2996</v>
      </c>
      <c r="H25" s="399"/>
      <c r="I25" s="399"/>
    </row>
    <row r="26" spans="1:9" ht="23.1" customHeight="1">
      <c r="A26" s="416" t="s">
        <v>1412</v>
      </c>
      <c r="B26" s="417">
        <v>48</v>
      </c>
      <c r="C26" s="419">
        <v>493</v>
      </c>
      <c r="D26" s="419">
        <v>21566</v>
      </c>
      <c r="E26" s="419">
        <v>27635</v>
      </c>
      <c r="H26" s="399"/>
      <c r="I26" s="399"/>
    </row>
    <row r="27" spans="1:9" ht="23.1" customHeight="1">
      <c r="A27" s="420" t="s">
        <v>1413</v>
      </c>
      <c r="B27" s="421">
        <v>498</v>
      </c>
      <c r="C27" s="423">
        <v>4549</v>
      </c>
      <c r="D27" s="423">
        <v>100000</v>
      </c>
      <c r="E27" s="423">
        <v>170249</v>
      </c>
      <c r="H27" s="399"/>
      <c r="I27" s="399"/>
    </row>
    <row r="28" spans="1:9" ht="23.1" customHeight="1">
      <c r="A28" s="416" t="s">
        <v>1414</v>
      </c>
      <c r="B28" s="417">
        <v>27</v>
      </c>
      <c r="C28" s="418">
        <v>169</v>
      </c>
      <c r="D28" s="418">
        <v>3396</v>
      </c>
      <c r="E28" s="418">
        <v>8411</v>
      </c>
      <c r="H28" s="399"/>
      <c r="I28" s="399"/>
    </row>
    <row r="29" spans="1:9" ht="23.1" customHeight="1">
      <c r="A29" s="420" t="s">
        <v>1415</v>
      </c>
      <c r="B29" s="421">
        <v>13</v>
      </c>
      <c r="C29" s="423">
        <v>60</v>
      </c>
      <c r="D29" s="423">
        <v>755</v>
      </c>
      <c r="E29" s="423">
        <v>2094</v>
      </c>
      <c r="H29" s="399"/>
      <c r="I29" s="399"/>
    </row>
    <row r="30" spans="1:9" ht="23.1" customHeight="1">
      <c r="A30" s="416" t="s">
        <v>1416</v>
      </c>
      <c r="B30" s="417">
        <v>145</v>
      </c>
      <c r="C30" s="418">
        <v>1525</v>
      </c>
      <c r="D30" s="418">
        <v>36634</v>
      </c>
      <c r="E30" s="418">
        <v>39522</v>
      </c>
      <c r="G30" s="399"/>
      <c r="H30" s="399"/>
      <c r="I30" s="399"/>
    </row>
    <row r="31" spans="1:9" ht="23.1" customHeight="1">
      <c r="A31" s="420" t="s">
        <v>1417</v>
      </c>
      <c r="B31" s="421">
        <v>23</v>
      </c>
      <c r="C31" s="422">
        <v>73</v>
      </c>
      <c r="D31" s="422">
        <v>1335</v>
      </c>
      <c r="E31" s="422">
        <v>2422</v>
      </c>
      <c r="H31" s="399"/>
      <c r="I31" s="399"/>
    </row>
    <row r="32" spans="1:9" ht="23.1" customHeight="1">
      <c r="A32" s="416" t="s">
        <v>1418</v>
      </c>
      <c r="B32" s="417">
        <v>75</v>
      </c>
      <c r="C32" s="418">
        <v>563</v>
      </c>
      <c r="D32" s="418">
        <v>20067</v>
      </c>
      <c r="E32" s="418">
        <v>620</v>
      </c>
      <c r="H32" s="399"/>
    </row>
    <row r="33" spans="1:9" ht="23.1" customHeight="1">
      <c r="A33" s="420" t="s">
        <v>1419</v>
      </c>
      <c r="B33" s="421">
        <v>36</v>
      </c>
      <c r="C33" s="422">
        <v>509</v>
      </c>
      <c r="D33" s="422">
        <v>7135</v>
      </c>
      <c r="E33" s="422">
        <v>8543</v>
      </c>
      <c r="H33" s="399"/>
      <c r="I33" s="399"/>
    </row>
    <row r="34" spans="1:9" ht="23.1" customHeight="1">
      <c r="A34" s="428" t="s">
        <v>1420</v>
      </c>
      <c r="B34" s="417">
        <v>29</v>
      </c>
      <c r="C34" s="418">
        <v>313</v>
      </c>
      <c r="D34" s="418">
        <v>6069</v>
      </c>
      <c r="E34" s="418">
        <v>17965</v>
      </c>
      <c r="H34" s="399"/>
      <c r="I34" s="399"/>
    </row>
    <row r="35" spans="1:9" ht="23.1" customHeight="1">
      <c r="A35" s="420" t="s">
        <v>1421</v>
      </c>
      <c r="B35" s="421">
        <v>32</v>
      </c>
      <c r="C35" s="422">
        <v>129</v>
      </c>
      <c r="D35" s="422">
        <v>2018</v>
      </c>
      <c r="E35" s="422">
        <v>2715</v>
      </c>
      <c r="H35" s="399"/>
      <c r="I35" s="399"/>
    </row>
    <row r="36" spans="1:9" ht="23.1" customHeight="1">
      <c r="A36" s="416" t="s">
        <v>1422</v>
      </c>
      <c r="B36" s="417">
        <v>118</v>
      </c>
      <c r="C36" s="429">
        <v>1208</v>
      </c>
      <c r="D36" s="418">
        <v>22591</v>
      </c>
      <c r="E36" s="418">
        <v>87957</v>
      </c>
      <c r="G36" s="399"/>
      <c r="H36" s="399"/>
      <c r="I36" s="399"/>
    </row>
    <row r="37" spans="1:9" ht="23.1" customHeight="1">
      <c r="A37" s="420" t="s">
        <v>1423</v>
      </c>
      <c r="B37" s="421">
        <v>53</v>
      </c>
      <c r="C37" s="430">
        <v>350</v>
      </c>
      <c r="D37" s="427">
        <v>9125</v>
      </c>
      <c r="E37" s="423" t="s">
        <v>1234</v>
      </c>
      <c r="G37" s="399"/>
      <c r="H37" s="399"/>
      <c r="I37" s="399"/>
    </row>
    <row r="38" spans="1:9" ht="23.1" customHeight="1">
      <c r="A38" s="416" t="s">
        <v>1424</v>
      </c>
      <c r="B38" s="417">
        <v>36</v>
      </c>
      <c r="C38" s="418">
        <v>195</v>
      </c>
      <c r="D38" s="419">
        <v>5477</v>
      </c>
      <c r="E38" s="419" t="s">
        <v>1234</v>
      </c>
      <c r="H38" s="399"/>
    </row>
    <row r="39" spans="1:9" ht="23.1" customHeight="1">
      <c r="A39" s="420" t="s">
        <v>1425</v>
      </c>
      <c r="B39" s="421">
        <v>8</v>
      </c>
      <c r="C39" s="422">
        <v>108</v>
      </c>
      <c r="D39" s="422">
        <v>3273</v>
      </c>
      <c r="E39" s="423" t="s">
        <v>1234</v>
      </c>
      <c r="H39" s="399"/>
    </row>
    <row r="40" spans="1:9" ht="23.1" customHeight="1">
      <c r="A40" s="431" t="s">
        <v>1426</v>
      </c>
      <c r="B40" s="432">
        <v>9</v>
      </c>
      <c r="C40" s="433">
        <v>47</v>
      </c>
      <c r="D40" s="433">
        <v>375</v>
      </c>
      <c r="E40" s="434" t="s">
        <v>1234</v>
      </c>
      <c r="H40" s="399"/>
    </row>
    <row r="41" spans="1:9" ht="15.75" customHeight="1">
      <c r="C41" s="2223" t="s">
        <v>1427</v>
      </c>
      <c r="D41" s="2223"/>
      <c r="E41" s="2223"/>
    </row>
    <row r="42" spans="1:9" ht="34.5" customHeight="1">
      <c r="A42" s="2160" t="s">
        <v>1428</v>
      </c>
      <c r="B42" s="2160"/>
      <c r="C42" s="2160"/>
      <c r="D42" s="2160"/>
      <c r="E42" s="2160"/>
    </row>
    <row r="43" spans="1:9" ht="16.5" customHeight="1">
      <c r="A43" s="2160"/>
      <c r="B43" s="2160"/>
      <c r="C43" s="2160"/>
      <c r="D43" s="2160"/>
      <c r="E43" s="2160"/>
    </row>
    <row r="44" spans="1:9" ht="15.75" customHeight="1"/>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sheetData>
  <mergeCells count="3">
    <mergeCell ref="A3:A4"/>
    <mergeCell ref="C41:E41"/>
    <mergeCell ref="A42:E43"/>
  </mergeCells>
  <phoneticPr fontId="4"/>
  <pageMargins left="0.86614173228346458" right="0.78740157480314965" top="1.1811023622047245" bottom="1.1811023622047245" header="0.51181102362204722" footer="0.51181102362204722"/>
  <pageSetup paperSize="9" scale="77"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9D876-3993-48C8-AAA6-85403B0514B0}">
  <dimension ref="A1:N66"/>
  <sheetViews>
    <sheetView view="pageBreakPreview" zoomScaleNormal="100" zoomScaleSheetLayoutView="100" workbookViewId="0"/>
  </sheetViews>
  <sheetFormatPr defaultRowHeight="13.5"/>
  <cols>
    <col min="1" max="11" width="9.25" style="147" customWidth="1"/>
    <col min="12" max="12" width="3.25" style="147" customWidth="1"/>
    <col min="13" max="13" width="3.5" style="147" customWidth="1"/>
    <col min="14" max="16384" width="9" style="147"/>
  </cols>
  <sheetData>
    <row r="1" spans="1:12" ht="19.5" customHeight="1">
      <c r="A1" s="435" t="s">
        <v>1429</v>
      </c>
    </row>
    <row r="2" spans="1:12" ht="18.75" customHeight="1">
      <c r="A2" s="436"/>
      <c r="B2" s="437"/>
      <c r="C2" s="437"/>
      <c r="D2" s="436"/>
      <c r="E2" s="438"/>
      <c r="F2" s="436"/>
      <c r="G2" s="436"/>
      <c r="H2" s="436"/>
      <c r="I2" s="436"/>
      <c r="J2" s="436"/>
      <c r="K2" s="439" t="s">
        <v>1430</v>
      </c>
    </row>
    <row r="3" spans="1:12" ht="18" customHeight="1">
      <c r="A3" s="440" t="s">
        <v>1431</v>
      </c>
      <c r="B3" s="2205" t="s">
        <v>1432</v>
      </c>
      <c r="C3" s="2206"/>
      <c r="D3" s="2206"/>
      <c r="E3" s="2206"/>
      <c r="F3" s="2206"/>
      <c r="G3" s="2206"/>
      <c r="H3" s="2206"/>
      <c r="I3" s="2206"/>
      <c r="J3" s="2207"/>
      <c r="K3" s="2226" t="s">
        <v>1433</v>
      </c>
      <c r="L3" s="106"/>
    </row>
    <row r="4" spans="1:12" ht="21" customHeight="1">
      <c r="A4" s="437"/>
      <c r="B4" s="441"/>
      <c r="C4" s="2229" t="s">
        <v>1434</v>
      </c>
      <c r="D4" s="2230"/>
      <c r="E4" s="2230"/>
      <c r="F4" s="2230"/>
      <c r="G4" s="2230"/>
      <c r="H4" s="2230"/>
      <c r="I4" s="2231"/>
      <c r="J4" s="442"/>
      <c r="K4" s="2227"/>
      <c r="L4" s="106"/>
    </row>
    <row r="5" spans="1:12" ht="25.5" customHeight="1">
      <c r="A5" s="436" t="s">
        <v>1435</v>
      </c>
      <c r="B5" s="443" t="s">
        <v>1436</v>
      </c>
      <c r="C5" s="444"/>
      <c r="D5" s="445" t="s">
        <v>1437</v>
      </c>
      <c r="E5" s="446" t="s">
        <v>1438</v>
      </c>
      <c r="F5" s="447" t="s">
        <v>1439</v>
      </c>
      <c r="G5" s="448" t="s">
        <v>1440</v>
      </c>
      <c r="H5" s="449" t="s">
        <v>1441</v>
      </c>
      <c r="I5" s="447" t="s">
        <v>1442</v>
      </c>
      <c r="J5" s="450" t="s">
        <v>1443</v>
      </c>
      <c r="K5" s="2228"/>
    </row>
    <row r="6" spans="1:12" ht="18" customHeight="1">
      <c r="A6" s="451" t="s">
        <v>1444</v>
      </c>
      <c r="B6" s="452">
        <f>C6</f>
        <v>10490</v>
      </c>
      <c r="C6" s="453">
        <f t="shared" ref="C6:C13" si="0">SUM(D6:F6)</f>
        <v>10490</v>
      </c>
      <c r="D6" s="454">
        <v>965</v>
      </c>
      <c r="E6" s="455">
        <v>3078</v>
      </c>
      <c r="F6" s="455">
        <v>6447</v>
      </c>
      <c r="G6" s="456" t="s">
        <v>1258</v>
      </c>
      <c r="H6" s="457" t="s">
        <v>1258</v>
      </c>
      <c r="I6" s="457" t="s">
        <v>1258</v>
      </c>
      <c r="J6" s="458" t="s">
        <v>1258</v>
      </c>
      <c r="K6" s="459">
        <v>11161</v>
      </c>
    </row>
    <row r="7" spans="1:12" ht="18" customHeight="1">
      <c r="A7" s="451" t="s">
        <v>1445</v>
      </c>
      <c r="B7" s="452">
        <f>C7</f>
        <v>10084</v>
      </c>
      <c r="C7" s="460">
        <f t="shared" si="0"/>
        <v>10084</v>
      </c>
      <c r="D7" s="452">
        <v>783</v>
      </c>
      <c r="E7" s="455">
        <v>2262</v>
      </c>
      <c r="F7" s="455">
        <v>7039</v>
      </c>
      <c r="G7" s="461" t="s">
        <v>1258</v>
      </c>
      <c r="H7" s="457" t="s">
        <v>1258</v>
      </c>
      <c r="I7" s="457" t="s">
        <v>1258</v>
      </c>
      <c r="J7" s="462" t="s">
        <v>1258</v>
      </c>
      <c r="K7" s="455">
        <v>10502</v>
      </c>
    </row>
    <row r="8" spans="1:12" ht="18" customHeight="1">
      <c r="A8" s="451" t="s">
        <v>1446</v>
      </c>
      <c r="B8" s="452">
        <f t="shared" ref="B8:B14" si="1">C8+J8</f>
        <v>9444</v>
      </c>
      <c r="C8" s="460">
        <f t="shared" si="0"/>
        <v>8234</v>
      </c>
      <c r="D8" s="452">
        <v>685</v>
      </c>
      <c r="E8" s="455">
        <v>1314</v>
      </c>
      <c r="F8" s="455">
        <v>6235</v>
      </c>
      <c r="G8" s="461" t="s">
        <v>1258</v>
      </c>
      <c r="H8" s="457" t="s">
        <v>1258</v>
      </c>
      <c r="I8" s="457" t="s">
        <v>1258</v>
      </c>
      <c r="J8" s="460">
        <v>1210</v>
      </c>
      <c r="K8" s="455">
        <v>9986</v>
      </c>
    </row>
    <row r="9" spans="1:12" ht="18" customHeight="1">
      <c r="A9" s="451" t="s">
        <v>1447</v>
      </c>
      <c r="B9" s="452">
        <f>C9+J9</f>
        <v>8762</v>
      </c>
      <c r="C9" s="460">
        <f t="shared" si="0"/>
        <v>7514</v>
      </c>
      <c r="D9" s="452">
        <v>625</v>
      </c>
      <c r="E9" s="455">
        <v>1243</v>
      </c>
      <c r="F9" s="455">
        <v>5646</v>
      </c>
      <c r="G9" s="461" t="s">
        <v>1258</v>
      </c>
      <c r="H9" s="457" t="s">
        <v>1258</v>
      </c>
      <c r="I9" s="457" t="s">
        <v>1258</v>
      </c>
      <c r="J9" s="460">
        <v>1248</v>
      </c>
      <c r="K9" s="455">
        <v>9451</v>
      </c>
    </row>
    <row r="10" spans="1:12" ht="18" customHeight="1">
      <c r="A10" s="451" t="s">
        <v>1448</v>
      </c>
      <c r="B10" s="452">
        <f t="shared" si="1"/>
        <v>7912</v>
      </c>
      <c r="C10" s="460">
        <f t="shared" si="0"/>
        <v>6588</v>
      </c>
      <c r="D10" s="452">
        <v>553</v>
      </c>
      <c r="E10" s="455">
        <v>585</v>
      </c>
      <c r="F10" s="455">
        <v>5450</v>
      </c>
      <c r="G10" s="452">
        <v>686</v>
      </c>
      <c r="H10" s="455">
        <v>1521</v>
      </c>
      <c r="I10" s="455">
        <v>4381</v>
      </c>
      <c r="J10" s="460">
        <v>1324</v>
      </c>
      <c r="K10" s="455">
        <v>8098</v>
      </c>
    </row>
    <row r="11" spans="1:12" ht="18" customHeight="1">
      <c r="A11" s="451" t="s">
        <v>1449</v>
      </c>
      <c r="B11" s="452">
        <f t="shared" si="1"/>
        <v>6779</v>
      </c>
      <c r="C11" s="460">
        <f t="shared" si="0"/>
        <v>5121</v>
      </c>
      <c r="D11" s="452">
        <v>615</v>
      </c>
      <c r="E11" s="455">
        <v>525</v>
      </c>
      <c r="F11" s="455">
        <v>3981</v>
      </c>
      <c r="G11" s="452">
        <v>574</v>
      </c>
      <c r="H11" s="455">
        <v>947</v>
      </c>
      <c r="I11" s="455">
        <v>3600</v>
      </c>
      <c r="J11" s="460">
        <v>1658</v>
      </c>
      <c r="K11" s="455">
        <v>6895</v>
      </c>
    </row>
    <row r="12" spans="1:12" ht="18" customHeight="1">
      <c r="A12" s="451" t="s">
        <v>1450</v>
      </c>
      <c r="B12" s="452">
        <f>C12+J12</f>
        <v>5765</v>
      </c>
      <c r="C12" s="460">
        <f t="shared" si="0"/>
        <v>3878</v>
      </c>
      <c r="D12" s="452">
        <v>634</v>
      </c>
      <c r="E12" s="455">
        <v>279</v>
      </c>
      <c r="F12" s="455">
        <v>2965</v>
      </c>
      <c r="G12" s="452">
        <v>429</v>
      </c>
      <c r="H12" s="455">
        <v>789</v>
      </c>
      <c r="I12" s="455">
        <v>2660</v>
      </c>
      <c r="J12" s="460">
        <v>1887</v>
      </c>
      <c r="K12" s="455">
        <v>6096</v>
      </c>
    </row>
    <row r="13" spans="1:12" ht="17.25" customHeight="1">
      <c r="A13" s="451" t="s">
        <v>408</v>
      </c>
      <c r="B13" s="452">
        <f>C13+J13</f>
        <v>4779</v>
      </c>
      <c r="C13" s="460">
        <f t="shared" si="0"/>
        <v>2986</v>
      </c>
      <c r="D13" s="452">
        <v>670</v>
      </c>
      <c r="E13" s="455">
        <v>287</v>
      </c>
      <c r="F13" s="455">
        <v>2029</v>
      </c>
      <c r="G13" s="452">
        <v>360</v>
      </c>
      <c r="H13" s="455">
        <v>474</v>
      </c>
      <c r="I13" s="455">
        <v>2152</v>
      </c>
      <c r="J13" s="460">
        <v>1793</v>
      </c>
      <c r="K13" s="455">
        <v>5461</v>
      </c>
    </row>
    <row r="14" spans="1:12" ht="17.25" customHeight="1">
      <c r="A14" s="412" t="s">
        <v>1215</v>
      </c>
      <c r="B14" s="463">
        <f t="shared" si="1"/>
        <v>3848</v>
      </c>
      <c r="C14" s="464">
        <f>SUM(G14:I14)</f>
        <v>2137</v>
      </c>
      <c r="D14" s="465" t="s">
        <v>1258</v>
      </c>
      <c r="E14" s="466" t="s">
        <v>1258</v>
      </c>
      <c r="F14" s="466" t="s">
        <v>1258</v>
      </c>
      <c r="G14" s="463">
        <v>237</v>
      </c>
      <c r="H14" s="467">
        <v>228</v>
      </c>
      <c r="I14" s="467">
        <v>1672</v>
      </c>
      <c r="J14" s="464">
        <v>1711</v>
      </c>
      <c r="K14" s="467">
        <v>5393</v>
      </c>
    </row>
    <row r="15" spans="1:12" ht="17.25" customHeight="1">
      <c r="A15" s="164"/>
      <c r="B15" s="405"/>
      <c r="C15" s="405"/>
      <c r="D15" s="468"/>
      <c r="E15" s="469"/>
      <c r="F15" s="350"/>
      <c r="G15" s="350"/>
      <c r="H15" s="350"/>
      <c r="I15" s="350"/>
      <c r="J15" s="350"/>
      <c r="K15" s="339" t="s">
        <v>1451</v>
      </c>
    </row>
    <row r="16" spans="1:12" ht="8.25" customHeight="1">
      <c r="A16" s="164"/>
      <c r="B16" s="405"/>
      <c r="C16" s="405"/>
      <c r="D16" s="164"/>
      <c r="E16" s="164"/>
      <c r="K16" s="470"/>
    </row>
    <row r="17" spans="1:14" ht="18" customHeight="1">
      <c r="A17" s="217" t="s">
        <v>1452</v>
      </c>
      <c r="B17" s="471"/>
      <c r="C17" s="472"/>
      <c r="D17" s="472"/>
      <c r="E17" s="472"/>
      <c r="F17" s="217"/>
      <c r="G17" s="344"/>
      <c r="H17" s="344"/>
      <c r="I17" s="344"/>
      <c r="J17" s="344"/>
      <c r="K17" s="344"/>
      <c r="L17" s="339"/>
      <c r="M17" s="455"/>
      <c r="N17" s="473"/>
    </row>
    <row r="18" spans="1:14" ht="18" customHeight="1">
      <c r="A18" s="217" t="s">
        <v>1453</v>
      </c>
      <c r="B18" s="471"/>
      <c r="C18" s="472"/>
      <c r="D18" s="472"/>
      <c r="E18" s="472"/>
      <c r="F18" s="217"/>
      <c r="G18" s="344"/>
      <c r="H18" s="344"/>
      <c r="I18" s="344"/>
      <c r="J18" s="344"/>
      <c r="K18" s="344"/>
      <c r="L18" s="339"/>
      <c r="M18" s="455"/>
      <c r="N18" s="473"/>
    </row>
    <row r="19" spans="1:14" ht="18" customHeight="1">
      <c r="A19" s="217" t="s">
        <v>1454</v>
      </c>
      <c r="B19" s="471"/>
      <c r="C19" s="472"/>
      <c r="D19" s="472"/>
      <c r="E19" s="472"/>
      <c r="F19" s="217"/>
      <c r="G19" s="344"/>
      <c r="H19" s="344"/>
      <c r="I19" s="344"/>
      <c r="J19" s="344"/>
      <c r="K19" s="344"/>
      <c r="L19" s="339"/>
      <c r="M19" s="455"/>
      <c r="N19" s="473"/>
    </row>
    <row r="20" spans="1:14" ht="18" customHeight="1">
      <c r="A20" s="2148" t="s">
        <v>1455</v>
      </c>
      <c r="B20" s="2148"/>
      <c r="C20" s="2148"/>
      <c r="D20" s="2148"/>
      <c r="E20" s="2148"/>
      <c r="F20" s="2148"/>
      <c r="G20" s="2148"/>
      <c r="H20" s="2148"/>
      <c r="I20" s="2148"/>
      <c r="J20" s="2148"/>
      <c r="K20" s="2148"/>
      <c r="L20" s="2148"/>
      <c r="M20" s="455"/>
      <c r="N20" s="473"/>
    </row>
    <row r="21" spans="1:14" ht="18" customHeight="1">
      <c r="A21" s="217" t="s">
        <v>1456</v>
      </c>
      <c r="B21" s="471"/>
      <c r="C21" s="472"/>
      <c r="D21" s="472"/>
      <c r="E21" s="472"/>
      <c r="F21" s="217"/>
      <c r="G21" s="344"/>
      <c r="H21" s="344"/>
      <c r="I21" s="344"/>
      <c r="J21" s="344"/>
      <c r="K21" s="344"/>
      <c r="L21" s="339"/>
      <c r="M21" s="455"/>
      <c r="N21" s="473"/>
    </row>
    <row r="22" spans="1:14" ht="18" customHeight="1">
      <c r="A22" s="217" t="s">
        <v>1457</v>
      </c>
      <c r="B22" s="471"/>
      <c r="C22" s="472"/>
      <c r="D22" s="472"/>
      <c r="E22" s="472"/>
      <c r="F22" s="217"/>
      <c r="G22" s="344"/>
      <c r="H22" s="344"/>
      <c r="I22" s="344"/>
      <c r="J22" s="344"/>
      <c r="K22" s="344"/>
      <c r="L22" s="339"/>
      <c r="M22" s="455"/>
      <c r="N22" s="473"/>
    </row>
    <row r="23" spans="1:14">
      <c r="A23" s="217" t="s">
        <v>1458</v>
      </c>
      <c r="B23" s="217"/>
      <c r="C23" s="217"/>
      <c r="D23" s="217"/>
      <c r="E23" s="217"/>
      <c r="F23" s="217"/>
      <c r="G23" s="217"/>
      <c r="H23" s="217"/>
      <c r="I23" s="217"/>
      <c r="J23" s="217"/>
      <c r="K23" s="217"/>
      <c r="L23" s="217"/>
    </row>
    <row r="50" spans="1:12" ht="15.75" customHeight="1">
      <c r="A50" s="217" t="s">
        <v>1459</v>
      </c>
      <c r="B50" s="217"/>
      <c r="C50" s="217"/>
      <c r="D50" s="217"/>
      <c r="E50" s="217"/>
      <c r="F50" s="217"/>
      <c r="G50" s="217"/>
      <c r="H50" s="217"/>
      <c r="I50" s="217"/>
      <c r="J50" s="217"/>
      <c r="K50" s="217"/>
      <c r="L50" s="217"/>
    </row>
    <row r="51" spans="1:12" ht="15.75" customHeight="1">
      <c r="A51" s="217" t="s">
        <v>1460</v>
      </c>
      <c r="B51" s="217"/>
      <c r="C51" s="217"/>
      <c r="D51" s="217"/>
      <c r="E51" s="217"/>
      <c r="F51" s="217"/>
      <c r="G51" s="217"/>
      <c r="H51" s="217"/>
      <c r="I51" s="217"/>
      <c r="J51" s="217"/>
      <c r="K51" s="217"/>
      <c r="L51" s="217"/>
    </row>
    <row r="52" spans="1:12" ht="15.75" customHeight="1">
      <c r="A52" s="217" t="s">
        <v>1461</v>
      </c>
      <c r="B52" s="217"/>
      <c r="C52" s="217"/>
      <c r="D52" s="217"/>
      <c r="E52" s="217"/>
      <c r="F52" s="217"/>
      <c r="G52" s="217"/>
      <c r="H52" s="217"/>
      <c r="I52" s="217"/>
      <c r="J52" s="217"/>
      <c r="K52" s="217"/>
      <c r="L52" s="217"/>
    </row>
    <row r="53" spans="1:12" ht="15.75" customHeight="1">
      <c r="A53" s="217" t="s">
        <v>1462</v>
      </c>
      <c r="B53" s="217"/>
      <c r="C53" s="217"/>
      <c r="D53" s="217"/>
      <c r="E53" s="217"/>
      <c r="F53" s="217"/>
      <c r="G53" s="217"/>
      <c r="H53" s="217"/>
      <c r="I53" s="217"/>
      <c r="J53" s="217"/>
      <c r="K53" s="217"/>
      <c r="L53" s="217"/>
    </row>
    <row r="54" spans="1:12" ht="15.75" customHeight="1">
      <c r="A54" s="217" t="s">
        <v>1463</v>
      </c>
      <c r="B54" s="217"/>
      <c r="C54" s="217"/>
      <c r="D54" s="217"/>
      <c r="E54" s="217"/>
      <c r="F54" s="217"/>
      <c r="G54" s="217"/>
      <c r="H54" s="217"/>
      <c r="I54" s="217"/>
      <c r="J54" s="217"/>
      <c r="K54" s="217"/>
      <c r="L54" s="217"/>
    </row>
    <row r="55" spans="1:12" ht="15.75" customHeight="1">
      <c r="A55" s="217" t="s">
        <v>1464</v>
      </c>
      <c r="B55" s="217"/>
      <c r="C55" s="217"/>
      <c r="D55" s="217"/>
      <c r="E55" s="217"/>
      <c r="F55" s="217"/>
      <c r="G55" s="217"/>
      <c r="H55" s="217"/>
      <c r="I55" s="217"/>
      <c r="J55" s="217"/>
      <c r="K55" s="217"/>
      <c r="L55" s="217"/>
    </row>
    <row r="56" spans="1:12" ht="15.75" customHeight="1">
      <c r="A56" s="217" t="s">
        <v>1465</v>
      </c>
      <c r="B56" s="217"/>
      <c r="C56" s="217"/>
      <c r="D56" s="217"/>
      <c r="E56" s="217"/>
      <c r="F56" s="217"/>
      <c r="G56" s="217"/>
      <c r="H56" s="217"/>
      <c r="I56" s="217"/>
      <c r="J56" s="217"/>
      <c r="K56" s="217"/>
      <c r="L56" s="217"/>
    </row>
    <row r="57" spans="1:12" ht="10.5" customHeight="1">
      <c r="A57" s="217"/>
      <c r="B57" s="217"/>
      <c r="C57" s="217"/>
      <c r="D57" s="217"/>
      <c r="E57" s="217"/>
      <c r="F57" s="217"/>
      <c r="G57" s="217"/>
      <c r="H57" s="217"/>
      <c r="I57" s="217"/>
      <c r="J57" s="217"/>
      <c r="K57" s="217"/>
      <c r="L57" s="217"/>
    </row>
    <row r="58" spans="1:12" ht="15.75" customHeight="1">
      <c r="A58" s="2148" t="s">
        <v>1466</v>
      </c>
      <c r="B58" s="2148"/>
      <c r="C58" s="2148"/>
      <c r="D58" s="2148"/>
      <c r="E58" s="2148"/>
      <c r="F58" s="2148"/>
      <c r="G58" s="2148"/>
      <c r="H58" s="2148"/>
      <c r="I58" s="2148"/>
      <c r="J58" s="2148"/>
      <c r="K58" s="2148"/>
      <c r="L58" s="2148"/>
    </row>
    <row r="59" spans="1:12" ht="15.75" customHeight="1">
      <c r="A59" s="2148" t="s">
        <v>1467</v>
      </c>
      <c r="B59" s="2148"/>
      <c r="C59" s="2148"/>
      <c r="D59" s="2148"/>
      <c r="E59" s="2148"/>
      <c r="F59" s="2148"/>
      <c r="G59" s="2148"/>
      <c r="H59" s="2148"/>
      <c r="I59" s="2148"/>
      <c r="J59" s="2148"/>
      <c r="K59" s="2148"/>
      <c r="L59" s="2148"/>
    </row>
    <row r="60" spans="1:12" s="474" customFormat="1" ht="15.75" customHeight="1">
      <c r="A60" s="2224" t="s">
        <v>1468</v>
      </c>
      <c r="B60" s="2148"/>
      <c r="C60" s="2148"/>
      <c r="D60" s="2148"/>
      <c r="E60" s="2148"/>
      <c r="F60" s="2148"/>
      <c r="G60" s="2148"/>
      <c r="H60" s="2148"/>
      <c r="I60" s="2148"/>
      <c r="J60" s="2148"/>
      <c r="K60" s="2148"/>
      <c r="L60" s="2148"/>
    </row>
    <row r="61" spans="1:12" s="474" customFormat="1" ht="15.75" customHeight="1">
      <c r="A61" s="2148" t="s">
        <v>1469</v>
      </c>
      <c r="B61" s="2148"/>
      <c r="C61" s="2148"/>
      <c r="D61" s="2148"/>
      <c r="E61" s="2148"/>
      <c r="F61" s="2148"/>
      <c r="G61" s="2148"/>
      <c r="H61" s="2148"/>
      <c r="I61" s="2148"/>
      <c r="J61" s="2148"/>
      <c r="K61" s="2148"/>
      <c r="L61" s="2148"/>
    </row>
    <row r="62" spans="1:12" s="474" customFormat="1" ht="15.75" customHeight="1">
      <c r="A62" s="2148" t="s">
        <v>1470</v>
      </c>
      <c r="B62" s="2148"/>
      <c r="C62" s="2148"/>
      <c r="D62" s="2148"/>
      <c r="E62" s="2148"/>
      <c r="F62" s="2148"/>
      <c r="G62" s="2148"/>
      <c r="H62" s="2148"/>
      <c r="I62" s="2148"/>
      <c r="J62" s="2148"/>
      <c r="K62" s="2148"/>
      <c r="L62" s="2148"/>
    </row>
    <row r="63" spans="1:12" s="474" customFormat="1" ht="13.5" customHeight="1">
      <c r="A63" s="2148" t="s">
        <v>1471</v>
      </c>
      <c r="B63" s="2148"/>
      <c r="C63" s="2148"/>
      <c r="D63" s="2148"/>
      <c r="E63" s="2148"/>
      <c r="F63" s="2148"/>
      <c r="G63" s="2148"/>
      <c r="H63" s="2148"/>
      <c r="I63" s="2148"/>
      <c r="J63" s="2148"/>
      <c r="K63" s="2148"/>
      <c r="L63" s="2148"/>
    </row>
    <row r="64" spans="1:12" s="474" customFormat="1" ht="13.5" customHeight="1">
      <c r="A64" s="147"/>
      <c r="B64" s="147"/>
      <c r="C64" s="147"/>
      <c r="D64" s="147"/>
      <c r="E64" s="147"/>
      <c r="F64" s="147"/>
      <c r="G64" s="147"/>
      <c r="H64" s="147"/>
      <c r="I64" s="147"/>
      <c r="J64" s="147"/>
      <c r="K64" s="147"/>
      <c r="L64" s="147"/>
    </row>
    <row r="65" spans="1:12">
      <c r="A65" s="2225"/>
      <c r="B65" s="2225"/>
      <c r="C65" s="2225"/>
      <c r="D65" s="2225"/>
      <c r="E65" s="2225"/>
      <c r="F65" s="2225"/>
      <c r="G65" s="2225"/>
      <c r="H65" s="2225"/>
      <c r="I65" s="2225"/>
      <c r="J65" s="2225"/>
      <c r="K65" s="2225"/>
      <c r="L65" s="2225"/>
    </row>
    <row r="66" spans="1:12" ht="98.25" customHeight="1"/>
  </sheetData>
  <mergeCells count="11">
    <mergeCell ref="A59:L59"/>
    <mergeCell ref="B3:J3"/>
    <mergeCell ref="K3:K5"/>
    <mergeCell ref="C4:I4"/>
    <mergeCell ref="A20:L20"/>
    <mergeCell ref="A58:L58"/>
    <mergeCell ref="A60:L60"/>
    <mergeCell ref="A61:L61"/>
    <mergeCell ref="A62:L62"/>
    <mergeCell ref="A63:L63"/>
    <mergeCell ref="A65:L65"/>
  </mergeCells>
  <phoneticPr fontId="4"/>
  <printOptions horizontalCentered="1"/>
  <pageMargins left="0.98425196850393704" right="0.98425196850393704" top="1.1023622047244095" bottom="1.1023622047244095" header="0.51181102362204722" footer="0.51181102362204722"/>
  <pageSetup paperSize="9" scale="74" orientation="portrait" r:id="rId1"/>
  <headerFooter alignWithMargins="0"/>
  <rowBreaks count="1" manualBreakCount="1">
    <brk id="63"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748A-4A8B-4A0C-82F7-87AD9717E8CB}">
  <sheetPr>
    <pageSetUpPr fitToPage="1"/>
  </sheetPr>
  <dimension ref="A1:L67"/>
  <sheetViews>
    <sheetView zoomScaleNormal="100" zoomScaleSheetLayoutView="75" workbookViewId="0"/>
  </sheetViews>
  <sheetFormatPr defaultColWidth="9" defaultRowHeight="13.5"/>
  <cols>
    <col min="1" max="1" width="7.5" style="147" bestFit="1" customWidth="1"/>
    <col min="2" max="2" width="10.875" style="147" bestFit="1" customWidth="1"/>
    <col min="3" max="12" width="9.875" style="147" customWidth="1"/>
    <col min="13" max="16384" width="9" style="147"/>
  </cols>
  <sheetData>
    <row r="1" spans="1:12" ht="40.5" customHeight="1">
      <c r="A1" s="475" t="s">
        <v>1472</v>
      </c>
    </row>
    <row r="2" spans="1:12" ht="24.95" customHeight="1">
      <c r="A2" s="438"/>
      <c r="B2" s="436"/>
      <c r="C2" s="436"/>
      <c r="D2" s="436"/>
      <c r="E2" s="436"/>
      <c r="F2" s="438"/>
      <c r="G2" s="436"/>
      <c r="H2" s="436"/>
      <c r="I2" s="436"/>
      <c r="J2" s="436"/>
      <c r="K2" s="436"/>
      <c r="L2" s="408" t="s">
        <v>1473</v>
      </c>
    </row>
    <row r="3" spans="1:12" ht="18" customHeight="1">
      <c r="A3" s="2206" t="s">
        <v>1474</v>
      </c>
      <c r="B3" s="2233" t="s">
        <v>1475</v>
      </c>
      <c r="C3" s="476" t="s">
        <v>1432</v>
      </c>
      <c r="D3" s="476"/>
      <c r="E3" s="476"/>
      <c r="F3" s="476"/>
      <c r="G3" s="476"/>
      <c r="H3" s="476"/>
      <c r="I3" s="476"/>
      <c r="J3" s="477"/>
      <c r="K3" s="476"/>
      <c r="L3" s="2236" t="s">
        <v>1476</v>
      </c>
    </row>
    <row r="4" spans="1:12" ht="18" customHeight="1">
      <c r="A4" s="2232"/>
      <c r="B4" s="2234"/>
      <c r="C4" s="478"/>
      <c r="D4" s="2239" t="s">
        <v>1477</v>
      </c>
      <c r="E4" s="2240"/>
      <c r="F4" s="2240"/>
      <c r="G4" s="2240"/>
      <c r="H4" s="2240"/>
      <c r="I4" s="2240"/>
      <c r="J4" s="2240"/>
      <c r="K4" s="2241" t="s">
        <v>1478</v>
      </c>
      <c r="L4" s="2237"/>
    </row>
    <row r="5" spans="1:12" ht="39.75" customHeight="1">
      <c r="A5" s="2209"/>
      <c r="B5" s="2235"/>
      <c r="C5" s="479" t="s">
        <v>1203</v>
      </c>
      <c r="D5" s="480"/>
      <c r="E5" s="481" t="s">
        <v>1437</v>
      </c>
      <c r="F5" s="481" t="s">
        <v>1438</v>
      </c>
      <c r="G5" s="482" t="s">
        <v>1439</v>
      </c>
      <c r="H5" s="481" t="s">
        <v>1479</v>
      </c>
      <c r="I5" s="481" t="s">
        <v>1480</v>
      </c>
      <c r="J5" s="482" t="s">
        <v>1481</v>
      </c>
      <c r="K5" s="2238"/>
      <c r="L5" s="2238"/>
    </row>
    <row r="6" spans="1:12" ht="18" customHeight="1">
      <c r="A6" s="2232" t="s">
        <v>2573</v>
      </c>
      <c r="B6" s="483" t="s">
        <v>1446</v>
      </c>
      <c r="C6" s="484">
        <f t="shared" ref="C6:C11" si="0">D6+K6</f>
        <v>1114</v>
      </c>
      <c r="D6" s="484">
        <f t="shared" ref="D6:D11" si="1">SUM(E6:G6)</f>
        <v>945</v>
      </c>
      <c r="E6" s="455">
        <v>87</v>
      </c>
      <c r="F6" s="455">
        <v>160</v>
      </c>
      <c r="G6" s="455">
        <v>698</v>
      </c>
      <c r="H6" s="457" t="s">
        <v>1234</v>
      </c>
      <c r="I6" s="457" t="s">
        <v>1234</v>
      </c>
      <c r="J6" s="457" t="s">
        <v>1234</v>
      </c>
      <c r="K6" s="455">
        <v>169</v>
      </c>
      <c r="L6" s="455">
        <v>1140</v>
      </c>
    </row>
    <row r="7" spans="1:12" ht="18" customHeight="1">
      <c r="A7" s="2232"/>
      <c r="B7" s="483" t="s">
        <v>1447</v>
      </c>
      <c r="C7" s="484">
        <f t="shared" si="0"/>
        <v>990</v>
      </c>
      <c r="D7" s="484">
        <f t="shared" si="1"/>
        <v>797</v>
      </c>
      <c r="E7" s="455">
        <v>71</v>
      </c>
      <c r="F7" s="455">
        <v>147</v>
      </c>
      <c r="G7" s="455">
        <v>579</v>
      </c>
      <c r="H7" s="457" t="s">
        <v>1234</v>
      </c>
      <c r="I7" s="457" t="s">
        <v>1234</v>
      </c>
      <c r="J7" s="457" t="s">
        <v>1234</v>
      </c>
      <c r="K7" s="455">
        <v>193</v>
      </c>
      <c r="L7" s="455">
        <v>1005</v>
      </c>
    </row>
    <row r="8" spans="1:12" ht="18" customHeight="1">
      <c r="A8" s="2232"/>
      <c r="B8" s="483" t="s">
        <v>1448</v>
      </c>
      <c r="C8" s="484">
        <f t="shared" si="0"/>
        <v>887</v>
      </c>
      <c r="D8" s="484">
        <f t="shared" si="1"/>
        <v>719</v>
      </c>
      <c r="E8" s="455">
        <v>69</v>
      </c>
      <c r="F8" s="455">
        <v>70</v>
      </c>
      <c r="G8" s="455">
        <v>580</v>
      </c>
      <c r="H8" s="455">
        <v>88</v>
      </c>
      <c r="I8" s="455">
        <v>179</v>
      </c>
      <c r="J8" s="455">
        <v>452</v>
      </c>
      <c r="K8" s="455">
        <v>168</v>
      </c>
      <c r="L8" s="455">
        <v>841</v>
      </c>
    </row>
    <row r="9" spans="1:12" ht="18" customHeight="1">
      <c r="A9" s="2232"/>
      <c r="B9" s="483" t="s">
        <v>1449</v>
      </c>
      <c r="C9" s="484">
        <f>D9+K9</f>
        <v>781</v>
      </c>
      <c r="D9" s="484">
        <f t="shared" si="1"/>
        <v>552</v>
      </c>
      <c r="E9" s="455">
        <v>72</v>
      </c>
      <c r="F9" s="455">
        <v>63</v>
      </c>
      <c r="G9" s="455">
        <v>417</v>
      </c>
      <c r="H9" s="455">
        <v>69</v>
      </c>
      <c r="I9" s="455">
        <v>97</v>
      </c>
      <c r="J9" s="455">
        <v>386</v>
      </c>
      <c r="K9" s="455">
        <v>229</v>
      </c>
      <c r="L9" s="455">
        <v>729</v>
      </c>
    </row>
    <row r="10" spans="1:12" ht="18" customHeight="1">
      <c r="A10" s="2232"/>
      <c r="B10" s="483" t="s">
        <v>1450</v>
      </c>
      <c r="C10" s="484">
        <f>D10+K10</f>
        <v>696</v>
      </c>
      <c r="D10" s="484">
        <f t="shared" si="1"/>
        <v>444</v>
      </c>
      <c r="E10" s="455">
        <v>70</v>
      </c>
      <c r="F10" s="455">
        <v>25</v>
      </c>
      <c r="G10" s="455">
        <v>349</v>
      </c>
      <c r="H10" s="455">
        <v>40</v>
      </c>
      <c r="I10" s="455">
        <v>86</v>
      </c>
      <c r="J10" s="455">
        <v>318</v>
      </c>
      <c r="K10" s="455">
        <v>252</v>
      </c>
      <c r="L10" s="455">
        <v>687</v>
      </c>
    </row>
    <row r="11" spans="1:12" ht="18" customHeight="1">
      <c r="A11" s="2232"/>
      <c r="B11" s="483" t="s">
        <v>408</v>
      </c>
      <c r="C11" s="484">
        <f t="shared" si="0"/>
        <v>619</v>
      </c>
      <c r="D11" s="484">
        <f t="shared" si="1"/>
        <v>367</v>
      </c>
      <c r="E11" s="455">
        <v>92</v>
      </c>
      <c r="F11" s="455">
        <v>30</v>
      </c>
      <c r="G11" s="455">
        <v>245</v>
      </c>
      <c r="H11" s="455">
        <v>40</v>
      </c>
      <c r="I11" s="455">
        <v>58</v>
      </c>
      <c r="J11" s="455">
        <v>269</v>
      </c>
      <c r="K11" s="455">
        <v>252</v>
      </c>
      <c r="L11" s="455">
        <v>593</v>
      </c>
    </row>
    <row r="12" spans="1:12" ht="18" customHeight="1">
      <c r="A12" s="2209"/>
      <c r="B12" s="485" t="s">
        <v>1215</v>
      </c>
      <c r="C12" s="486">
        <f>D12+K12</f>
        <v>521</v>
      </c>
      <c r="D12" s="486">
        <f>SUM(H12:J12)</f>
        <v>276</v>
      </c>
      <c r="E12" s="466" t="s">
        <v>1234</v>
      </c>
      <c r="F12" s="466" t="s">
        <v>1234</v>
      </c>
      <c r="G12" s="466" t="s">
        <v>1234</v>
      </c>
      <c r="H12" s="467">
        <v>23</v>
      </c>
      <c r="I12" s="467">
        <v>42</v>
      </c>
      <c r="J12" s="467">
        <v>211</v>
      </c>
      <c r="K12" s="467">
        <v>245</v>
      </c>
      <c r="L12" s="467">
        <v>617</v>
      </c>
    </row>
    <row r="13" spans="1:12" ht="18" customHeight="1">
      <c r="A13" s="2232" t="s">
        <v>2574</v>
      </c>
      <c r="B13" s="483" t="s">
        <v>1446</v>
      </c>
      <c r="C13" s="484">
        <f t="shared" ref="C13:C19" si="2">D13+K13</f>
        <v>2354</v>
      </c>
      <c r="D13" s="484">
        <f t="shared" ref="D13:D18" si="3">SUM(E13:G13)</f>
        <v>2046</v>
      </c>
      <c r="E13" s="455">
        <v>207</v>
      </c>
      <c r="F13" s="455">
        <v>321</v>
      </c>
      <c r="G13" s="455">
        <v>1518</v>
      </c>
      <c r="H13" s="457" t="s">
        <v>1234</v>
      </c>
      <c r="I13" s="457" t="s">
        <v>1234</v>
      </c>
      <c r="J13" s="457" t="s">
        <v>1234</v>
      </c>
      <c r="K13" s="455">
        <v>308</v>
      </c>
      <c r="L13" s="455">
        <v>2538</v>
      </c>
    </row>
    <row r="14" spans="1:12" ht="18" customHeight="1">
      <c r="A14" s="2232"/>
      <c r="B14" s="483" t="s">
        <v>1447</v>
      </c>
      <c r="C14" s="484">
        <f t="shared" si="2"/>
        <v>2189</v>
      </c>
      <c r="D14" s="484">
        <f t="shared" si="3"/>
        <v>1840</v>
      </c>
      <c r="E14" s="455">
        <v>169</v>
      </c>
      <c r="F14" s="455">
        <v>360</v>
      </c>
      <c r="G14" s="455">
        <v>1311</v>
      </c>
      <c r="H14" s="457" t="s">
        <v>1234</v>
      </c>
      <c r="I14" s="457" t="s">
        <v>1234</v>
      </c>
      <c r="J14" s="457" t="s">
        <v>1234</v>
      </c>
      <c r="K14" s="455">
        <v>349</v>
      </c>
      <c r="L14" s="455">
        <v>2397</v>
      </c>
    </row>
    <row r="15" spans="1:12" ht="18" customHeight="1">
      <c r="A15" s="2232"/>
      <c r="B15" s="483" t="s">
        <v>1448</v>
      </c>
      <c r="C15" s="484">
        <f t="shared" si="2"/>
        <v>1998</v>
      </c>
      <c r="D15" s="484">
        <f t="shared" si="3"/>
        <v>1603</v>
      </c>
      <c r="E15" s="455">
        <v>135</v>
      </c>
      <c r="F15" s="455">
        <v>162</v>
      </c>
      <c r="G15" s="455">
        <v>1306</v>
      </c>
      <c r="H15" s="455">
        <v>206</v>
      </c>
      <c r="I15" s="455">
        <v>382</v>
      </c>
      <c r="J15" s="455">
        <v>1015</v>
      </c>
      <c r="K15" s="455">
        <v>395</v>
      </c>
      <c r="L15" s="455">
        <v>1965</v>
      </c>
    </row>
    <row r="16" spans="1:12" ht="18" customHeight="1">
      <c r="A16" s="2232"/>
      <c r="B16" s="483" t="s">
        <v>1449</v>
      </c>
      <c r="C16" s="484">
        <f t="shared" si="2"/>
        <v>1673</v>
      </c>
      <c r="D16" s="484">
        <f t="shared" si="3"/>
        <v>1202</v>
      </c>
      <c r="E16" s="455">
        <v>159</v>
      </c>
      <c r="F16" s="455">
        <v>122</v>
      </c>
      <c r="G16" s="455">
        <v>921</v>
      </c>
      <c r="H16" s="455">
        <v>165</v>
      </c>
      <c r="I16" s="455">
        <v>223</v>
      </c>
      <c r="J16" s="455">
        <v>814</v>
      </c>
      <c r="K16" s="455">
        <v>471</v>
      </c>
      <c r="L16" s="455">
        <v>1601</v>
      </c>
    </row>
    <row r="17" spans="1:12" ht="18" customHeight="1">
      <c r="A17" s="2232"/>
      <c r="B17" s="483" t="s">
        <v>1450</v>
      </c>
      <c r="C17" s="484">
        <f t="shared" si="2"/>
        <v>1417</v>
      </c>
      <c r="D17" s="484">
        <f t="shared" si="3"/>
        <v>891</v>
      </c>
      <c r="E17" s="455">
        <v>156</v>
      </c>
      <c r="F17" s="455">
        <v>69</v>
      </c>
      <c r="G17" s="455">
        <v>666</v>
      </c>
      <c r="H17" s="455">
        <v>126</v>
      </c>
      <c r="I17" s="455">
        <v>171</v>
      </c>
      <c r="J17" s="455">
        <v>594</v>
      </c>
      <c r="K17" s="455">
        <v>526</v>
      </c>
      <c r="L17" s="455">
        <v>1340</v>
      </c>
    </row>
    <row r="18" spans="1:12" ht="18" customHeight="1">
      <c r="A18" s="2232"/>
      <c r="B18" s="483" t="s">
        <v>408</v>
      </c>
      <c r="C18" s="484">
        <f t="shared" si="2"/>
        <v>1177</v>
      </c>
      <c r="D18" s="484">
        <f t="shared" si="3"/>
        <v>667</v>
      </c>
      <c r="E18" s="455">
        <v>159</v>
      </c>
      <c r="F18" s="455">
        <v>62</v>
      </c>
      <c r="G18" s="455">
        <v>446</v>
      </c>
      <c r="H18" s="455">
        <v>95</v>
      </c>
      <c r="I18" s="455">
        <v>116</v>
      </c>
      <c r="J18" s="455">
        <v>456</v>
      </c>
      <c r="K18" s="455">
        <v>510</v>
      </c>
      <c r="L18" s="455">
        <v>1343</v>
      </c>
    </row>
    <row r="19" spans="1:12" ht="18" customHeight="1">
      <c r="A19" s="2209"/>
      <c r="B19" s="485" t="s">
        <v>1482</v>
      </c>
      <c r="C19" s="486">
        <f t="shared" si="2"/>
        <v>968</v>
      </c>
      <c r="D19" s="486">
        <f>SUM(H19:J19)</f>
        <v>478</v>
      </c>
      <c r="E19" s="466" t="s">
        <v>1234</v>
      </c>
      <c r="F19" s="466" t="s">
        <v>1234</v>
      </c>
      <c r="G19" s="466" t="s">
        <v>1234</v>
      </c>
      <c r="H19" s="467">
        <v>67</v>
      </c>
      <c r="I19" s="467">
        <v>53</v>
      </c>
      <c r="J19" s="467">
        <v>358</v>
      </c>
      <c r="K19" s="467">
        <v>490</v>
      </c>
      <c r="L19" s="467">
        <v>1021</v>
      </c>
    </row>
    <row r="20" spans="1:12" ht="18" customHeight="1">
      <c r="A20" s="2232" t="s">
        <v>2575</v>
      </c>
      <c r="B20" s="483" t="s">
        <v>1446</v>
      </c>
      <c r="C20" s="484">
        <f t="shared" ref="C20:C26" si="4">D20+K20</f>
        <v>1383</v>
      </c>
      <c r="D20" s="484">
        <f t="shared" ref="D20:D25" si="5">SUM(E20:G20)</f>
        <v>1225</v>
      </c>
      <c r="E20" s="455">
        <v>81</v>
      </c>
      <c r="F20" s="455">
        <v>210</v>
      </c>
      <c r="G20" s="455">
        <v>934</v>
      </c>
      <c r="H20" s="457" t="s">
        <v>1234</v>
      </c>
      <c r="I20" s="457" t="s">
        <v>1234</v>
      </c>
      <c r="J20" s="457" t="s">
        <v>1234</v>
      </c>
      <c r="K20" s="455">
        <v>158</v>
      </c>
      <c r="L20" s="455">
        <v>1522</v>
      </c>
    </row>
    <row r="21" spans="1:12" ht="18" customHeight="1">
      <c r="A21" s="2232"/>
      <c r="B21" s="483" t="s">
        <v>1447</v>
      </c>
      <c r="C21" s="484">
        <f t="shared" si="4"/>
        <v>1299</v>
      </c>
      <c r="D21" s="484">
        <f t="shared" si="5"/>
        <v>1141</v>
      </c>
      <c r="E21" s="455">
        <v>76</v>
      </c>
      <c r="F21" s="455">
        <v>217</v>
      </c>
      <c r="G21" s="455">
        <v>848</v>
      </c>
      <c r="H21" s="457" t="s">
        <v>1234</v>
      </c>
      <c r="I21" s="457" t="s">
        <v>1234</v>
      </c>
      <c r="J21" s="457" t="s">
        <v>1234</v>
      </c>
      <c r="K21" s="455">
        <v>158</v>
      </c>
      <c r="L21" s="455">
        <v>1422</v>
      </c>
    </row>
    <row r="22" spans="1:12" ht="18" customHeight="1">
      <c r="A22" s="2232"/>
      <c r="B22" s="483" t="s">
        <v>1448</v>
      </c>
      <c r="C22" s="455">
        <f t="shared" si="4"/>
        <v>1167</v>
      </c>
      <c r="D22" s="484">
        <f t="shared" si="5"/>
        <v>971</v>
      </c>
      <c r="E22" s="455">
        <v>72</v>
      </c>
      <c r="F22" s="455">
        <v>102</v>
      </c>
      <c r="G22" s="455">
        <v>797</v>
      </c>
      <c r="H22" s="455">
        <v>97</v>
      </c>
      <c r="I22" s="455">
        <v>236</v>
      </c>
      <c r="J22" s="455">
        <v>638</v>
      </c>
      <c r="K22" s="455">
        <v>196</v>
      </c>
      <c r="L22" s="455">
        <v>1167</v>
      </c>
    </row>
    <row r="23" spans="1:12" ht="18" customHeight="1">
      <c r="A23" s="2232"/>
      <c r="B23" s="483" t="s">
        <v>1449</v>
      </c>
      <c r="C23" s="455">
        <f t="shared" si="4"/>
        <v>1044</v>
      </c>
      <c r="D23" s="484">
        <f t="shared" si="5"/>
        <v>801</v>
      </c>
      <c r="E23" s="488">
        <v>76</v>
      </c>
      <c r="F23" s="488">
        <v>73</v>
      </c>
      <c r="G23" s="489">
        <v>652</v>
      </c>
      <c r="H23" s="489">
        <v>68</v>
      </c>
      <c r="I23" s="489">
        <v>174</v>
      </c>
      <c r="J23" s="489">
        <v>559</v>
      </c>
      <c r="K23" s="489">
        <v>243</v>
      </c>
      <c r="L23" s="455">
        <v>1017</v>
      </c>
    </row>
    <row r="24" spans="1:12" ht="18" customHeight="1">
      <c r="A24" s="2232"/>
      <c r="B24" s="483" t="s">
        <v>1450</v>
      </c>
      <c r="C24" s="455">
        <f t="shared" si="4"/>
        <v>941</v>
      </c>
      <c r="D24" s="484">
        <f t="shared" si="5"/>
        <v>645</v>
      </c>
      <c r="E24" s="488">
        <v>92</v>
      </c>
      <c r="F24" s="488">
        <v>29</v>
      </c>
      <c r="G24" s="489">
        <v>524</v>
      </c>
      <c r="H24" s="489">
        <v>55</v>
      </c>
      <c r="I24" s="489">
        <v>130</v>
      </c>
      <c r="J24" s="489">
        <v>460</v>
      </c>
      <c r="K24" s="489">
        <v>296</v>
      </c>
      <c r="L24" s="455">
        <v>878</v>
      </c>
    </row>
    <row r="25" spans="1:12" ht="18" customHeight="1">
      <c r="A25" s="2232"/>
      <c r="B25" s="483" t="s">
        <v>408</v>
      </c>
      <c r="C25" s="455">
        <f t="shared" si="4"/>
        <v>799</v>
      </c>
      <c r="D25" s="484">
        <f t="shared" si="5"/>
        <v>521</v>
      </c>
      <c r="E25" s="488">
        <v>104</v>
      </c>
      <c r="F25" s="488">
        <v>46</v>
      </c>
      <c r="G25" s="489">
        <v>371</v>
      </c>
      <c r="H25" s="489">
        <v>49</v>
      </c>
      <c r="I25" s="489">
        <v>82</v>
      </c>
      <c r="J25" s="489">
        <v>390</v>
      </c>
      <c r="K25" s="489">
        <v>278</v>
      </c>
      <c r="L25" s="455">
        <v>747</v>
      </c>
    </row>
    <row r="26" spans="1:12" ht="18" customHeight="1">
      <c r="A26" s="2209"/>
      <c r="B26" s="485" t="s">
        <v>1482</v>
      </c>
      <c r="C26" s="486">
        <f t="shared" si="4"/>
        <v>615</v>
      </c>
      <c r="D26" s="486">
        <f>SUM(H26:J26)</f>
        <v>352</v>
      </c>
      <c r="E26" s="466" t="s">
        <v>1234</v>
      </c>
      <c r="F26" s="466" t="s">
        <v>1234</v>
      </c>
      <c r="G26" s="490" t="s">
        <v>1234</v>
      </c>
      <c r="H26" s="491">
        <v>31</v>
      </c>
      <c r="I26" s="491">
        <v>34</v>
      </c>
      <c r="J26" s="491">
        <v>287</v>
      </c>
      <c r="K26" s="491">
        <v>263</v>
      </c>
      <c r="L26" s="467">
        <v>584</v>
      </c>
    </row>
    <row r="27" spans="1:12" ht="18" customHeight="1">
      <c r="A27" s="2232" t="s">
        <v>2576</v>
      </c>
      <c r="B27" s="483" t="s">
        <v>1446</v>
      </c>
      <c r="C27" s="484">
        <f t="shared" ref="C27:C33" si="6">D27+K27</f>
        <v>2576</v>
      </c>
      <c r="D27" s="484">
        <f t="shared" ref="D27:D32" si="7">SUM(E27:G27)</f>
        <v>2190</v>
      </c>
      <c r="E27" s="455">
        <v>118</v>
      </c>
      <c r="F27" s="455">
        <v>194</v>
      </c>
      <c r="G27" s="455">
        <v>1878</v>
      </c>
      <c r="H27" s="457" t="s">
        <v>1234</v>
      </c>
      <c r="I27" s="457" t="s">
        <v>1234</v>
      </c>
      <c r="J27" s="457" t="s">
        <v>1234</v>
      </c>
      <c r="K27" s="455">
        <v>386</v>
      </c>
      <c r="L27" s="455">
        <v>2418</v>
      </c>
    </row>
    <row r="28" spans="1:12" ht="18" customHeight="1">
      <c r="A28" s="2232"/>
      <c r="B28" s="483" t="s">
        <v>1447</v>
      </c>
      <c r="C28" s="484">
        <f t="shared" si="6"/>
        <v>2351</v>
      </c>
      <c r="D28" s="484">
        <f t="shared" si="7"/>
        <v>1995</v>
      </c>
      <c r="E28" s="455">
        <v>149</v>
      </c>
      <c r="F28" s="455">
        <v>180</v>
      </c>
      <c r="G28" s="455">
        <v>1666</v>
      </c>
      <c r="H28" s="457" t="s">
        <v>1234</v>
      </c>
      <c r="I28" s="457" t="s">
        <v>1234</v>
      </c>
      <c r="J28" s="457" t="s">
        <v>1234</v>
      </c>
      <c r="K28" s="455">
        <v>356</v>
      </c>
      <c r="L28" s="455">
        <v>2334</v>
      </c>
    </row>
    <row r="29" spans="1:12" ht="18" customHeight="1">
      <c r="A29" s="2232"/>
      <c r="B29" s="483" t="s">
        <v>1448</v>
      </c>
      <c r="C29" s="455">
        <f t="shared" si="6"/>
        <v>2098</v>
      </c>
      <c r="D29" s="455">
        <f t="shared" si="7"/>
        <v>1755</v>
      </c>
      <c r="E29" s="455">
        <v>136</v>
      </c>
      <c r="F29" s="455">
        <v>118</v>
      </c>
      <c r="G29" s="455">
        <v>1501</v>
      </c>
      <c r="H29" s="455">
        <v>107</v>
      </c>
      <c r="I29" s="455">
        <v>281</v>
      </c>
      <c r="J29" s="455">
        <v>1367</v>
      </c>
      <c r="K29" s="455">
        <v>343</v>
      </c>
      <c r="L29" s="455">
        <v>2087</v>
      </c>
    </row>
    <row r="30" spans="1:12" ht="18" customHeight="1">
      <c r="A30" s="2232"/>
      <c r="B30" s="483" t="s">
        <v>1449</v>
      </c>
      <c r="C30" s="455">
        <f t="shared" si="6"/>
        <v>1702</v>
      </c>
      <c r="D30" s="455">
        <f t="shared" si="7"/>
        <v>1319</v>
      </c>
      <c r="E30" s="455">
        <v>152</v>
      </c>
      <c r="F30" s="455">
        <v>111</v>
      </c>
      <c r="G30" s="489">
        <v>1056</v>
      </c>
      <c r="H30" s="489">
        <v>98</v>
      </c>
      <c r="I30" s="489">
        <v>219</v>
      </c>
      <c r="J30" s="489">
        <v>1002</v>
      </c>
      <c r="K30" s="489">
        <v>383</v>
      </c>
      <c r="L30" s="455">
        <v>1808</v>
      </c>
    </row>
    <row r="31" spans="1:12" ht="18" customHeight="1">
      <c r="A31" s="2232"/>
      <c r="B31" s="483" t="s">
        <v>1450</v>
      </c>
      <c r="C31" s="455">
        <f t="shared" si="6"/>
        <v>1373</v>
      </c>
      <c r="D31" s="455">
        <f t="shared" si="7"/>
        <v>949</v>
      </c>
      <c r="E31" s="455">
        <v>161</v>
      </c>
      <c r="F31" s="455">
        <v>73</v>
      </c>
      <c r="G31" s="489">
        <v>715</v>
      </c>
      <c r="H31" s="489">
        <v>93</v>
      </c>
      <c r="I31" s="489">
        <v>173</v>
      </c>
      <c r="J31" s="489">
        <v>683</v>
      </c>
      <c r="K31" s="489">
        <v>424</v>
      </c>
      <c r="L31" s="455">
        <v>1665</v>
      </c>
    </row>
    <row r="32" spans="1:12" ht="18" customHeight="1">
      <c r="A32" s="2232"/>
      <c r="B32" s="483" t="s">
        <v>408</v>
      </c>
      <c r="C32" s="455">
        <f t="shared" si="6"/>
        <v>1108</v>
      </c>
      <c r="D32" s="455">
        <f t="shared" si="7"/>
        <v>699</v>
      </c>
      <c r="E32" s="455">
        <v>151</v>
      </c>
      <c r="F32" s="455">
        <v>71</v>
      </c>
      <c r="G32" s="489">
        <v>477</v>
      </c>
      <c r="H32" s="489">
        <v>76</v>
      </c>
      <c r="I32" s="489">
        <v>101</v>
      </c>
      <c r="J32" s="489">
        <v>522</v>
      </c>
      <c r="K32" s="489">
        <v>409</v>
      </c>
      <c r="L32" s="455">
        <v>1528</v>
      </c>
    </row>
    <row r="33" spans="1:12" ht="18" customHeight="1">
      <c r="A33" s="2209"/>
      <c r="B33" s="485" t="s">
        <v>1482</v>
      </c>
      <c r="C33" s="486">
        <f t="shared" si="6"/>
        <v>875</v>
      </c>
      <c r="D33" s="486">
        <f>SUM(H33:J33)</f>
        <v>499</v>
      </c>
      <c r="E33" s="466" t="s">
        <v>1234</v>
      </c>
      <c r="F33" s="466" t="s">
        <v>1234</v>
      </c>
      <c r="G33" s="490" t="s">
        <v>1234</v>
      </c>
      <c r="H33" s="491">
        <v>47</v>
      </c>
      <c r="I33" s="491">
        <v>46</v>
      </c>
      <c r="J33" s="491">
        <v>406</v>
      </c>
      <c r="K33" s="491">
        <v>376</v>
      </c>
      <c r="L33" s="467">
        <v>1891</v>
      </c>
    </row>
    <row r="34" spans="1:12" ht="18" customHeight="1">
      <c r="A34" s="2232" t="s">
        <v>2577</v>
      </c>
      <c r="B34" s="483" t="s">
        <v>1446</v>
      </c>
      <c r="C34" s="484">
        <f t="shared" ref="C34:C40" si="8">D34+K34</f>
        <v>1345</v>
      </c>
      <c r="D34" s="484">
        <f t="shared" ref="D34:D39" si="9">SUM(E34:G34)</f>
        <v>1221</v>
      </c>
      <c r="E34" s="455">
        <v>98</v>
      </c>
      <c r="F34" s="455">
        <v>236</v>
      </c>
      <c r="G34" s="455">
        <v>887</v>
      </c>
      <c r="H34" s="457" t="s">
        <v>1234</v>
      </c>
      <c r="I34" s="457" t="s">
        <v>1234</v>
      </c>
      <c r="J34" s="457" t="s">
        <v>1234</v>
      </c>
      <c r="K34" s="455">
        <v>124</v>
      </c>
      <c r="L34" s="455">
        <v>1483</v>
      </c>
    </row>
    <row r="35" spans="1:12" ht="18" customHeight="1">
      <c r="A35" s="2232"/>
      <c r="B35" s="483" t="s">
        <v>1447</v>
      </c>
      <c r="C35" s="484">
        <f t="shared" si="8"/>
        <v>1289</v>
      </c>
      <c r="D35" s="484">
        <f t="shared" si="9"/>
        <v>1164</v>
      </c>
      <c r="E35" s="455">
        <v>78</v>
      </c>
      <c r="F35" s="455">
        <v>176</v>
      </c>
      <c r="G35" s="455">
        <v>910</v>
      </c>
      <c r="H35" s="457" t="s">
        <v>1234</v>
      </c>
      <c r="I35" s="457" t="s">
        <v>1234</v>
      </c>
      <c r="J35" s="457" t="s">
        <v>1234</v>
      </c>
      <c r="K35" s="455">
        <v>125</v>
      </c>
      <c r="L35" s="455">
        <v>1436</v>
      </c>
    </row>
    <row r="36" spans="1:12" ht="18" customHeight="1">
      <c r="A36" s="2232"/>
      <c r="B36" s="483" t="s">
        <v>1448</v>
      </c>
      <c r="C36" s="484">
        <f t="shared" si="8"/>
        <v>1174</v>
      </c>
      <c r="D36" s="484">
        <f t="shared" si="9"/>
        <v>1022</v>
      </c>
      <c r="E36" s="455">
        <v>75</v>
      </c>
      <c r="F36" s="455">
        <v>44</v>
      </c>
      <c r="G36" s="455">
        <v>903</v>
      </c>
      <c r="H36" s="455">
        <v>61</v>
      </c>
      <c r="I36" s="455">
        <v>274</v>
      </c>
      <c r="J36" s="455">
        <v>687</v>
      </c>
      <c r="K36" s="455">
        <v>152</v>
      </c>
      <c r="L36" s="455">
        <v>1260</v>
      </c>
    </row>
    <row r="37" spans="1:12" ht="18" customHeight="1">
      <c r="A37" s="2232"/>
      <c r="B37" s="483" t="s">
        <v>1449</v>
      </c>
      <c r="C37" s="484">
        <f t="shared" si="8"/>
        <v>1032</v>
      </c>
      <c r="D37" s="484">
        <f t="shared" si="9"/>
        <v>822</v>
      </c>
      <c r="E37" s="455">
        <v>82</v>
      </c>
      <c r="F37" s="455">
        <v>54</v>
      </c>
      <c r="G37" s="489">
        <v>686</v>
      </c>
      <c r="H37" s="489">
        <v>56</v>
      </c>
      <c r="I37" s="489">
        <v>147</v>
      </c>
      <c r="J37" s="489">
        <v>619</v>
      </c>
      <c r="K37" s="489">
        <v>210</v>
      </c>
      <c r="L37" s="455">
        <v>1062</v>
      </c>
    </row>
    <row r="38" spans="1:12" ht="18" customHeight="1">
      <c r="A38" s="2232"/>
      <c r="B38" s="483" t="s">
        <v>1450</v>
      </c>
      <c r="C38" s="484">
        <f>D38+K38</f>
        <v>857</v>
      </c>
      <c r="D38" s="484">
        <f t="shared" si="9"/>
        <v>615</v>
      </c>
      <c r="E38" s="455">
        <v>90</v>
      </c>
      <c r="F38" s="455">
        <v>36</v>
      </c>
      <c r="G38" s="489">
        <v>489</v>
      </c>
      <c r="H38" s="489">
        <v>46</v>
      </c>
      <c r="I38" s="489">
        <v>137</v>
      </c>
      <c r="J38" s="489">
        <v>432</v>
      </c>
      <c r="K38" s="489">
        <v>242</v>
      </c>
      <c r="L38" s="455">
        <v>913</v>
      </c>
    </row>
    <row r="39" spans="1:12" ht="18" customHeight="1">
      <c r="A39" s="2232"/>
      <c r="B39" s="483" t="s">
        <v>408</v>
      </c>
      <c r="C39" s="484">
        <f t="shared" si="8"/>
        <v>672</v>
      </c>
      <c r="D39" s="484">
        <f t="shared" si="9"/>
        <v>455</v>
      </c>
      <c r="E39" s="455">
        <v>91</v>
      </c>
      <c r="F39" s="455">
        <v>33</v>
      </c>
      <c r="G39" s="489">
        <v>331</v>
      </c>
      <c r="H39" s="489">
        <v>41</v>
      </c>
      <c r="I39" s="489">
        <v>76</v>
      </c>
      <c r="J39" s="489">
        <v>338</v>
      </c>
      <c r="K39" s="489">
        <v>217</v>
      </c>
      <c r="L39" s="455">
        <v>725</v>
      </c>
    </row>
    <row r="40" spans="1:12" ht="18" customHeight="1">
      <c r="A40" s="2209"/>
      <c r="B40" s="485" t="s">
        <v>1482</v>
      </c>
      <c r="C40" s="486">
        <f t="shared" si="8"/>
        <v>558</v>
      </c>
      <c r="D40" s="486">
        <f>SUM(H40:J40)</f>
        <v>337</v>
      </c>
      <c r="E40" s="466" t="s">
        <v>1234</v>
      </c>
      <c r="F40" s="466" t="s">
        <v>1234</v>
      </c>
      <c r="G40" s="490" t="s">
        <v>1234</v>
      </c>
      <c r="H40" s="491">
        <v>27</v>
      </c>
      <c r="I40" s="491">
        <v>33</v>
      </c>
      <c r="J40" s="491">
        <v>277</v>
      </c>
      <c r="K40" s="491">
        <v>221</v>
      </c>
      <c r="L40" s="467">
        <v>840</v>
      </c>
    </row>
    <row r="41" spans="1:12" ht="18" customHeight="1">
      <c r="A41" s="2232" t="s">
        <v>2578</v>
      </c>
      <c r="B41" s="483" t="s">
        <v>1446</v>
      </c>
      <c r="C41" s="484">
        <f t="shared" ref="C41:C47" si="10">D41+K41</f>
        <v>672</v>
      </c>
      <c r="D41" s="484">
        <f t="shared" ref="D41:D46" si="11">SUM(E41:G41)</f>
        <v>607</v>
      </c>
      <c r="E41" s="455">
        <v>94</v>
      </c>
      <c r="F41" s="455">
        <v>193</v>
      </c>
      <c r="G41" s="455">
        <v>320</v>
      </c>
      <c r="H41" s="457" t="s">
        <v>1234</v>
      </c>
      <c r="I41" s="457" t="s">
        <v>1234</v>
      </c>
      <c r="J41" s="457" t="s">
        <v>1234</v>
      </c>
      <c r="K41" s="455">
        <v>65</v>
      </c>
      <c r="L41" s="455">
        <v>885</v>
      </c>
    </row>
    <row r="42" spans="1:12" ht="18" customHeight="1">
      <c r="A42" s="2232"/>
      <c r="B42" s="483" t="s">
        <v>1447</v>
      </c>
      <c r="C42" s="484">
        <f t="shared" si="10"/>
        <v>644</v>
      </c>
      <c r="D42" s="484">
        <f t="shared" si="11"/>
        <v>577</v>
      </c>
      <c r="E42" s="455">
        <v>82</v>
      </c>
      <c r="F42" s="455">
        <v>163</v>
      </c>
      <c r="G42" s="455">
        <v>332</v>
      </c>
      <c r="H42" s="457" t="s">
        <v>1234</v>
      </c>
      <c r="I42" s="457" t="s">
        <v>1234</v>
      </c>
      <c r="J42" s="457" t="s">
        <v>1234</v>
      </c>
      <c r="K42" s="455">
        <v>67</v>
      </c>
      <c r="L42" s="455">
        <v>857</v>
      </c>
    </row>
    <row r="43" spans="1:12" ht="18" customHeight="1">
      <c r="A43" s="2232"/>
      <c r="B43" s="483" t="s">
        <v>1448</v>
      </c>
      <c r="C43" s="484">
        <f t="shared" si="10"/>
        <v>588</v>
      </c>
      <c r="D43" s="484">
        <f t="shared" si="11"/>
        <v>518</v>
      </c>
      <c r="E43" s="455">
        <v>66</v>
      </c>
      <c r="F43" s="455">
        <v>89</v>
      </c>
      <c r="G43" s="455">
        <v>363</v>
      </c>
      <c r="H43" s="455">
        <v>127</v>
      </c>
      <c r="I43" s="455">
        <v>169</v>
      </c>
      <c r="J43" s="455">
        <v>222</v>
      </c>
      <c r="K43" s="455">
        <v>70</v>
      </c>
      <c r="L43" s="455">
        <v>777</v>
      </c>
    </row>
    <row r="44" spans="1:12" ht="18" customHeight="1">
      <c r="A44" s="2232"/>
      <c r="B44" s="483" t="s">
        <v>1449</v>
      </c>
      <c r="C44" s="484">
        <f t="shared" si="10"/>
        <v>547</v>
      </c>
      <c r="D44" s="484">
        <f t="shared" si="11"/>
        <v>425</v>
      </c>
      <c r="E44" s="455">
        <v>74</v>
      </c>
      <c r="F44" s="455">
        <v>102</v>
      </c>
      <c r="G44" s="455">
        <v>249</v>
      </c>
      <c r="H44" s="455">
        <v>118</v>
      </c>
      <c r="I44" s="455">
        <v>87</v>
      </c>
      <c r="J44" s="455">
        <v>220</v>
      </c>
      <c r="K44" s="455">
        <v>122</v>
      </c>
      <c r="L44" s="455">
        <v>678</v>
      </c>
    </row>
    <row r="45" spans="1:12" ht="18" customHeight="1">
      <c r="A45" s="2232"/>
      <c r="B45" s="483" t="s">
        <v>1450</v>
      </c>
      <c r="C45" s="484">
        <f>D45+K45</f>
        <v>481</v>
      </c>
      <c r="D45" s="484">
        <f t="shared" si="11"/>
        <v>334</v>
      </c>
      <c r="E45" s="455">
        <v>65</v>
      </c>
      <c r="F45" s="455">
        <v>47</v>
      </c>
      <c r="G45" s="455">
        <v>222</v>
      </c>
      <c r="H45" s="455">
        <v>69</v>
      </c>
      <c r="I45" s="455">
        <v>92</v>
      </c>
      <c r="J45" s="455">
        <v>173</v>
      </c>
      <c r="K45" s="455">
        <v>147</v>
      </c>
      <c r="L45" s="455">
        <v>613</v>
      </c>
    </row>
    <row r="46" spans="1:12" ht="18" customHeight="1">
      <c r="A46" s="2232"/>
      <c r="B46" s="483" t="s">
        <v>408</v>
      </c>
      <c r="C46" s="484">
        <f t="shared" si="10"/>
        <v>404</v>
      </c>
      <c r="D46" s="484">
        <f t="shared" si="11"/>
        <v>277</v>
      </c>
      <c r="E46" s="455">
        <v>73</v>
      </c>
      <c r="F46" s="455">
        <v>45</v>
      </c>
      <c r="G46" s="455">
        <v>159</v>
      </c>
      <c r="H46" s="455">
        <v>59</v>
      </c>
      <c r="I46" s="455">
        <v>41</v>
      </c>
      <c r="J46" s="455">
        <v>177</v>
      </c>
      <c r="K46" s="455">
        <v>127</v>
      </c>
      <c r="L46" s="455">
        <v>525</v>
      </c>
    </row>
    <row r="47" spans="1:12" ht="18" customHeight="1">
      <c r="A47" s="2209"/>
      <c r="B47" s="485" t="s">
        <v>1482</v>
      </c>
      <c r="C47" s="486">
        <f t="shared" si="10"/>
        <v>311</v>
      </c>
      <c r="D47" s="486">
        <f>SUM(H47:J47)</f>
        <v>195</v>
      </c>
      <c r="E47" s="466" t="s">
        <v>1234</v>
      </c>
      <c r="F47" s="466" t="s">
        <v>1234</v>
      </c>
      <c r="G47" s="490" t="s">
        <v>1234</v>
      </c>
      <c r="H47" s="467">
        <v>42</v>
      </c>
      <c r="I47" s="467">
        <v>20</v>
      </c>
      <c r="J47" s="467">
        <v>133</v>
      </c>
      <c r="K47" s="467">
        <v>116</v>
      </c>
      <c r="L47" s="467">
        <v>441</v>
      </c>
    </row>
    <row r="48" spans="1:12" ht="18" customHeight="1">
      <c r="B48" s="451"/>
      <c r="C48" s="484"/>
      <c r="D48" s="484"/>
      <c r="E48" s="484"/>
      <c r="G48" s="492"/>
      <c r="H48" s="492"/>
      <c r="I48" s="492"/>
      <c r="J48" s="492"/>
      <c r="K48" s="492"/>
      <c r="L48" s="493" t="s">
        <v>1483</v>
      </c>
    </row>
    <row r="49" spans="1:12" ht="18" customHeight="1">
      <c r="B49" s="451"/>
      <c r="C49" s="484"/>
      <c r="D49" s="484"/>
      <c r="E49" s="484"/>
      <c r="G49" s="492"/>
      <c r="H49" s="492"/>
      <c r="I49" s="492"/>
      <c r="J49" s="492"/>
      <c r="K49" s="492"/>
      <c r="L49" s="493"/>
    </row>
    <row r="50" spans="1:12" ht="18" customHeight="1">
      <c r="A50" s="173" t="s">
        <v>1453</v>
      </c>
      <c r="B50" s="451"/>
      <c r="C50" s="484"/>
      <c r="D50" s="484"/>
      <c r="E50" s="484"/>
      <c r="G50" s="492"/>
      <c r="H50" s="492"/>
      <c r="I50" s="492"/>
      <c r="J50" s="492"/>
      <c r="K50" s="492"/>
      <c r="L50" s="493"/>
    </row>
    <row r="51" spans="1:12" ht="18" customHeight="1">
      <c r="A51" s="173" t="s">
        <v>1454</v>
      </c>
      <c r="B51" s="451"/>
      <c r="C51" s="484"/>
      <c r="D51" s="484"/>
      <c r="E51" s="484"/>
      <c r="G51" s="492"/>
      <c r="H51" s="492"/>
      <c r="I51" s="492"/>
      <c r="J51" s="492"/>
      <c r="K51" s="492"/>
      <c r="L51" s="493"/>
    </row>
    <row r="52" spans="1:12" ht="18" customHeight="1">
      <c r="A52" s="173" t="s">
        <v>1484</v>
      </c>
      <c r="B52" s="451"/>
      <c r="C52" s="484"/>
      <c r="D52" s="484"/>
      <c r="E52" s="484"/>
      <c r="G52" s="492"/>
      <c r="H52" s="492"/>
      <c r="I52" s="492"/>
      <c r="J52" s="492"/>
      <c r="K52" s="492"/>
      <c r="L52" s="493"/>
    </row>
    <row r="53" spans="1:12" ht="18" customHeight="1">
      <c r="A53" s="173" t="s">
        <v>1485</v>
      </c>
      <c r="B53" s="451"/>
      <c r="C53" s="484"/>
      <c r="D53" s="484"/>
      <c r="E53" s="484"/>
      <c r="G53" s="492"/>
      <c r="H53" s="492"/>
      <c r="I53" s="492"/>
      <c r="J53" s="492"/>
      <c r="K53" s="492"/>
      <c r="L53" s="493"/>
    </row>
    <row r="54" spans="1:12" ht="18" customHeight="1">
      <c r="A54" s="173" t="s">
        <v>1486</v>
      </c>
      <c r="B54" s="451"/>
      <c r="C54" s="484"/>
      <c r="D54" s="484"/>
      <c r="E54" s="484"/>
      <c r="G54" s="492"/>
      <c r="H54" s="492"/>
      <c r="I54" s="492"/>
      <c r="J54" s="492"/>
      <c r="K54" s="492"/>
      <c r="L54" s="493"/>
    </row>
    <row r="55" spans="1:12" ht="18" customHeight="1"/>
    <row r="56" spans="1:12" ht="18" customHeight="1"/>
    <row r="57" spans="1:12" ht="18" customHeight="1"/>
    <row r="58" spans="1:12" ht="18" customHeight="1"/>
    <row r="59" spans="1:12" ht="18" customHeight="1"/>
    <row r="60" spans="1:12" ht="18" customHeight="1"/>
    <row r="61" spans="1:12" ht="5.25" customHeight="1"/>
    <row r="62" spans="1:12" ht="18" customHeight="1"/>
    <row r="63" spans="1:12" ht="18" customHeight="1"/>
    <row r="64" spans="1:12" ht="18" customHeight="1"/>
    <row r="65" ht="18" customHeight="1"/>
    <row r="66" ht="18" customHeight="1"/>
    <row r="67" ht="18" customHeight="1"/>
  </sheetData>
  <mergeCells count="11">
    <mergeCell ref="A41:A47"/>
    <mergeCell ref="A3:A5"/>
    <mergeCell ref="B3:B5"/>
    <mergeCell ref="L3:L5"/>
    <mergeCell ref="D4:J4"/>
    <mergeCell ref="K4:K5"/>
    <mergeCell ref="A6:A12"/>
    <mergeCell ref="A13:A19"/>
    <mergeCell ref="A20:A26"/>
    <mergeCell ref="A27:A33"/>
    <mergeCell ref="A34:A40"/>
  </mergeCells>
  <phoneticPr fontId="4"/>
  <printOptions horizontalCentered="1"/>
  <pageMargins left="0.98425196850393704" right="0.98425196850393704" top="1.1811023622047245" bottom="1.1811023622047245" header="0.51181102362204722" footer="0.51181102362204722"/>
  <pageSetup paperSize="9" scale="69" fitToHeight="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22E7C-7DE8-489D-9180-A5C5B0218323}">
  <dimension ref="A1:J38"/>
  <sheetViews>
    <sheetView view="pageBreakPreview" zoomScaleNormal="100" zoomScaleSheetLayoutView="100" workbookViewId="0"/>
  </sheetViews>
  <sheetFormatPr defaultRowHeight="18.75"/>
  <cols>
    <col min="1" max="10" width="7.875" style="495" customWidth="1"/>
    <col min="11" max="16384" width="9" style="495"/>
  </cols>
  <sheetData>
    <row r="1" spans="1:6" ht="24">
      <c r="A1" s="494" t="s">
        <v>1487</v>
      </c>
    </row>
    <row r="3" spans="1:6">
      <c r="A3" s="495" t="s">
        <v>1488</v>
      </c>
    </row>
    <row r="4" spans="1:6" ht="18.75" customHeight="1">
      <c r="A4" s="2254" t="s">
        <v>738</v>
      </c>
      <c r="B4" s="2254"/>
      <c r="C4" s="2254"/>
      <c r="D4" s="2254"/>
      <c r="E4" s="2254"/>
      <c r="F4" s="2254"/>
    </row>
    <row r="5" spans="1:6" ht="18.75" customHeight="1">
      <c r="A5" s="2255" t="s">
        <v>1489</v>
      </c>
      <c r="B5" s="2256" t="s">
        <v>1490</v>
      </c>
      <c r="C5" s="2256" t="s">
        <v>1491</v>
      </c>
      <c r="D5" s="2256"/>
      <c r="E5" s="2256" t="s">
        <v>1492</v>
      </c>
      <c r="F5" s="2256"/>
    </row>
    <row r="6" spans="1:6" ht="18.75" customHeight="1">
      <c r="A6" s="2255"/>
      <c r="B6" s="2256"/>
      <c r="C6" s="2256" t="s">
        <v>1493</v>
      </c>
      <c r="D6" s="2256" t="s">
        <v>1490</v>
      </c>
      <c r="E6" s="2256" t="s">
        <v>1493</v>
      </c>
      <c r="F6" s="2256" t="s">
        <v>1490</v>
      </c>
    </row>
    <row r="7" spans="1:6" ht="18.75" customHeight="1">
      <c r="A7" s="2255"/>
      <c r="B7" s="2256"/>
      <c r="C7" s="2256"/>
      <c r="D7" s="2256"/>
      <c r="E7" s="2256"/>
      <c r="F7" s="2256"/>
    </row>
    <row r="8" spans="1:6" s="497" customFormat="1">
      <c r="A8" s="496">
        <v>2144</v>
      </c>
      <c r="B8" s="496">
        <v>539269</v>
      </c>
      <c r="C8" s="496">
        <v>2087</v>
      </c>
      <c r="D8" s="496">
        <v>247272</v>
      </c>
      <c r="E8" s="496">
        <v>704</v>
      </c>
      <c r="F8" s="496">
        <v>291997</v>
      </c>
    </row>
    <row r="9" spans="1:6" s="497" customFormat="1"/>
    <row r="10" spans="1:6" s="497" customFormat="1">
      <c r="A10" s="2254" t="s">
        <v>1494</v>
      </c>
      <c r="B10" s="2254"/>
      <c r="C10" s="2254"/>
      <c r="D10" s="2254"/>
      <c r="E10" s="2254"/>
      <c r="F10" s="2254"/>
    </row>
    <row r="11" spans="1:6" s="497" customFormat="1">
      <c r="A11" s="2253" t="s">
        <v>1489</v>
      </c>
      <c r="B11" s="2242" t="s">
        <v>1490</v>
      </c>
      <c r="C11" s="2242" t="s">
        <v>1491</v>
      </c>
      <c r="D11" s="2242"/>
      <c r="E11" s="2242" t="s">
        <v>1492</v>
      </c>
      <c r="F11" s="2242"/>
    </row>
    <row r="12" spans="1:6" s="497" customFormat="1">
      <c r="A12" s="2253"/>
      <c r="B12" s="2242"/>
      <c r="C12" s="2242" t="s">
        <v>1493</v>
      </c>
      <c r="D12" s="2242" t="s">
        <v>1490</v>
      </c>
      <c r="E12" s="2242" t="s">
        <v>1493</v>
      </c>
      <c r="F12" s="2242" t="s">
        <v>1490</v>
      </c>
    </row>
    <row r="13" spans="1:6" s="497" customFormat="1">
      <c r="A13" s="2253"/>
      <c r="B13" s="2242"/>
      <c r="C13" s="2242"/>
      <c r="D13" s="2242"/>
      <c r="E13" s="2242"/>
      <c r="F13" s="2242"/>
    </row>
    <row r="14" spans="1:6" s="497" customFormat="1">
      <c r="A14" s="496">
        <v>1774</v>
      </c>
      <c r="B14" s="496">
        <v>355405</v>
      </c>
      <c r="C14" s="496">
        <v>1741</v>
      </c>
      <c r="D14" s="496">
        <v>143818</v>
      </c>
      <c r="E14" s="496">
        <v>495</v>
      </c>
      <c r="F14" s="496">
        <v>211587</v>
      </c>
    </row>
    <row r="15" spans="1:6" s="497" customFormat="1"/>
    <row r="16" spans="1:6" s="497" customFormat="1" ht="18.75" customHeight="1">
      <c r="A16" s="2252" t="s">
        <v>1495</v>
      </c>
      <c r="B16" s="2252"/>
      <c r="C16" s="2252"/>
      <c r="D16" s="2252"/>
      <c r="E16" s="2252"/>
      <c r="F16" s="2252"/>
    </row>
    <row r="17" spans="1:10" s="497" customFormat="1">
      <c r="A17" s="2253" t="s">
        <v>1489</v>
      </c>
      <c r="B17" s="2242" t="s">
        <v>1490</v>
      </c>
      <c r="C17" s="2242" t="s">
        <v>1491</v>
      </c>
      <c r="D17" s="2242"/>
      <c r="E17" s="2242" t="s">
        <v>1492</v>
      </c>
      <c r="F17" s="2242"/>
    </row>
    <row r="18" spans="1:10" s="497" customFormat="1">
      <c r="A18" s="2253"/>
      <c r="B18" s="2242"/>
      <c r="C18" s="2242" t="s">
        <v>1493</v>
      </c>
      <c r="D18" s="2242" t="s">
        <v>1490</v>
      </c>
      <c r="E18" s="2242" t="s">
        <v>1493</v>
      </c>
      <c r="F18" s="2242" t="s">
        <v>1490</v>
      </c>
    </row>
    <row r="19" spans="1:10" s="497" customFormat="1">
      <c r="A19" s="2253"/>
      <c r="B19" s="2242"/>
      <c r="C19" s="2242"/>
      <c r="D19" s="2242"/>
      <c r="E19" s="2242"/>
      <c r="F19" s="2242"/>
    </row>
    <row r="20" spans="1:10" s="497" customFormat="1">
      <c r="A20" s="496">
        <v>1424</v>
      </c>
      <c r="B20" s="496">
        <v>176280</v>
      </c>
      <c r="C20" s="496">
        <v>1344</v>
      </c>
      <c r="D20" s="496">
        <v>96745</v>
      </c>
      <c r="E20" s="496">
        <v>345</v>
      </c>
      <c r="F20" s="496">
        <v>79535</v>
      </c>
    </row>
    <row r="21" spans="1:10" s="497" customFormat="1"/>
    <row r="22" spans="1:10" s="497" customFormat="1">
      <c r="A22" s="2252" t="s">
        <v>1496</v>
      </c>
      <c r="B22" s="2243"/>
      <c r="C22" s="2243"/>
      <c r="D22" s="2243"/>
      <c r="E22" s="2243"/>
      <c r="F22" s="2243"/>
    </row>
    <row r="23" spans="1:10" s="497" customFormat="1">
      <c r="A23" s="2253" t="s">
        <v>1489</v>
      </c>
      <c r="B23" s="2242" t="s">
        <v>1490</v>
      </c>
      <c r="C23" s="2242" t="s">
        <v>1491</v>
      </c>
      <c r="D23" s="2242"/>
      <c r="E23" s="2242" t="s">
        <v>1492</v>
      </c>
      <c r="F23" s="2242"/>
    </row>
    <row r="24" spans="1:10" s="497" customFormat="1">
      <c r="A24" s="2253"/>
      <c r="B24" s="2242"/>
      <c r="C24" s="2242" t="s">
        <v>1493</v>
      </c>
      <c r="D24" s="2242" t="s">
        <v>1490</v>
      </c>
      <c r="E24" s="2242" t="s">
        <v>1493</v>
      </c>
      <c r="F24" s="2242" t="s">
        <v>1490</v>
      </c>
    </row>
    <row r="25" spans="1:10" s="497" customFormat="1">
      <c r="A25" s="2253"/>
      <c r="B25" s="2242"/>
      <c r="C25" s="2242"/>
      <c r="D25" s="2242"/>
      <c r="E25" s="2242"/>
      <c r="F25" s="2242"/>
    </row>
    <row r="26" spans="1:10" s="497" customFormat="1">
      <c r="A26" s="496">
        <v>186</v>
      </c>
      <c r="B26" s="496">
        <v>7584</v>
      </c>
      <c r="C26" s="496">
        <v>176</v>
      </c>
      <c r="D26" s="496">
        <v>6709</v>
      </c>
      <c r="E26" s="496">
        <v>17</v>
      </c>
      <c r="F26" s="496">
        <v>875</v>
      </c>
    </row>
    <row r="27" spans="1:10" s="497" customFormat="1"/>
    <row r="28" spans="1:10" s="497" customFormat="1" ht="18.75" customHeight="1">
      <c r="A28" s="2244" t="s">
        <v>1497</v>
      </c>
      <c r="B28" s="2245"/>
      <c r="C28" s="2245"/>
      <c r="D28" s="2245"/>
      <c r="E28" s="2245"/>
      <c r="F28" s="2245"/>
      <c r="G28" s="2245"/>
      <c r="H28" s="2245"/>
      <c r="I28" s="2245"/>
      <c r="J28" s="2246"/>
    </row>
    <row r="29" spans="1:10" s="497" customFormat="1">
      <c r="A29" s="2247" t="s">
        <v>738</v>
      </c>
      <c r="B29" s="2247"/>
      <c r="C29" s="2247" t="s">
        <v>1498</v>
      </c>
      <c r="D29" s="2247"/>
      <c r="E29" s="2247" t="s">
        <v>1499</v>
      </c>
      <c r="F29" s="2247"/>
      <c r="G29" s="2248" t="s">
        <v>1500</v>
      </c>
      <c r="H29" s="2249"/>
      <c r="I29" s="2250" t="s">
        <v>1501</v>
      </c>
      <c r="J29" s="2251"/>
    </row>
    <row r="30" spans="1:10" s="497" customFormat="1">
      <c r="A30" s="2242" t="s">
        <v>1493</v>
      </c>
      <c r="B30" s="2242" t="s">
        <v>1490</v>
      </c>
      <c r="C30" s="2242" t="s">
        <v>1493</v>
      </c>
      <c r="D30" s="2242" t="s">
        <v>1490</v>
      </c>
      <c r="E30" s="2242" t="s">
        <v>1493</v>
      </c>
      <c r="F30" s="2242" t="s">
        <v>1490</v>
      </c>
      <c r="G30" s="2242" t="s">
        <v>1493</v>
      </c>
      <c r="H30" s="2242" t="s">
        <v>1490</v>
      </c>
      <c r="I30" s="2242" t="s">
        <v>1493</v>
      </c>
      <c r="J30" s="2242" t="s">
        <v>1490</v>
      </c>
    </row>
    <row r="31" spans="1:10" s="497" customFormat="1">
      <c r="A31" s="2242"/>
      <c r="B31" s="2242"/>
      <c r="C31" s="2242"/>
      <c r="D31" s="2242"/>
      <c r="E31" s="2242"/>
      <c r="F31" s="2242"/>
      <c r="G31" s="2242"/>
      <c r="H31" s="2242"/>
      <c r="I31" s="2242"/>
      <c r="J31" s="2242"/>
    </row>
    <row r="32" spans="1:10" s="497" customFormat="1">
      <c r="A32" s="496">
        <v>1471</v>
      </c>
      <c r="B32" s="496">
        <v>298222</v>
      </c>
      <c r="C32" s="496">
        <v>1463</v>
      </c>
      <c r="D32" s="496">
        <v>277063</v>
      </c>
      <c r="E32" s="496">
        <v>9</v>
      </c>
      <c r="F32" s="496">
        <v>3091</v>
      </c>
      <c r="G32" s="496">
        <v>6</v>
      </c>
      <c r="H32" s="496">
        <v>2803</v>
      </c>
      <c r="I32" s="496">
        <v>43</v>
      </c>
      <c r="J32" s="496">
        <v>15265</v>
      </c>
    </row>
    <row r="33" spans="1:6" s="497" customFormat="1"/>
    <row r="34" spans="1:6" s="497" customFormat="1">
      <c r="A34" s="2243" t="s">
        <v>1502</v>
      </c>
      <c r="B34" s="2243"/>
    </row>
    <row r="35" spans="1:6" s="497" customFormat="1">
      <c r="A35" s="2243"/>
      <c r="B35" s="2243"/>
    </row>
    <row r="36" spans="1:6" s="497" customFormat="1">
      <c r="A36" s="2242" t="s">
        <v>1493</v>
      </c>
      <c r="B36" s="2242" t="s">
        <v>1490</v>
      </c>
      <c r="F36" s="498" t="s">
        <v>1503</v>
      </c>
    </row>
    <row r="37" spans="1:6" s="497" customFormat="1">
      <c r="A37" s="2242"/>
      <c r="B37" s="2242"/>
    </row>
    <row r="38" spans="1:6" s="497" customFormat="1">
      <c r="A38" s="496">
        <v>4</v>
      </c>
      <c r="B38" s="496">
        <v>536</v>
      </c>
    </row>
  </sheetData>
  <mergeCells count="55">
    <mergeCell ref="A4:F4"/>
    <mergeCell ref="A5:A7"/>
    <mergeCell ref="B5:B7"/>
    <mergeCell ref="C5:D5"/>
    <mergeCell ref="E5:F5"/>
    <mergeCell ref="C6:C7"/>
    <mergeCell ref="D6:D7"/>
    <mergeCell ref="E6:E7"/>
    <mergeCell ref="F6:F7"/>
    <mergeCell ref="A10:F10"/>
    <mergeCell ref="A11:A13"/>
    <mergeCell ref="B11:B13"/>
    <mergeCell ref="C11:D11"/>
    <mergeCell ref="E11:F11"/>
    <mergeCell ref="C12:C13"/>
    <mergeCell ref="D12:D13"/>
    <mergeCell ref="E12:E13"/>
    <mergeCell ref="F12:F13"/>
    <mergeCell ref="A16:F16"/>
    <mergeCell ref="A17:A19"/>
    <mergeCell ref="B17:B19"/>
    <mergeCell ref="C17:D17"/>
    <mergeCell ref="E17:F17"/>
    <mergeCell ref="C18:C19"/>
    <mergeCell ref="D18:D19"/>
    <mergeCell ref="E18:E19"/>
    <mergeCell ref="F18:F19"/>
    <mergeCell ref="A22:F22"/>
    <mergeCell ref="A23:A25"/>
    <mergeCell ref="B23:B25"/>
    <mergeCell ref="C23:D23"/>
    <mergeCell ref="E23:F23"/>
    <mergeCell ref="C24:C25"/>
    <mergeCell ref="D24:D25"/>
    <mergeCell ref="E24:E25"/>
    <mergeCell ref="F24:F25"/>
    <mergeCell ref="A28:J28"/>
    <mergeCell ref="A29:B29"/>
    <mergeCell ref="C29:D29"/>
    <mergeCell ref="E29:F29"/>
    <mergeCell ref="G29:H29"/>
    <mergeCell ref="I29:J29"/>
    <mergeCell ref="A36:A37"/>
    <mergeCell ref="B36:B37"/>
    <mergeCell ref="A30:A31"/>
    <mergeCell ref="B30:B31"/>
    <mergeCell ref="C30:C31"/>
    <mergeCell ref="G30:G31"/>
    <mergeCell ref="H30:H31"/>
    <mergeCell ref="I30:I31"/>
    <mergeCell ref="J30:J31"/>
    <mergeCell ref="A34:B35"/>
    <mergeCell ref="D30:D31"/>
    <mergeCell ref="E30:E31"/>
    <mergeCell ref="F30:F31"/>
  </mergeCells>
  <phoneticPr fontId="4"/>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36E27-8C7B-4176-A87E-37E1AFEFC035}">
  <dimension ref="A1:AG62"/>
  <sheetViews>
    <sheetView view="pageBreakPreview" zoomScale="85" zoomScaleNormal="80" zoomScaleSheetLayoutView="85" workbookViewId="0"/>
  </sheetViews>
  <sheetFormatPr defaultRowHeight="13.5"/>
  <cols>
    <col min="1" max="1" width="20.875" customWidth="1"/>
    <col min="2" max="11" width="9.625" customWidth="1"/>
    <col min="12" max="14" width="12.625" customWidth="1"/>
    <col min="15" max="15" width="9.625" bestFit="1" customWidth="1"/>
  </cols>
  <sheetData>
    <row r="1" spans="1:33" ht="36.950000000000003" customHeight="1">
      <c r="A1" s="499" t="s">
        <v>1504</v>
      </c>
      <c r="B1" s="500"/>
      <c r="C1" s="500"/>
      <c r="D1" s="500"/>
      <c r="E1" s="500"/>
    </row>
    <row r="2" spans="1:33" ht="6.75" customHeight="1">
      <c r="A2" s="501"/>
      <c r="B2" s="500"/>
      <c r="C2" s="500"/>
      <c r="D2" s="500"/>
      <c r="E2" s="500"/>
      <c r="M2" s="252"/>
    </row>
    <row r="3" spans="1:33" s="252" customFormat="1" ht="20.25" customHeight="1">
      <c r="A3" s="502"/>
      <c r="B3" s="503"/>
      <c r="C3" s="503"/>
      <c r="D3" s="503"/>
      <c r="E3" s="503"/>
      <c r="F3" s="503"/>
      <c r="G3" s="504"/>
      <c r="H3" s="503"/>
      <c r="I3" s="503"/>
      <c r="J3" s="503"/>
      <c r="K3" s="505" t="s">
        <v>1505</v>
      </c>
      <c r="M3" s="502"/>
    </row>
    <row r="4" spans="1:33" s="252" customFormat="1" ht="20.100000000000001" customHeight="1">
      <c r="A4" s="506" t="s">
        <v>1475</v>
      </c>
      <c r="B4" s="2267" t="s">
        <v>1506</v>
      </c>
      <c r="C4" s="2263" t="s">
        <v>1507</v>
      </c>
      <c r="D4" s="2260" t="s">
        <v>1508</v>
      </c>
      <c r="E4" s="507">
        <v>30</v>
      </c>
      <c r="F4" s="508">
        <v>50</v>
      </c>
      <c r="G4" s="508">
        <v>100</v>
      </c>
      <c r="H4" s="508">
        <v>150</v>
      </c>
      <c r="I4" s="508">
        <v>200</v>
      </c>
      <c r="J4" s="508">
        <v>300</v>
      </c>
      <c r="K4" s="2270" t="s">
        <v>1509</v>
      </c>
      <c r="L4" s="502"/>
      <c r="M4" s="502"/>
    </row>
    <row r="5" spans="1:33" s="252" customFormat="1" ht="20.100000000000001" customHeight="1">
      <c r="A5" s="502"/>
      <c r="B5" s="2268"/>
      <c r="C5" s="2264"/>
      <c r="D5" s="2261"/>
      <c r="E5" s="509" t="s">
        <v>1510</v>
      </c>
      <c r="F5" s="509" t="s">
        <v>1510</v>
      </c>
      <c r="G5" s="509" t="s">
        <v>1510</v>
      </c>
      <c r="H5" s="509" t="s">
        <v>1510</v>
      </c>
      <c r="I5" s="509" t="s">
        <v>1510</v>
      </c>
      <c r="J5" s="509" t="s">
        <v>1510</v>
      </c>
      <c r="K5" s="2266"/>
      <c r="L5" s="502"/>
      <c r="M5" s="502"/>
    </row>
    <row r="6" spans="1:33" s="252" customFormat="1" ht="20.100000000000001" customHeight="1">
      <c r="A6" s="503" t="s">
        <v>1348</v>
      </c>
      <c r="B6" s="2269"/>
      <c r="C6" s="2265"/>
      <c r="D6" s="2262"/>
      <c r="E6" s="510" t="s">
        <v>1511</v>
      </c>
      <c r="F6" s="510" t="s">
        <v>1512</v>
      </c>
      <c r="G6" s="510" t="s">
        <v>1513</v>
      </c>
      <c r="H6" s="510" t="s">
        <v>1514</v>
      </c>
      <c r="I6" s="510" t="s">
        <v>1515</v>
      </c>
      <c r="J6" s="510" t="s">
        <v>1516</v>
      </c>
      <c r="K6" s="2271"/>
      <c r="L6" s="502"/>
    </row>
    <row r="7" spans="1:33" s="252" customFormat="1" ht="24" customHeight="1">
      <c r="A7" s="511" t="s">
        <v>1517</v>
      </c>
      <c r="B7" s="512">
        <v>10084</v>
      </c>
      <c r="C7" s="513" t="s">
        <v>1258</v>
      </c>
      <c r="D7" s="513">
        <v>1204</v>
      </c>
      <c r="E7" s="513">
        <v>1273</v>
      </c>
      <c r="F7" s="514">
        <v>2912</v>
      </c>
      <c r="G7" s="513">
        <v>2449</v>
      </c>
      <c r="H7" s="513">
        <v>1350</v>
      </c>
      <c r="I7" s="513">
        <v>737</v>
      </c>
      <c r="J7" s="513">
        <v>113</v>
      </c>
      <c r="K7" s="513">
        <v>20</v>
      </c>
      <c r="L7" s="515"/>
      <c r="N7" s="2263" t="s">
        <v>1507</v>
      </c>
      <c r="O7" s="2260" t="s">
        <v>1508</v>
      </c>
      <c r="P7" s="507">
        <v>30</v>
      </c>
      <c r="Q7" s="508">
        <v>50</v>
      </c>
      <c r="R7" s="508">
        <v>100</v>
      </c>
      <c r="S7" s="508">
        <v>150</v>
      </c>
      <c r="T7" s="508">
        <v>200</v>
      </c>
      <c r="U7" s="508">
        <v>300</v>
      </c>
      <c r="V7" s="2221" t="s">
        <v>1518</v>
      </c>
      <c r="X7" s="516" t="s">
        <v>1506</v>
      </c>
      <c r="Y7" s="2263" t="s">
        <v>1507</v>
      </c>
      <c r="Z7" s="2260" t="s">
        <v>1508</v>
      </c>
      <c r="AA7" s="507">
        <v>30</v>
      </c>
      <c r="AB7" s="508">
        <v>50</v>
      </c>
      <c r="AC7" s="508">
        <v>100</v>
      </c>
      <c r="AD7" s="508">
        <v>150</v>
      </c>
      <c r="AE7" s="508">
        <v>200</v>
      </c>
      <c r="AF7" s="508">
        <v>300</v>
      </c>
      <c r="AG7" s="2221" t="s">
        <v>1518</v>
      </c>
    </row>
    <row r="8" spans="1:33" s="252" customFormat="1" ht="24" customHeight="1">
      <c r="A8" s="511" t="s">
        <v>1519</v>
      </c>
      <c r="B8" s="512">
        <v>9444</v>
      </c>
      <c r="C8" s="513" t="s">
        <v>1258</v>
      </c>
      <c r="D8" s="513">
        <v>1231</v>
      </c>
      <c r="E8" s="513">
        <v>1237</v>
      </c>
      <c r="F8" s="513">
        <v>2777</v>
      </c>
      <c r="G8" s="513">
        <v>2080</v>
      </c>
      <c r="H8" s="513">
        <v>1167</v>
      </c>
      <c r="I8" s="513">
        <v>710</v>
      </c>
      <c r="J8" s="513">
        <v>191</v>
      </c>
      <c r="K8" s="513">
        <v>54</v>
      </c>
      <c r="L8" s="515"/>
      <c r="N8" s="2264"/>
      <c r="O8" s="2261"/>
      <c r="P8" s="509" t="s">
        <v>1510</v>
      </c>
      <c r="Q8" s="509" t="s">
        <v>1510</v>
      </c>
      <c r="R8" s="509" t="s">
        <v>1510</v>
      </c>
      <c r="S8" s="509" t="s">
        <v>1510</v>
      </c>
      <c r="T8" s="509" t="s">
        <v>1510</v>
      </c>
      <c r="U8" s="509" t="s">
        <v>1510</v>
      </c>
      <c r="V8" s="2258"/>
      <c r="X8" s="517"/>
      <c r="Y8" s="2264"/>
      <c r="Z8" s="2261"/>
      <c r="AA8" s="509" t="s">
        <v>1510</v>
      </c>
      <c r="AB8" s="509" t="s">
        <v>1510</v>
      </c>
      <c r="AC8" s="509" t="s">
        <v>1510</v>
      </c>
      <c r="AD8" s="509" t="s">
        <v>1510</v>
      </c>
      <c r="AE8" s="509" t="s">
        <v>1510</v>
      </c>
      <c r="AF8" s="509" t="s">
        <v>1510</v>
      </c>
      <c r="AG8" s="2258"/>
    </row>
    <row r="9" spans="1:33" s="252" customFormat="1" ht="24" customHeight="1">
      <c r="A9" s="511" t="s">
        <v>1520</v>
      </c>
      <c r="B9" s="512">
        <v>8762</v>
      </c>
      <c r="C9" s="513" t="s">
        <v>1258</v>
      </c>
      <c r="D9" s="513">
        <v>1256</v>
      </c>
      <c r="E9" s="513">
        <v>1155</v>
      </c>
      <c r="F9" s="513">
        <v>2573</v>
      </c>
      <c r="G9" s="513">
        <v>1881</v>
      </c>
      <c r="H9" s="513">
        <v>965</v>
      </c>
      <c r="I9" s="513">
        <v>640</v>
      </c>
      <c r="J9" s="513">
        <v>207</v>
      </c>
      <c r="K9" s="513">
        <v>81</v>
      </c>
      <c r="L9" s="515"/>
      <c r="M9" s="252" t="s">
        <v>1521</v>
      </c>
      <c r="N9" s="2265"/>
      <c r="O9" s="2262"/>
      <c r="P9" s="510" t="s">
        <v>1511</v>
      </c>
      <c r="Q9" s="510" t="s">
        <v>1512</v>
      </c>
      <c r="R9" s="510" t="s">
        <v>1513</v>
      </c>
      <c r="S9" s="510" t="s">
        <v>1514</v>
      </c>
      <c r="T9" s="510" t="s">
        <v>1515</v>
      </c>
      <c r="U9" s="510" t="s">
        <v>1516</v>
      </c>
      <c r="V9" s="2259"/>
      <c r="X9" s="518"/>
      <c r="Y9" s="2265"/>
      <c r="Z9" s="2262"/>
      <c r="AA9" s="510" t="s">
        <v>1511</v>
      </c>
      <c r="AB9" s="510" t="s">
        <v>1512</v>
      </c>
      <c r="AC9" s="510" t="s">
        <v>1513</v>
      </c>
      <c r="AD9" s="510" t="s">
        <v>1514</v>
      </c>
      <c r="AE9" s="510" t="s">
        <v>1515</v>
      </c>
      <c r="AF9" s="510" t="s">
        <v>1516</v>
      </c>
      <c r="AG9" s="2259"/>
    </row>
    <row r="10" spans="1:33" s="252" customFormat="1" ht="24" customHeight="1">
      <c r="A10" s="511" t="s">
        <v>1212</v>
      </c>
      <c r="B10" s="512">
        <v>7912</v>
      </c>
      <c r="C10" s="513" t="s">
        <v>1258</v>
      </c>
      <c r="D10" s="513">
        <v>1338</v>
      </c>
      <c r="E10" s="513">
        <v>1134</v>
      </c>
      <c r="F10" s="513">
        <v>2426</v>
      </c>
      <c r="G10" s="513">
        <v>1496</v>
      </c>
      <c r="H10" s="513">
        <v>734</v>
      </c>
      <c r="I10" s="513">
        <v>478</v>
      </c>
      <c r="J10" s="513">
        <v>199</v>
      </c>
      <c r="K10" s="513">
        <v>107</v>
      </c>
      <c r="L10" s="519"/>
      <c r="M10" s="512">
        <v>10084</v>
      </c>
      <c r="N10" s="520">
        <f t="shared" ref="N10:N17" si="0">Y10/X10</f>
        <v>0</v>
      </c>
      <c r="O10" s="520">
        <f t="shared" ref="O10:O17" si="1">Z10/X10</f>
        <v>0.11939706465688218</v>
      </c>
      <c r="P10" s="520">
        <f t="shared" ref="P10:P17" si="2">AA10/X10</f>
        <v>0.12623958746529154</v>
      </c>
      <c r="Q10" s="520">
        <f t="shared" ref="Q10:Q17" si="3">AB10/X10</f>
        <v>0.28877429591431969</v>
      </c>
      <c r="R10" s="520">
        <f t="shared" ref="R10:R17" si="4">AC10/X10</f>
        <v>0.24285997619992067</v>
      </c>
      <c r="S10" s="520">
        <f t="shared" ref="S10:S17" si="5">AD10/X10</f>
        <v>0.13387544625148751</v>
      </c>
      <c r="T10" s="520">
        <f t="shared" ref="T10:T17" si="6">AE10/X10</f>
        <v>7.3086076953589846E-2</v>
      </c>
      <c r="U10" s="520">
        <f t="shared" ref="U10:U17" si="7">AF10/X10</f>
        <v>1.120587068623562E-2</v>
      </c>
      <c r="V10" s="520">
        <f t="shared" ref="V10:V17" si="8">AG10/X10</f>
        <v>1.9833399444664813E-3</v>
      </c>
      <c r="X10" s="512">
        <v>10084</v>
      </c>
      <c r="Y10" s="513">
        <v>0</v>
      </c>
      <c r="Z10" s="513">
        <v>1204</v>
      </c>
      <c r="AA10" s="513">
        <v>1273</v>
      </c>
      <c r="AB10" s="514">
        <v>2912</v>
      </c>
      <c r="AC10" s="513">
        <v>2449</v>
      </c>
      <c r="AD10" s="513">
        <v>1350</v>
      </c>
      <c r="AE10" s="513">
        <v>737</v>
      </c>
      <c r="AF10" s="513">
        <v>113</v>
      </c>
      <c r="AG10" s="513">
        <v>20</v>
      </c>
    </row>
    <row r="11" spans="1:33" s="252" customFormat="1" ht="24" customHeight="1">
      <c r="A11" s="511" t="s">
        <v>1213</v>
      </c>
      <c r="B11" s="521">
        <v>5121</v>
      </c>
      <c r="C11" s="514" t="s">
        <v>1258</v>
      </c>
      <c r="D11" s="514">
        <v>8</v>
      </c>
      <c r="E11" s="514">
        <v>906</v>
      </c>
      <c r="F11" s="514">
        <v>1810</v>
      </c>
      <c r="G11" s="514">
        <v>1127</v>
      </c>
      <c r="H11" s="514">
        <v>555</v>
      </c>
      <c r="I11" s="514">
        <v>411</v>
      </c>
      <c r="J11" s="514">
        <v>181</v>
      </c>
      <c r="K11" s="514">
        <v>123</v>
      </c>
      <c r="L11" s="515"/>
      <c r="M11" s="512">
        <v>9444</v>
      </c>
      <c r="N11" s="520">
        <f t="shared" si="0"/>
        <v>0</v>
      </c>
      <c r="O11" s="520">
        <f t="shared" si="1"/>
        <v>0.13034731046166878</v>
      </c>
      <c r="P11" s="520">
        <f t="shared" si="2"/>
        <v>0.13098263447691655</v>
      </c>
      <c r="Q11" s="520">
        <f t="shared" si="3"/>
        <v>0.29404913172384584</v>
      </c>
      <c r="R11" s="520">
        <f t="shared" si="4"/>
        <v>0.22024565861922915</v>
      </c>
      <c r="S11" s="520">
        <f t="shared" si="5"/>
        <v>0.1235705209656925</v>
      </c>
      <c r="T11" s="520">
        <f t="shared" si="6"/>
        <v>7.5180008470986867E-2</v>
      </c>
      <c r="U11" s="520">
        <f t="shared" si="7"/>
        <v>2.0224481152054215E-2</v>
      </c>
      <c r="V11" s="520">
        <f t="shared" si="8"/>
        <v>5.7179161372299869E-3</v>
      </c>
      <c r="X11" s="512">
        <v>9444</v>
      </c>
      <c r="Y11" s="513">
        <v>0</v>
      </c>
      <c r="Z11" s="513">
        <v>1231</v>
      </c>
      <c r="AA11" s="513">
        <v>1237</v>
      </c>
      <c r="AB11" s="513">
        <v>2777</v>
      </c>
      <c r="AC11" s="513">
        <v>2080</v>
      </c>
      <c r="AD11" s="513">
        <v>1167</v>
      </c>
      <c r="AE11" s="513">
        <v>710</v>
      </c>
      <c r="AF11" s="513">
        <v>191</v>
      </c>
      <c r="AG11" s="513">
        <v>54</v>
      </c>
    </row>
    <row r="12" spans="1:33" s="252" customFormat="1" ht="24" customHeight="1">
      <c r="A12" s="511" t="s">
        <v>1522</v>
      </c>
      <c r="B12" s="521">
        <v>3878</v>
      </c>
      <c r="C12" s="514">
        <v>2</v>
      </c>
      <c r="D12" s="514">
        <v>5</v>
      </c>
      <c r="E12" s="514">
        <v>576</v>
      </c>
      <c r="F12" s="514">
        <v>1328</v>
      </c>
      <c r="G12" s="514">
        <v>863</v>
      </c>
      <c r="H12" s="514">
        <v>420</v>
      </c>
      <c r="I12" s="514">
        <v>349</v>
      </c>
      <c r="J12" s="514">
        <v>187</v>
      </c>
      <c r="K12" s="514">
        <v>148</v>
      </c>
      <c r="L12" s="515"/>
      <c r="M12" s="512">
        <v>8762</v>
      </c>
      <c r="N12" s="520">
        <f t="shared" si="0"/>
        <v>0</v>
      </c>
      <c r="O12" s="520">
        <f t="shared" si="1"/>
        <v>0.14334626797534811</v>
      </c>
      <c r="P12" s="520">
        <f t="shared" si="2"/>
        <v>0.13181921935631136</v>
      </c>
      <c r="Q12" s="520">
        <f t="shared" si="3"/>
        <v>0.29365441679981741</v>
      </c>
      <c r="R12" s="520">
        <f t="shared" si="4"/>
        <v>0.21467701438027847</v>
      </c>
      <c r="S12" s="520">
        <f t="shared" si="5"/>
        <v>0.1101346724492125</v>
      </c>
      <c r="T12" s="520">
        <f t="shared" si="6"/>
        <v>7.3042684318648715E-2</v>
      </c>
      <c r="U12" s="520">
        <f t="shared" si="7"/>
        <v>2.3624743209312942E-2</v>
      </c>
      <c r="V12" s="520">
        <f t="shared" si="8"/>
        <v>9.2444647340789773E-3</v>
      </c>
      <c r="X12" s="512">
        <v>8762</v>
      </c>
      <c r="Y12" s="513">
        <v>0</v>
      </c>
      <c r="Z12" s="513">
        <v>1256</v>
      </c>
      <c r="AA12" s="513">
        <v>1155</v>
      </c>
      <c r="AB12" s="513">
        <v>2573</v>
      </c>
      <c r="AC12" s="513">
        <v>1881</v>
      </c>
      <c r="AD12" s="513">
        <v>965</v>
      </c>
      <c r="AE12" s="513">
        <v>640</v>
      </c>
      <c r="AF12" s="513">
        <v>207</v>
      </c>
      <c r="AG12" s="513">
        <v>81</v>
      </c>
    </row>
    <row r="13" spans="1:33" s="252" customFormat="1" ht="24" customHeight="1">
      <c r="A13" s="511" t="s">
        <v>1523</v>
      </c>
      <c r="B13" s="521">
        <v>2986</v>
      </c>
      <c r="C13" s="514">
        <v>5</v>
      </c>
      <c r="D13" s="514">
        <v>8</v>
      </c>
      <c r="E13" s="514">
        <v>513</v>
      </c>
      <c r="F13" s="514">
        <v>1012</v>
      </c>
      <c r="G13" s="514">
        <v>606</v>
      </c>
      <c r="H13" s="514">
        <v>288</v>
      </c>
      <c r="I13" s="514">
        <v>238</v>
      </c>
      <c r="J13" s="514">
        <v>148</v>
      </c>
      <c r="K13" s="514">
        <v>168</v>
      </c>
      <c r="L13" s="515"/>
      <c r="M13" s="512">
        <v>7912</v>
      </c>
      <c r="N13" s="520">
        <f t="shared" si="0"/>
        <v>0</v>
      </c>
      <c r="O13" s="520">
        <f t="shared" si="1"/>
        <v>0.16911021233569262</v>
      </c>
      <c r="P13" s="520">
        <f t="shared" si="2"/>
        <v>0.14332659251769464</v>
      </c>
      <c r="Q13" s="520">
        <f t="shared" si="3"/>
        <v>0.30662285136501516</v>
      </c>
      <c r="R13" s="520">
        <f t="shared" si="4"/>
        <v>0.1890798786653185</v>
      </c>
      <c r="S13" s="520">
        <f t="shared" si="5"/>
        <v>9.2770475227502522E-2</v>
      </c>
      <c r="T13" s="520">
        <f t="shared" si="6"/>
        <v>6.0414560161779575E-2</v>
      </c>
      <c r="U13" s="520">
        <f t="shared" si="7"/>
        <v>2.5151668351870576E-2</v>
      </c>
      <c r="V13" s="520">
        <f t="shared" si="8"/>
        <v>1.352376137512639E-2</v>
      </c>
      <c r="X13" s="512">
        <v>7912</v>
      </c>
      <c r="Y13" s="513">
        <v>0</v>
      </c>
      <c r="Z13" s="513">
        <v>1338</v>
      </c>
      <c r="AA13" s="513">
        <v>1134</v>
      </c>
      <c r="AB13" s="513">
        <v>2426</v>
      </c>
      <c r="AC13" s="513">
        <v>1496</v>
      </c>
      <c r="AD13" s="513">
        <v>734</v>
      </c>
      <c r="AE13" s="513">
        <v>478</v>
      </c>
      <c r="AF13" s="513">
        <v>199</v>
      </c>
      <c r="AG13" s="513">
        <v>107</v>
      </c>
    </row>
    <row r="14" spans="1:33" s="252" customFormat="1" ht="24" customHeight="1">
      <c r="A14" s="522" t="s">
        <v>1524</v>
      </c>
      <c r="B14" s="523">
        <v>2196</v>
      </c>
      <c r="C14" s="524">
        <v>52</v>
      </c>
      <c r="D14" s="524">
        <v>15</v>
      </c>
      <c r="E14" s="524">
        <v>343</v>
      </c>
      <c r="F14" s="524">
        <v>672</v>
      </c>
      <c r="G14" s="524">
        <v>404</v>
      </c>
      <c r="H14" s="524">
        <v>210</v>
      </c>
      <c r="I14" s="524">
        <v>194</v>
      </c>
      <c r="J14" s="524">
        <v>122</v>
      </c>
      <c r="K14" s="524">
        <v>184</v>
      </c>
      <c r="L14" s="515"/>
      <c r="M14" s="521">
        <v>5121</v>
      </c>
      <c r="N14" s="520">
        <f t="shared" si="0"/>
        <v>0</v>
      </c>
      <c r="O14" s="520">
        <f t="shared" si="1"/>
        <v>1.5621948838117556E-3</v>
      </c>
      <c r="P14" s="520">
        <f t="shared" si="2"/>
        <v>0.17691857059168131</v>
      </c>
      <c r="Q14" s="520">
        <f t="shared" si="3"/>
        <v>0.35344659246240967</v>
      </c>
      <c r="R14" s="520">
        <f t="shared" si="4"/>
        <v>0.22007420425698107</v>
      </c>
      <c r="S14" s="520">
        <f t="shared" si="5"/>
        <v>0.10837727006444053</v>
      </c>
      <c r="T14" s="520">
        <f t="shared" si="6"/>
        <v>8.0257762155828943E-2</v>
      </c>
      <c r="U14" s="520">
        <f t="shared" si="7"/>
        <v>3.5344659246240966E-2</v>
      </c>
      <c r="V14" s="520">
        <f t="shared" si="8"/>
        <v>2.4018746338605741E-2</v>
      </c>
      <c r="X14" s="521">
        <v>5121</v>
      </c>
      <c r="Y14" s="513">
        <v>0</v>
      </c>
      <c r="Z14" s="514">
        <v>8</v>
      </c>
      <c r="AA14" s="514">
        <v>906</v>
      </c>
      <c r="AB14" s="514">
        <v>1810</v>
      </c>
      <c r="AC14" s="514">
        <v>1127</v>
      </c>
      <c r="AD14" s="514">
        <v>555</v>
      </c>
      <c r="AE14" s="514">
        <v>411</v>
      </c>
      <c r="AF14" s="514">
        <v>181</v>
      </c>
      <c r="AG14" s="514">
        <v>123</v>
      </c>
    </row>
    <row r="15" spans="1:33" s="252" customFormat="1" ht="27" customHeight="1">
      <c r="A15" s="525"/>
      <c r="B15" s="526" t="s">
        <v>1525</v>
      </c>
      <c r="K15" s="527"/>
      <c r="L15" s="502"/>
      <c r="M15" s="521">
        <v>3878</v>
      </c>
      <c r="N15" s="520">
        <f t="shared" si="0"/>
        <v>5.1572975760701394E-4</v>
      </c>
      <c r="O15" s="520">
        <f t="shared" si="1"/>
        <v>1.2893243940175349E-3</v>
      </c>
      <c r="P15" s="520">
        <f t="shared" si="2"/>
        <v>0.14853017019082002</v>
      </c>
      <c r="Q15" s="520">
        <f t="shared" si="3"/>
        <v>0.34244455905105725</v>
      </c>
      <c r="R15" s="520">
        <f t="shared" si="4"/>
        <v>0.22253739040742651</v>
      </c>
      <c r="S15" s="520">
        <f t="shared" si="5"/>
        <v>0.10830324909747292</v>
      </c>
      <c r="T15" s="520">
        <f t="shared" si="6"/>
        <v>8.999484270242393E-2</v>
      </c>
      <c r="U15" s="520">
        <f t="shared" si="7"/>
        <v>4.8220732336255803E-2</v>
      </c>
      <c r="V15" s="520">
        <f t="shared" si="8"/>
        <v>3.8164002062919034E-2</v>
      </c>
      <c r="X15" s="521">
        <v>3878</v>
      </c>
      <c r="Y15" s="514">
        <v>2</v>
      </c>
      <c r="Z15" s="514">
        <v>5</v>
      </c>
      <c r="AA15" s="514">
        <v>576</v>
      </c>
      <c r="AB15" s="514">
        <v>1328</v>
      </c>
      <c r="AC15" s="514">
        <v>863</v>
      </c>
      <c r="AD15" s="514">
        <v>420</v>
      </c>
      <c r="AE15" s="514">
        <v>349</v>
      </c>
      <c r="AF15" s="514">
        <v>187</v>
      </c>
      <c r="AG15" s="514">
        <v>148</v>
      </c>
    </row>
    <row r="16" spans="1:33" s="252" customFormat="1" ht="21.75" customHeight="1">
      <c r="A16" s="528"/>
      <c r="B16" s="529"/>
      <c r="C16" s="529"/>
      <c r="D16" s="529"/>
      <c r="E16" s="529"/>
      <c r="F16" s="529"/>
      <c r="G16" s="529"/>
      <c r="H16" s="530"/>
      <c r="I16" s="530"/>
      <c r="J16" s="530"/>
      <c r="K16" s="527" t="s">
        <v>1526</v>
      </c>
      <c r="L16" s="530"/>
      <c r="M16" s="521">
        <v>2986</v>
      </c>
      <c r="N16" s="520">
        <f t="shared" si="0"/>
        <v>1.6744809109176155E-3</v>
      </c>
      <c r="O16" s="520">
        <f t="shared" si="1"/>
        <v>2.6791694574681848E-3</v>
      </c>
      <c r="P16" s="520">
        <f t="shared" si="2"/>
        <v>0.17180174146014734</v>
      </c>
      <c r="Q16" s="520">
        <f t="shared" si="3"/>
        <v>0.33891493636972536</v>
      </c>
      <c r="R16" s="520">
        <f t="shared" si="4"/>
        <v>0.20294708640321502</v>
      </c>
      <c r="S16" s="520">
        <f t="shared" si="5"/>
        <v>9.645010046885466E-2</v>
      </c>
      <c r="T16" s="520">
        <f t="shared" si="6"/>
        <v>7.9705291359678493E-2</v>
      </c>
      <c r="U16" s="520">
        <f t="shared" si="7"/>
        <v>4.9564634963161422E-2</v>
      </c>
      <c r="V16" s="520">
        <f t="shared" si="8"/>
        <v>5.6262558606831881E-2</v>
      </c>
      <c r="X16" s="521">
        <v>2986</v>
      </c>
      <c r="Y16" s="514">
        <v>5</v>
      </c>
      <c r="Z16" s="514">
        <v>8</v>
      </c>
      <c r="AA16" s="514">
        <v>513</v>
      </c>
      <c r="AB16" s="514">
        <v>1012</v>
      </c>
      <c r="AC16" s="514">
        <v>606</v>
      </c>
      <c r="AD16" s="514">
        <v>288</v>
      </c>
      <c r="AE16" s="514">
        <v>238</v>
      </c>
      <c r="AF16" s="514">
        <v>148</v>
      </c>
      <c r="AG16" s="514">
        <v>168</v>
      </c>
    </row>
    <row r="17" spans="1:33" ht="18" customHeight="1">
      <c r="A17" s="531"/>
      <c r="B17" s="532"/>
      <c r="C17" s="532"/>
      <c r="D17" s="532"/>
      <c r="E17" s="532"/>
      <c r="L17" s="532"/>
      <c r="M17" s="521">
        <v>2196</v>
      </c>
      <c r="N17" s="520">
        <f t="shared" si="0"/>
        <v>2.3679417122040074E-2</v>
      </c>
      <c r="O17" s="520">
        <f t="shared" si="1"/>
        <v>6.8306010928961746E-3</v>
      </c>
      <c r="P17" s="520">
        <f t="shared" si="2"/>
        <v>0.15619307832422585</v>
      </c>
      <c r="Q17" s="520">
        <f t="shared" si="3"/>
        <v>0.30601092896174864</v>
      </c>
      <c r="R17" s="520">
        <f t="shared" si="4"/>
        <v>0.18397085610200364</v>
      </c>
      <c r="S17" s="520">
        <f t="shared" si="5"/>
        <v>9.5628415300546443E-2</v>
      </c>
      <c r="T17" s="520">
        <f t="shared" si="6"/>
        <v>8.83424408014572E-2</v>
      </c>
      <c r="U17" s="520">
        <f t="shared" si="7"/>
        <v>5.5555555555555552E-2</v>
      </c>
      <c r="V17" s="520">
        <f t="shared" si="8"/>
        <v>8.3788706739526417E-2</v>
      </c>
      <c r="W17" s="252"/>
      <c r="X17" s="521">
        <v>2196</v>
      </c>
      <c r="Y17" s="524">
        <v>52</v>
      </c>
      <c r="Z17" s="524">
        <v>15</v>
      </c>
      <c r="AA17" s="524">
        <v>343</v>
      </c>
      <c r="AB17" s="524">
        <v>672</v>
      </c>
      <c r="AC17" s="524">
        <v>404</v>
      </c>
      <c r="AD17" s="524">
        <v>210</v>
      </c>
      <c r="AE17" s="524">
        <v>194</v>
      </c>
      <c r="AF17" s="524">
        <v>122</v>
      </c>
      <c r="AG17" s="524">
        <v>184</v>
      </c>
    </row>
    <row r="18" spans="1:33" s="147" customFormat="1" ht="18" customHeight="1">
      <c r="A18" s="533"/>
      <c r="B18" s="533"/>
      <c r="C18" s="533"/>
      <c r="D18" s="533"/>
      <c r="E18" s="533"/>
      <c r="F18" s="533"/>
      <c r="G18" s="533"/>
      <c r="H18" s="534"/>
      <c r="I18" s="534"/>
      <c r="J18" s="534"/>
      <c r="K18" s="534"/>
      <c r="L18" s="317"/>
      <c r="M18" s="317"/>
      <c r="N18" s="2258"/>
      <c r="O18" s="2264"/>
      <c r="P18" s="2261"/>
      <c r="Q18" s="538"/>
      <c r="R18" s="539"/>
      <c r="S18" s="539"/>
      <c r="T18" s="539"/>
      <c r="U18" s="539"/>
      <c r="V18" s="2258"/>
      <c r="W18" s="2266"/>
      <c r="X18" s="317"/>
    </row>
    <row r="19" spans="1:33" ht="18" customHeight="1">
      <c r="A19" s="533"/>
      <c r="B19" s="533"/>
      <c r="C19" s="533"/>
      <c r="D19" s="533"/>
      <c r="E19" s="533"/>
      <c r="F19" s="533"/>
      <c r="G19" s="533"/>
      <c r="H19" s="534"/>
      <c r="I19" s="534"/>
      <c r="J19" s="534"/>
      <c r="K19" s="534"/>
      <c r="L19" s="10"/>
      <c r="M19" s="10"/>
      <c r="N19" s="2258"/>
      <c r="O19" s="2264"/>
      <c r="P19" s="2261"/>
      <c r="Q19" s="509"/>
      <c r="R19" s="509"/>
      <c r="S19" s="509"/>
      <c r="T19" s="509"/>
      <c r="U19" s="509"/>
      <c r="V19" s="2258"/>
      <c r="W19" s="2266"/>
      <c r="X19" s="10"/>
    </row>
    <row r="20" spans="1:33" ht="17.25">
      <c r="H20" s="535"/>
      <c r="I20" s="535"/>
      <c r="J20" s="535"/>
      <c r="K20" s="535"/>
      <c r="L20" s="10"/>
      <c r="M20" s="10"/>
      <c r="N20" s="2258"/>
      <c r="O20" s="2264"/>
      <c r="P20" s="2261"/>
      <c r="Q20" s="539"/>
      <c r="R20" s="539"/>
      <c r="S20" s="539"/>
      <c r="T20" s="539"/>
      <c r="U20" s="539"/>
      <c r="V20" s="2258"/>
      <c r="W20" s="2266"/>
      <c r="X20" s="10"/>
    </row>
    <row r="21" spans="1:33" ht="17.25">
      <c r="H21" s="536"/>
      <c r="I21" s="536"/>
      <c r="J21" s="536"/>
      <c r="K21" s="535"/>
      <c r="L21" s="10"/>
      <c r="M21" s="451"/>
      <c r="N21" s="540"/>
      <c r="O21" s="540"/>
      <c r="P21" s="540"/>
      <c r="Q21" s="540"/>
      <c r="R21" s="540"/>
      <c r="S21" s="540"/>
      <c r="T21" s="540"/>
      <c r="U21" s="540"/>
      <c r="V21" s="540"/>
      <c r="W21" s="540"/>
      <c r="X21" s="10"/>
    </row>
    <row r="22" spans="1:33" s="534" customFormat="1">
      <c r="H22" s="535"/>
      <c r="I22" s="535"/>
      <c r="J22" s="535"/>
      <c r="K22" s="535"/>
      <c r="L22" s="541"/>
      <c r="M22" s="541"/>
      <c r="N22" s="541"/>
      <c r="O22" s="541"/>
      <c r="P22" s="541"/>
      <c r="Q22" s="541"/>
      <c r="R22" s="541"/>
      <c r="S22" s="541"/>
      <c r="T22" s="541"/>
      <c r="U22" s="541"/>
      <c r="V22" s="541"/>
      <c r="W22" s="541"/>
      <c r="X22" s="541"/>
    </row>
    <row r="23" spans="1:33" s="534" customFormat="1">
      <c r="H23"/>
      <c r="I23"/>
      <c r="J23"/>
      <c r="K23"/>
    </row>
    <row r="24" spans="1:33" s="534" customFormat="1">
      <c r="H24"/>
      <c r="I24"/>
      <c r="J24"/>
      <c r="K24"/>
    </row>
    <row r="25" spans="1:33" s="534" customFormat="1">
      <c r="H25"/>
      <c r="I25"/>
      <c r="J25"/>
      <c r="K25"/>
    </row>
    <row r="39" ht="95.25" customHeight="1"/>
    <row r="50" spans="1:11" ht="48" customHeight="1"/>
    <row r="51" spans="1:11" ht="18" customHeight="1"/>
    <row r="52" spans="1:11" ht="18" customHeight="1"/>
    <row r="53" spans="1:11" ht="8.25" customHeight="1"/>
    <row r="54" spans="1:11" s="164" customFormat="1" ht="18" customHeight="1">
      <c r="A54" s="316" t="s">
        <v>1527</v>
      </c>
      <c r="B54" s="537"/>
      <c r="C54" s="537"/>
      <c r="D54" s="537"/>
      <c r="E54" s="537"/>
      <c r="F54" s="537"/>
      <c r="G54" s="537"/>
      <c r="H54" s="537"/>
      <c r="I54" s="537"/>
      <c r="J54" s="537"/>
      <c r="K54" s="537"/>
    </row>
    <row r="55" spans="1:11" s="252" customFormat="1" ht="18" customHeight="1">
      <c r="A55" s="252" t="s">
        <v>1528</v>
      </c>
    </row>
    <row r="56" spans="1:11" s="252" customFormat="1" ht="18" customHeight="1">
      <c r="A56" s="252" t="s">
        <v>1529</v>
      </c>
    </row>
    <row r="57" spans="1:11" s="252" customFormat="1" ht="18" customHeight="1">
      <c r="A57" s="2257" t="s">
        <v>1530</v>
      </c>
      <c r="B57" s="2194"/>
      <c r="C57" s="2194"/>
      <c r="D57" s="2194"/>
      <c r="E57" s="2194"/>
      <c r="F57" s="2194"/>
      <c r="G57" s="2194"/>
      <c r="H57" s="2194"/>
      <c r="I57" s="2194"/>
      <c r="J57" s="2194"/>
      <c r="K57" s="2194"/>
    </row>
    <row r="58" spans="1:11" s="252" customFormat="1" ht="18" customHeight="1">
      <c r="A58" s="2194" t="s">
        <v>1531</v>
      </c>
      <c r="B58" s="2194"/>
      <c r="C58" s="2194"/>
      <c r="D58" s="2194"/>
      <c r="E58" s="2194"/>
      <c r="F58" s="2194"/>
      <c r="G58" s="2194"/>
      <c r="H58" s="2194"/>
      <c r="I58" s="2194"/>
      <c r="J58" s="2194"/>
      <c r="K58" s="2194"/>
    </row>
    <row r="59" spans="1:11" ht="18" customHeight="1"/>
    <row r="60" spans="1:11" ht="18" customHeight="1"/>
    <row r="61" spans="1:11" ht="18" customHeight="1"/>
    <row r="62" spans="1:11" ht="18" customHeight="1"/>
  </sheetData>
  <mergeCells count="17">
    <mergeCell ref="B4:B6"/>
    <mergeCell ref="C4:C6"/>
    <mergeCell ref="D4:D6"/>
    <mergeCell ref="K4:K6"/>
    <mergeCell ref="N7:N9"/>
    <mergeCell ref="A57:K57"/>
    <mergeCell ref="A58:K58"/>
    <mergeCell ref="AG7:AG9"/>
    <mergeCell ref="Z7:Z9"/>
    <mergeCell ref="Y7:Y9"/>
    <mergeCell ref="V7:V9"/>
    <mergeCell ref="N18:N20"/>
    <mergeCell ref="O18:O20"/>
    <mergeCell ref="P18:P20"/>
    <mergeCell ref="V18:V20"/>
    <mergeCell ref="W18:W20"/>
    <mergeCell ref="O7:O9"/>
  </mergeCells>
  <phoneticPr fontId="4"/>
  <printOptions horizontalCentered="1"/>
  <pageMargins left="0.98425196850393704" right="0.98425196850393704" top="0.98425196850393704" bottom="0.98425196850393704" header="0.51181102362204722" footer="0.51181102362204722"/>
  <pageSetup paperSize="9" scale="69" orientation="portrait" r:id="rId1"/>
  <headerFooter alignWithMargins="0"/>
  <colBreaks count="1" manualBreakCount="1">
    <brk id="1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8DCA5-016D-4F0D-8393-AAC1D5E5C97D}">
  <sheetPr>
    <pageSetUpPr fitToPage="1"/>
  </sheetPr>
  <dimension ref="A1:S56"/>
  <sheetViews>
    <sheetView view="pageBreakPreview" zoomScale="80" zoomScaleNormal="100" zoomScaleSheetLayoutView="80" workbookViewId="0">
      <selection sqref="A1:C1"/>
    </sheetView>
  </sheetViews>
  <sheetFormatPr defaultColWidth="9" defaultRowHeight="13.5"/>
  <cols>
    <col min="1" max="1" width="27.625" style="542" customWidth="1"/>
    <col min="2" max="2" width="12.625" style="648" customWidth="1"/>
    <col min="3" max="4" width="12.625" style="652" customWidth="1"/>
    <col min="5" max="6" width="12.625" style="544" customWidth="1"/>
    <col min="7" max="7" width="12.625" style="653" customWidth="1"/>
    <col min="8" max="16384" width="9" style="542"/>
  </cols>
  <sheetData>
    <row r="1" spans="1:19" ht="18.75">
      <c r="A1" s="2273" t="s">
        <v>1532</v>
      </c>
      <c r="B1" s="2273"/>
      <c r="C1" s="2273"/>
      <c r="D1" s="543"/>
      <c r="G1" s="545" t="s">
        <v>1533</v>
      </c>
    </row>
    <row r="2" spans="1:19" ht="18" customHeight="1">
      <c r="A2" s="546" t="s">
        <v>1534</v>
      </c>
      <c r="B2" s="2274" t="s">
        <v>1535</v>
      </c>
      <c r="C2" s="2275"/>
      <c r="D2" s="2276"/>
      <c r="E2" s="2277" t="s">
        <v>1536</v>
      </c>
      <c r="F2" s="2278"/>
      <c r="G2" s="2279"/>
      <c r="H2" s="547"/>
    </row>
    <row r="3" spans="1:19" ht="18" customHeight="1" thickBot="1">
      <c r="A3" s="548" t="s">
        <v>1537</v>
      </c>
      <c r="B3" s="549" t="s">
        <v>1538</v>
      </c>
      <c r="C3" s="550" t="s">
        <v>1539</v>
      </c>
      <c r="D3" s="551" t="s">
        <v>1540</v>
      </c>
      <c r="E3" s="549" t="s">
        <v>1538</v>
      </c>
      <c r="F3" s="550" t="s">
        <v>1539</v>
      </c>
      <c r="G3" s="551" t="s">
        <v>1540</v>
      </c>
      <c r="H3" s="547"/>
      <c r="J3" s="19"/>
    </row>
    <row r="4" spans="1:19" s="552" customFormat="1" ht="18" customHeight="1" thickTop="1">
      <c r="A4" s="553" t="s">
        <v>1541</v>
      </c>
      <c r="B4" s="554">
        <v>1482923</v>
      </c>
      <c r="C4" s="555">
        <v>1470498</v>
      </c>
      <c r="D4" s="556">
        <v>1573844</v>
      </c>
      <c r="E4" s="557">
        <f>SUM(E5:E23)</f>
        <v>99.86216411775932</v>
      </c>
      <c r="F4" s="558">
        <f>SUM(F5:F23)</f>
        <v>99.85460707869035</v>
      </c>
      <c r="G4" s="559">
        <f>SUM(G5:G23)</f>
        <v>99.617242877947248</v>
      </c>
      <c r="H4" s="560"/>
      <c r="J4" s="561"/>
    </row>
    <row r="5" spans="1:19" ht="18" customHeight="1">
      <c r="A5" s="562" t="s">
        <v>1542</v>
      </c>
      <c r="B5" s="563">
        <v>4913</v>
      </c>
      <c r="C5" s="564">
        <v>4891</v>
      </c>
      <c r="D5" s="565">
        <v>4152</v>
      </c>
      <c r="E5" s="566">
        <f t="shared" ref="E5:E23" si="0">B5/$B$4*100</f>
        <v>0.33130513182410687</v>
      </c>
      <c r="F5" s="567">
        <f t="shared" ref="F5:F23" si="1">C5/$C$4*100</f>
        <v>0.33260840885196719</v>
      </c>
      <c r="G5" s="568">
        <f t="shared" ref="G5:G23" si="2">D5/$D$4*100</f>
        <v>0.26381267774951012</v>
      </c>
      <c r="H5" s="547"/>
      <c r="J5" s="569"/>
    </row>
    <row r="6" spans="1:19" ht="18" customHeight="1">
      <c r="A6" s="547" t="s">
        <v>1543</v>
      </c>
      <c r="B6" s="563">
        <v>4899</v>
      </c>
      <c r="C6" s="564">
        <v>4875</v>
      </c>
      <c r="D6" s="565">
        <v>4132</v>
      </c>
      <c r="E6" s="567">
        <f t="shared" si="0"/>
        <v>0.33036105043889669</v>
      </c>
      <c r="F6" s="567">
        <f t="shared" si="1"/>
        <v>0.33152034208819053</v>
      </c>
      <c r="G6" s="568">
        <f t="shared" si="2"/>
        <v>0.26254190377191133</v>
      </c>
      <c r="H6" s="547"/>
      <c r="J6" s="19"/>
      <c r="K6" s="19"/>
    </row>
    <row r="7" spans="1:19" ht="18" customHeight="1">
      <c r="A7" s="547" t="s">
        <v>1544</v>
      </c>
      <c r="B7" s="570">
        <v>11</v>
      </c>
      <c r="C7" s="571">
        <v>14</v>
      </c>
      <c r="D7" s="572">
        <v>19</v>
      </c>
      <c r="E7" s="567">
        <f t="shared" si="0"/>
        <v>7.4177823123655108E-4</v>
      </c>
      <c r="F7" s="567">
        <f t="shared" si="1"/>
        <v>9.5205841830454713E-4</v>
      </c>
      <c r="G7" s="568">
        <f t="shared" si="2"/>
        <v>1.2072352787188565E-3</v>
      </c>
      <c r="H7" s="547"/>
      <c r="J7" s="19"/>
      <c r="K7" s="19"/>
    </row>
    <row r="8" spans="1:19" ht="18" customHeight="1">
      <c r="A8" s="547" t="s">
        <v>1545</v>
      </c>
      <c r="B8" s="570">
        <v>3</v>
      </c>
      <c r="C8" s="571">
        <v>2</v>
      </c>
      <c r="D8" s="572">
        <v>2</v>
      </c>
      <c r="E8" s="567">
        <f t="shared" si="0"/>
        <v>2.0230315397360484E-4</v>
      </c>
      <c r="F8" s="567">
        <f t="shared" si="1"/>
        <v>1.3600834547207815E-4</v>
      </c>
      <c r="G8" s="568">
        <f t="shared" si="2"/>
        <v>1.2707739775987963E-4</v>
      </c>
      <c r="H8" s="547"/>
      <c r="J8" s="19"/>
    </row>
    <row r="9" spans="1:19" ht="18" customHeight="1">
      <c r="A9" s="547" t="s">
        <v>1546</v>
      </c>
      <c r="B9" s="570">
        <v>283</v>
      </c>
      <c r="C9" s="571">
        <v>269</v>
      </c>
      <c r="D9" s="572">
        <v>254</v>
      </c>
      <c r="E9" s="567">
        <f t="shared" si="0"/>
        <v>1.9083930858176723E-2</v>
      </c>
      <c r="F9" s="567">
        <f t="shared" si="1"/>
        <v>1.8293122465994512E-2</v>
      </c>
      <c r="G9" s="568">
        <f t="shared" si="2"/>
        <v>1.6138829515504712E-2</v>
      </c>
      <c r="H9" s="547"/>
    </row>
    <row r="10" spans="1:19" ht="18" customHeight="1">
      <c r="A10" s="547" t="s">
        <v>1547</v>
      </c>
      <c r="B10" s="563">
        <v>126626</v>
      </c>
      <c r="C10" s="564">
        <v>150025</v>
      </c>
      <c r="D10" s="565">
        <v>165089</v>
      </c>
      <c r="E10" s="567">
        <f t="shared" si="0"/>
        <v>8.5389463916872277</v>
      </c>
      <c r="F10" s="567">
        <f t="shared" si="1"/>
        <v>10.202326014724264</v>
      </c>
      <c r="G10" s="568">
        <f t="shared" si="2"/>
        <v>10.489540259390385</v>
      </c>
      <c r="H10" s="547"/>
    </row>
    <row r="11" spans="1:19" ht="18" customHeight="1">
      <c r="A11" s="547" t="s">
        <v>1548</v>
      </c>
      <c r="B11" s="563">
        <v>30266</v>
      </c>
      <c r="C11" s="564">
        <v>29562</v>
      </c>
      <c r="D11" s="565">
        <v>30931</v>
      </c>
      <c r="E11" s="567">
        <f t="shared" si="0"/>
        <v>2.0409690860550413</v>
      </c>
      <c r="F11" s="567">
        <f t="shared" si="1"/>
        <v>2.0103393544227877</v>
      </c>
      <c r="G11" s="568">
        <f t="shared" si="2"/>
        <v>1.9653154950554184</v>
      </c>
      <c r="H11" s="547"/>
    </row>
    <row r="12" spans="1:19" ht="18" customHeight="1">
      <c r="A12" s="547" t="s">
        <v>1549</v>
      </c>
      <c r="B12" s="563">
        <v>79512</v>
      </c>
      <c r="C12" s="564">
        <v>73099</v>
      </c>
      <c r="D12" s="565">
        <v>114176</v>
      </c>
      <c r="E12" s="567">
        <f t="shared" si="0"/>
        <v>5.3618427929164225</v>
      </c>
      <c r="F12" s="573">
        <f t="shared" si="1"/>
        <v>4.9710370228317213</v>
      </c>
      <c r="G12" s="568">
        <f t="shared" si="2"/>
        <v>7.2545944833160085</v>
      </c>
      <c r="H12" s="547"/>
    </row>
    <row r="13" spans="1:19" ht="18" customHeight="1">
      <c r="A13" s="547" t="s">
        <v>1550</v>
      </c>
      <c r="B13" s="563">
        <v>98571</v>
      </c>
      <c r="C13" s="564">
        <v>91975</v>
      </c>
      <c r="D13" s="565">
        <v>96570</v>
      </c>
      <c r="E13" s="567">
        <f t="shared" si="0"/>
        <v>6.6470747301107345</v>
      </c>
      <c r="F13" s="573">
        <f t="shared" si="1"/>
        <v>6.2546837873971945</v>
      </c>
      <c r="G13" s="568">
        <f t="shared" si="2"/>
        <v>6.1359321508357878</v>
      </c>
      <c r="H13" s="547"/>
    </row>
    <row r="14" spans="1:19" ht="18" customHeight="1">
      <c r="A14" s="547" t="s">
        <v>1551</v>
      </c>
      <c r="B14" s="563">
        <v>41214</v>
      </c>
      <c r="C14" s="564">
        <v>34929</v>
      </c>
      <c r="D14" s="565">
        <v>35332</v>
      </c>
      <c r="E14" s="567">
        <f t="shared" si="0"/>
        <v>2.7792407292893833</v>
      </c>
      <c r="F14" s="573">
        <f t="shared" si="1"/>
        <v>2.3753177494971092</v>
      </c>
      <c r="G14" s="568">
        <f t="shared" si="2"/>
        <v>2.2449493088260337</v>
      </c>
      <c r="H14" s="547"/>
    </row>
    <row r="15" spans="1:19" ht="18" customHeight="1">
      <c r="A15" s="547" t="s">
        <v>1552</v>
      </c>
      <c r="B15" s="563">
        <v>28493</v>
      </c>
      <c r="C15" s="564">
        <v>17638</v>
      </c>
      <c r="D15" s="565">
        <v>17039</v>
      </c>
      <c r="E15" s="567">
        <f t="shared" si="0"/>
        <v>1.9214079220566407</v>
      </c>
      <c r="F15" s="573">
        <f t="shared" si="1"/>
        <v>1.1994575987182574</v>
      </c>
      <c r="G15" s="568">
        <f t="shared" si="2"/>
        <v>1.0826358902152946</v>
      </c>
      <c r="H15" s="547"/>
      <c r="I15" s="574"/>
      <c r="K15" s="575"/>
      <c r="L15" s="575"/>
      <c r="M15" s="575"/>
      <c r="N15" s="575"/>
      <c r="O15" s="575"/>
      <c r="P15" s="575"/>
      <c r="Q15" s="575"/>
      <c r="R15" s="575"/>
      <c r="S15" s="575"/>
    </row>
    <row r="16" spans="1:19" ht="18" customHeight="1">
      <c r="A16" s="547" t="s">
        <v>1553</v>
      </c>
      <c r="B16" s="563">
        <v>31566</v>
      </c>
      <c r="C16" s="564">
        <v>30591</v>
      </c>
      <c r="D16" s="565">
        <v>31120</v>
      </c>
      <c r="E16" s="567">
        <f t="shared" si="0"/>
        <v>2.12863378611027</v>
      </c>
      <c r="F16" s="573">
        <f t="shared" si="1"/>
        <v>2.0803156481681717</v>
      </c>
      <c r="G16" s="568">
        <f t="shared" si="2"/>
        <v>1.9773243091437269</v>
      </c>
      <c r="H16" s="547"/>
      <c r="I16" s="575"/>
      <c r="J16" s="575"/>
      <c r="K16" s="575"/>
      <c r="L16" s="575"/>
      <c r="M16" s="575"/>
      <c r="N16" s="575"/>
      <c r="O16" s="575"/>
      <c r="P16" s="575"/>
      <c r="Q16" s="575"/>
      <c r="R16" s="575"/>
      <c r="S16" s="575"/>
    </row>
    <row r="17" spans="1:19" ht="18" customHeight="1">
      <c r="A17" s="547" t="s">
        <v>1554</v>
      </c>
      <c r="B17" s="563">
        <v>35551</v>
      </c>
      <c r="C17" s="564">
        <v>37108</v>
      </c>
      <c r="D17" s="565">
        <v>41372</v>
      </c>
      <c r="E17" s="567">
        <f t="shared" si="0"/>
        <v>2.3973598089718751</v>
      </c>
      <c r="F17" s="573">
        <f t="shared" si="1"/>
        <v>2.5234988418889381</v>
      </c>
      <c r="G17" s="568">
        <f t="shared" si="2"/>
        <v>2.62872305006087</v>
      </c>
      <c r="H17" s="547"/>
      <c r="I17" s="575"/>
      <c r="J17" s="574"/>
      <c r="K17" s="575"/>
      <c r="L17" s="575"/>
      <c r="M17" s="575"/>
      <c r="N17" s="575"/>
      <c r="O17" s="575"/>
      <c r="P17" s="575"/>
      <c r="Q17" s="575"/>
      <c r="R17" s="575"/>
      <c r="S17" s="575"/>
    </row>
    <row r="18" spans="1:19" ht="18" customHeight="1">
      <c r="A18" s="547" t="s">
        <v>1555</v>
      </c>
      <c r="B18" s="563">
        <v>106241</v>
      </c>
      <c r="C18" s="564">
        <v>107267</v>
      </c>
      <c r="D18" s="565">
        <v>109744</v>
      </c>
      <c r="E18" s="567">
        <f t="shared" si="0"/>
        <v>7.1642964604365842</v>
      </c>
      <c r="F18" s="573">
        <f t="shared" si="1"/>
        <v>7.2946035968767049</v>
      </c>
      <c r="G18" s="568">
        <f t="shared" si="2"/>
        <v>6.9729909698801151</v>
      </c>
      <c r="H18" s="547"/>
      <c r="J18" s="575"/>
    </row>
    <row r="19" spans="1:19" ht="18" customHeight="1">
      <c r="A19" s="547" t="s">
        <v>1556</v>
      </c>
      <c r="B19" s="563">
        <v>623616</v>
      </c>
      <c r="C19" s="564">
        <v>619774</v>
      </c>
      <c r="D19" s="565">
        <v>641879</v>
      </c>
      <c r="E19" s="567">
        <f t="shared" si="0"/>
        <v>42.05316122280118</v>
      </c>
      <c r="F19" s="573">
        <f t="shared" si="1"/>
        <v>42.147218153305886</v>
      </c>
      <c r="G19" s="568">
        <f t="shared" si="2"/>
        <v>40.784156498356886</v>
      </c>
      <c r="H19" s="547"/>
    </row>
    <row r="20" spans="1:19" ht="18" customHeight="1">
      <c r="A20" s="547" t="s">
        <v>1557</v>
      </c>
      <c r="B20" s="563">
        <v>34618</v>
      </c>
      <c r="C20" s="564">
        <v>34479</v>
      </c>
      <c r="D20" s="565">
        <v>33921</v>
      </c>
      <c r="E20" s="567">
        <f t="shared" si="0"/>
        <v>2.334443528086084</v>
      </c>
      <c r="F20" s="573">
        <f t="shared" si="1"/>
        <v>2.3447158717658914</v>
      </c>
      <c r="G20" s="568">
        <f t="shared" si="2"/>
        <v>2.1552962047064383</v>
      </c>
      <c r="H20" s="547"/>
      <c r="K20" s="576"/>
    </row>
    <row r="21" spans="1:19" ht="18" customHeight="1">
      <c r="A21" s="547" t="s">
        <v>1558</v>
      </c>
      <c r="B21" s="563">
        <v>73592</v>
      </c>
      <c r="C21" s="564">
        <v>75926</v>
      </c>
      <c r="D21" s="565">
        <v>76423</v>
      </c>
      <c r="E21" s="567">
        <f t="shared" si="0"/>
        <v>4.9626312357418421</v>
      </c>
      <c r="F21" s="573">
        <f t="shared" si="1"/>
        <v>5.1632848191565035</v>
      </c>
      <c r="G21" s="568">
        <f t="shared" si="2"/>
        <v>4.8558179845016403</v>
      </c>
      <c r="H21" s="547"/>
    </row>
    <row r="22" spans="1:19" ht="18" customHeight="1">
      <c r="A22" s="547" t="s">
        <v>1559</v>
      </c>
      <c r="B22" s="563">
        <v>110323</v>
      </c>
      <c r="C22" s="564">
        <v>109753</v>
      </c>
      <c r="D22" s="565">
        <v>116233</v>
      </c>
      <c r="E22" s="567">
        <f t="shared" si="0"/>
        <v>7.4395636186100029</v>
      </c>
      <c r="F22" s="573">
        <f t="shared" si="1"/>
        <v>7.4636619702984976</v>
      </c>
      <c r="G22" s="568">
        <f t="shared" si="2"/>
        <v>7.3852935869120451</v>
      </c>
      <c r="H22" s="547"/>
    </row>
    <row r="23" spans="1:19" ht="18" customHeight="1">
      <c r="A23" s="577" t="s">
        <v>1560</v>
      </c>
      <c r="B23" s="554">
        <v>50581</v>
      </c>
      <c r="C23" s="555">
        <v>46183</v>
      </c>
      <c r="D23" s="556">
        <v>49432</v>
      </c>
      <c r="E23" s="578">
        <f t="shared" si="0"/>
        <v>3.4108986103796353</v>
      </c>
      <c r="F23" s="567">
        <f t="shared" si="1"/>
        <v>3.140636709468493</v>
      </c>
      <c r="G23" s="568">
        <f t="shared" si="2"/>
        <v>3.1408449630331847</v>
      </c>
      <c r="H23" s="547"/>
    </row>
    <row r="24" spans="1:19" ht="20.25" customHeight="1">
      <c r="A24" s="579" t="s">
        <v>1561</v>
      </c>
      <c r="B24" s="580">
        <v>1475967</v>
      </c>
      <c r="C24" s="581">
        <v>1463470</v>
      </c>
      <c r="D24" s="582">
        <v>1563667</v>
      </c>
      <c r="E24" s="583"/>
      <c r="F24" s="583"/>
      <c r="G24" s="584"/>
      <c r="H24" s="547"/>
    </row>
    <row r="25" spans="1:19" ht="18" customHeight="1">
      <c r="A25" s="579" t="s">
        <v>1562</v>
      </c>
      <c r="B25" s="580">
        <v>25720</v>
      </c>
      <c r="C25" s="581">
        <v>26016</v>
      </c>
      <c r="D25" s="582">
        <v>32420</v>
      </c>
      <c r="E25" s="583"/>
      <c r="F25" s="583"/>
      <c r="G25" s="584"/>
      <c r="H25" s="547"/>
    </row>
    <row r="26" spans="1:19" ht="18" customHeight="1" thickBot="1">
      <c r="A26" s="585" t="s">
        <v>1563</v>
      </c>
      <c r="B26" s="586">
        <v>18765</v>
      </c>
      <c r="C26" s="587">
        <v>18989</v>
      </c>
      <c r="D26" s="588">
        <v>22242</v>
      </c>
      <c r="E26" s="589"/>
      <c r="F26" s="589"/>
      <c r="G26" s="590"/>
      <c r="H26" s="547"/>
    </row>
    <row r="27" spans="1:19" ht="18" customHeight="1" thickTop="1">
      <c r="A27" s="591" t="s">
        <v>1564</v>
      </c>
      <c r="B27" s="592">
        <v>4913</v>
      </c>
      <c r="C27" s="593">
        <v>4891</v>
      </c>
      <c r="D27" s="594">
        <v>4152</v>
      </c>
      <c r="E27" s="595"/>
      <c r="F27" s="595"/>
      <c r="G27" s="596"/>
      <c r="H27" s="576"/>
    </row>
    <row r="28" spans="1:19" ht="18" customHeight="1">
      <c r="A28" s="597" t="s">
        <v>1565</v>
      </c>
      <c r="B28" s="598">
        <v>206421</v>
      </c>
      <c r="C28" s="599">
        <v>223393</v>
      </c>
      <c r="D28" s="600">
        <v>279519</v>
      </c>
      <c r="E28" s="601"/>
      <c r="F28" s="601"/>
      <c r="G28" s="602"/>
      <c r="H28" s="576"/>
    </row>
    <row r="29" spans="1:19" ht="18" customHeight="1">
      <c r="A29" s="603" t="s">
        <v>1566</v>
      </c>
      <c r="B29" s="604">
        <v>1264633</v>
      </c>
      <c r="C29" s="605">
        <v>1235185</v>
      </c>
      <c r="D29" s="606">
        <v>1279996</v>
      </c>
      <c r="E29" s="607"/>
      <c r="F29" s="608"/>
      <c r="G29" s="609"/>
      <c r="H29" s="576"/>
    </row>
    <row r="30" spans="1:19" ht="12" customHeight="1">
      <c r="A30" s="576"/>
      <c r="B30" s="610"/>
      <c r="C30" s="611"/>
      <c r="D30" s="611"/>
      <c r="G30" s="612"/>
      <c r="H30" s="576"/>
    </row>
    <row r="31" spans="1:19" ht="18" customHeight="1">
      <c r="A31" s="613" t="s">
        <v>1567</v>
      </c>
      <c r="B31" s="2274" t="s">
        <v>1535</v>
      </c>
      <c r="C31" s="2275"/>
      <c r="D31" s="2276"/>
      <c r="E31" s="2280" t="s">
        <v>1536</v>
      </c>
      <c r="F31" s="2281"/>
      <c r="G31" s="2282"/>
      <c r="H31" s="547"/>
    </row>
    <row r="32" spans="1:19" ht="18" customHeight="1" thickBot="1">
      <c r="A32" s="614" t="s">
        <v>1537</v>
      </c>
      <c r="B32" s="549" t="s">
        <v>1538</v>
      </c>
      <c r="C32" s="550" t="s">
        <v>1539</v>
      </c>
      <c r="D32" s="551" t="s">
        <v>1540</v>
      </c>
      <c r="E32" s="549" t="s">
        <v>1538</v>
      </c>
      <c r="F32" s="550" t="s">
        <v>1539</v>
      </c>
      <c r="G32" s="551" t="s">
        <v>1540</v>
      </c>
      <c r="H32" s="547"/>
    </row>
    <row r="33" spans="1:8" ht="18" customHeight="1" thickTop="1">
      <c r="A33" s="615" t="s">
        <v>1568</v>
      </c>
      <c r="B33" s="616">
        <v>974549</v>
      </c>
      <c r="C33" s="617">
        <v>929746</v>
      </c>
      <c r="D33" s="618">
        <v>1041679</v>
      </c>
      <c r="E33" s="619">
        <f>E34+E37+E41</f>
        <v>100</v>
      </c>
      <c r="F33" s="620">
        <f>F34+F37+F41</f>
        <v>100</v>
      </c>
      <c r="G33" s="621">
        <f>G34+G37+G41</f>
        <v>100.00009599886337</v>
      </c>
      <c r="H33" s="547"/>
    </row>
    <row r="34" spans="1:8" ht="18" customHeight="1">
      <c r="A34" s="622" t="s">
        <v>1569</v>
      </c>
      <c r="B34" s="563">
        <v>668139</v>
      </c>
      <c r="C34" s="564">
        <v>676256</v>
      </c>
      <c r="D34" s="399">
        <v>699904</v>
      </c>
      <c r="E34" s="623">
        <f>SUM(E35:E36)</f>
        <v>68.558789758134282</v>
      </c>
      <c r="F34" s="624">
        <f>SUM(F35:F36)</f>
        <v>72.73556433692643</v>
      </c>
      <c r="G34" s="625">
        <f>SUM(G35:G36)</f>
        <v>67.190084469399878</v>
      </c>
      <c r="H34" s="547"/>
    </row>
    <row r="35" spans="1:8" ht="18" customHeight="1">
      <c r="A35" s="622" t="s">
        <v>1570</v>
      </c>
      <c r="B35" s="563">
        <v>588074</v>
      </c>
      <c r="C35" s="564">
        <v>594134</v>
      </c>
      <c r="D35" s="399">
        <v>614443</v>
      </c>
      <c r="E35" s="623">
        <f>B35/$B$33*100</f>
        <v>60.343194646959773</v>
      </c>
      <c r="F35" s="624">
        <f>C35/$C$33*100</f>
        <v>63.902829374904549</v>
      </c>
      <c r="G35" s="625">
        <f>D35/$D$33*100</f>
        <v>58.98582960777744</v>
      </c>
      <c r="H35" s="547"/>
    </row>
    <row r="36" spans="1:8" ht="18" customHeight="1">
      <c r="A36" s="614" t="s">
        <v>1571</v>
      </c>
      <c r="B36" s="554">
        <v>80065</v>
      </c>
      <c r="C36" s="555">
        <v>82122</v>
      </c>
      <c r="D36" s="556">
        <v>85462</v>
      </c>
      <c r="E36" s="619">
        <f>B36/$B$33*100</f>
        <v>8.2155951111745029</v>
      </c>
      <c r="F36" s="620">
        <f>C36/$C$33*100</f>
        <v>8.8327349620218865</v>
      </c>
      <c r="G36" s="621">
        <f>D36/$D$33*100</f>
        <v>8.204254861622438</v>
      </c>
      <c r="H36" s="547"/>
    </row>
    <row r="37" spans="1:8" ht="18" customHeight="1">
      <c r="A37" s="626" t="s">
        <v>1572</v>
      </c>
      <c r="B37" s="563">
        <v>51234</v>
      </c>
      <c r="C37" s="564">
        <v>49582</v>
      </c>
      <c r="D37" s="399">
        <v>55775</v>
      </c>
      <c r="E37" s="623">
        <f>SUM(E38:E40)</f>
        <v>5.2570984116755541</v>
      </c>
      <c r="F37" s="624">
        <f>SUM(F38:F40)</f>
        <v>5.3328543494674889</v>
      </c>
      <c r="G37" s="625">
        <f>SUM(G38:G40)</f>
        <v>5.354336604654601</v>
      </c>
      <c r="H37" s="547"/>
    </row>
    <row r="38" spans="1:8" ht="18" customHeight="1">
      <c r="A38" s="622" t="s">
        <v>1573</v>
      </c>
      <c r="B38" s="570">
        <v>-256</v>
      </c>
      <c r="C38" s="564">
        <v>-397</v>
      </c>
      <c r="D38">
        <v>-284</v>
      </c>
      <c r="E38" s="627">
        <f>B38/$B$33*100</f>
        <v>-2.6268561149824177E-2</v>
      </c>
      <c r="F38" s="628">
        <f>C38/$C$33*100</f>
        <v>-4.2699834148251244E-2</v>
      </c>
      <c r="G38" s="629">
        <f>D38/$D$33*100</f>
        <v>-2.7263677198061977E-2</v>
      </c>
      <c r="H38" s="547"/>
    </row>
    <row r="39" spans="1:8" ht="18" customHeight="1">
      <c r="A39" s="622" t="s">
        <v>1574</v>
      </c>
      <c r="B39" s="563">
        <v>51031</v>
      </c>
      <c r="C39" s="564">
        <v>49509</v>
      </c>
      <c r="D39" s="399">
        <v>55491</v>
      </c>
      <c r="E39" s="627">
        <f>B39/$B$33*100</f>
        <v>5.2363708751432716</v>
      </c>
      <c r="F39" s="628">
        <f>C39/$C$33*100</f>
        <v>5.3250027426845614</v>
      </c>
      <c r="G39" s="629">
        <f>D39/$D$33*100</f>
        <v>5.3270729274565385</v>
      </c>
      <c r="H39" s="547"/>
    </row>
    <row r="40" spans="1:8" ht="18" customHeight="1">
      <c r="A40" s="614" t="s">
        <v>1575</v>
      </c>
      <c r="B40" s="630">
        <v>458</v>
      </c>
      <c r="C40" s="555">
        <v>470</v>
      </c>
      <c r="D40" s="631">
        <v>568</v>
      </c>
      <c r="E40" s="632">
        <f>B40/$B$33*100</f>
        <v>4.6996097682107316E-2</v>
      </c>
      <c r="F40" s="633">
        <f>C40/$C$33*100</f>
        <v>5.0551440931179054E-2</v>
      </c>
      <c r="G40" s="634">
        <f>D40/$D$33*100</f>
        <v>5.4527354396123953E-2</v>
      </c>
      <c r="H40" s="547"/>
    </row>
    <row r="41" spans="1:8" ht="18" customHeight="1">
      <c r="A41" s="622" t="s">
        <v>1576</v>
      </c>
      <c r="B41" s="563">
        <v>255176</v>
      </c>
      <c r="C41" s="564">
        <v>203908</v>
      </c>
      <c r="D41" s="399">
        <v>286000</v>
      </c>
      <c r="E41" s="623">
        <f>E42+E43+E44</f>
        <v>26.184111830190169</v>
      </c>
      <c r="F41" s="635">
        <f>F42+F43+F44</f>
        <v>21.931581313606081</v>
      </c>
      <c r="G41" s="625">
        <f>G42+G43+G44</f>
        <v>27.455674924808893</v>
      </c>
      <c r="H41" s="547"/>
    </row>
    <row r="42" spans="1:8" ht="18" customHeight="1">
      <c r="A42" s="622" t="s">
        <v>1577</v>
      </c>
      <c r="B42" s="563">
        <v>192557</v>
      </c>
      <c r="C42" s="564">
        <v>146350</v>
      </c>
      <c r="D42" s="399">
        <v>229278</v>
      </c>
      <c r="E42" s="623">
        <f>B42/$B$33*100</f>
        <v>19.758575505182396</v>
      </c>
      <c r="F42" s="635">
        <f>C42/$C$33*100</f>
        <v>15.740858255910753</v>
      </c>
      <c r="G42" s="625">
        <f>D42/$D$33*100</f>
        <v>22.010427396539626</v>
      </c>
      <c r="H42" s="547"/>
    </row>
    <row r="43" spans="1:8" ht="18" customHeight="1">
      <c r="A43" s="622" t="s">
        <v>1578</v>
      </c>
      <c r="B43" s="563">
        <v>3269</v>
      </c>
      <c r="C43" s="564">
        <v>2096</v>
      </c>
      <c r="D43" s="399">
        <v>1308</v>
      </c>
      <c r="E43" s="623">
        <f>B43/$B$33*100</f>
        <v>0.33543721249521574</v>
      </c>
      <c r="F43" s="635">
        <f>C43/$C$33*100</f>
        <v>0.22543791530159848</v>
      </c>
      <c r="G43" s="625">
        <f>D43/$D$33*100</f>
        <v>0.12556651329248261</v>
      </c>
      <c r="H43" s="547"/>
    </row>
    <row r="44" spans="1:8" ht="18" customHeight="1">
      <c r="A44" s="622" t="s">
        <v>1579</v>
      </c>
      <c r="B44" s="563">
        <v>59350</v>
      </c>
      <c r="C44" s="564">
        <v>55462</v>
      </c>
      <c r="D44" s="399">
        <v>55413</v>
      </c>
      <c r="E44" s="623">
        <f>SUM(E45:E47)</f>
        <v>6.090099112512557</v>
      </c>
      <c r="F44" s="635">
        <f>SUM(F45:F47)</f>
        <v>5.9652851423937294</v>
      </c>
      <c r="G44" s="625">
        <f>SUM(G45:G47)</f>
        <v>5.3196810149767826</v>
      </c>
      <c r="H44" s="547"/>
    </row>
    <row r="45" spans="1:8" ht="18" customHeight="1">
      <c r="A45" s="622" t="s">
        <v>1580</v>
      </c>
      <c r="B45" s="563">
        <v>8815</v>
      </c>
      <c r="C45" s="564">
        <v>2896</v>
      </c>
      <c r="D45" s="399">
        <v>2503</v>
      </c>
      <c r="E45" s="623">
        <f>B45/$B$33*100</f>
        <v>0.90452096303007856</v>
      </c>
      <c r="F45" s="635">
        <f>C45/$C$33*100</f>
        <v>0.31148292114190329</v>
      </c>
      <c r="G45" s="625">
        <f>D45/$D$33*100</f>
        <v>0.24028515502376452</v>
      </c>
      <c r="H45" s="547"/>
    </row>
    <row r="46" spans="1:8" ht="18" customHeight="1">
      <c r="A46" s="622" t="s">
        <v>1581</v>
      </c>
      <c r="B46" s="563">
        <v>20406</v>
      </c>
      <c r="C46" s="564">
        <v>21442</v>
      </c>
      <c r="D46" s="399">
        <v>22635</v>
      </c>
      <c r="E46" s="623">
        <f>B46/$B$33*100</f>
        <v>2.0938916360285629</v>
      </c>
      <c r="F46" s="635">
        <f>C46/$C$33*100</f>
        <v>2.3062212690347685</v>
      </c>
      <c r="G46" s="625">
        <f>D46/$D$33*100</f>
        <v>2.1729342724582139</v>
      </c>
      <c r="H46" s="547"/>
    </row>
    <row r="47" spans="1:8" ht="18" customHeight="1">
      <c r="A47" s="622" t="s">
        <v>1582</v>
      </c>
      <c r="B47" s="563">
        <v>30130</v>
      </c>
      <c r="C47" s="564">
        <v>31124</v>
      </c>
      <c r="D47" s="399">
        <v>30276</v>
      </c>
      <c r="E47" s="619">
        <f>B47/$B$33*100</f>
        <v>3.0916865134539155</v>
      </c>
      <c r="F47" s="636">
        <f>C47/$C$33*100</f>
        <v>3.3475809522170574</v>
      </c>
      <c r="G47" s="625">
        <f>D47/$D$33*100</f>
        <v>2.9064615874948041</v>
      </c>
      <c r="H47" s="547"/>
    </row>
    <row r="48" spans="1:8" ht="18" customHeight="1">
      <c r="A48" s="637" t="s">
        <v>1583</v>
      </c>
      <c r="B48" s="638">
        <v>240987</v>
      </c>
      <c r="C48" s="639">
        <v>241656</v>
      </c>
      <c r="D48" s="640">
        <v>246784</v>
      </c>
      <c r="E48" s="641"/>
      <c r="F48" s="642"/>
      <c r="G48" s="643"/>
      <c r="H48" s="547"/>
    </row>
    <row r="49" spans="1:8" ht="18" customHeight="1">
      <c r="A49" s="644" t="s">
        <v>1584</v>
      </c>
      <c r="B49" s="638">
        <f>B33*1000000/B48/1000</f>
        <v>4043.9899247677263</v>
      </c>
      <c r="C49" s="639">
        <f>C33*1000000/C48/1000</f>
        <v>3847.3946436256497</v>
      </c>
      <c r="D49" s="640">
        <f>D33*1000000/D48/1000</f>
        <v>4221.0151387448132</v>
      </c>
      <c r="E49" s="645"/>
      <c r="F49" s="646"/>
      <c r="G49" s="647"/>
      <c r="H49" s="547"/>
    </row>
    <row r="50" spans="1:8" ht="18.75" customHeight="1">
      <c r="A50" s="542" t="s">
        <v>1585</v>
      </c>
      <c r="B50" s="648" t="s">
        <v>1586</v>
      </c>
      <c r="C50" s="2283" t="s">
        <v>1587</v>
      </c>
      <c r="D50" s="2283"/>
      <c r="E50" s="2283"/>
      <c r="F50" s="2283"/>
      <c r="G50" s="2283"/>
    </row>
    <row r="51" spans="1:8">
      <c r="A51" s="2272"/>
      <c r="B51" s="2272"/>
      <c r="C51" s="2272"/>
      <c r="D51" s="2272"/>
      <c r="E51" s="2272"/>
      <c r="F51" s="2272"/>
      <c r="G51" s="649"/>
    </row>
    <row r="52" spans="1:8" ht="13.5" customHeight="1">
      <c r="A52" s="650"/>
      <c r="B52" s="650"/>
      <c r="C52" s="650"/>
      <c r="D52" s="650"/>
      <c r="E52" s="650"/>
      <c r="F52" s="650"/>
      <c r="G52" s="651"/>
    </row>
    <row r="53" spans="1:8">
      <c r="A53" s="650"/>
      <c r="B53" s="650"/>
      <c r="C53" s="650"/>
      <c r="D53" s="650"/>
      <c r="E53" s="650"/>
      <c r="F53" s="650"/>
      <c r="G53" s="651"/>
    </row>
    <row r="54" spans="1:8" ht="29.25" customHeight="1">
      <c r="A54" s="650"/>
      <c r="B54" s="650"/>
      <c r="C54" s="650"/>
      <c r="D54" s="650"/>
      <c r="E54" s="650"/>
      <c r="F54" s="650"/>
      <c r="G54" s="651"/>
    </row>
    <row r="55" spans="1:8" ht="13.5" customHeight="1">
      <c r="A55" s="2272"/>
      <c r="B55" s="2272"/>
      <c r="C55" s="2272"/>
      <c r="D55" s="2272"/>
      <c r="E55" s="2272"/>
      <c r="F55" s="2272"/>
      <c r="G55" s="649"/>
    </row>
    <row r="56" spans="1:8">
      <c r="A56" s="2272"/>
      <c r="B56" s="2272"/>
      <c r="C56" s="2272"/>
      <c r="D56" s="2272"/>
      <c r="E56" s="2272"/>
      <c r="F56" s="2272"/>
      <c r="G56" s="649"/>
    </row>
  </sheetData>
  <mergeCells count="8">
    <mergeCell ref="A51:F51"/>
    <mergeCell ref="A55:F56"/>
    <mergeCell ref="A1:C1"/>
    <mergeCell ref="B2:D2"/>
    <mergeCell ref="E2:G2"/>
    <mergeCell ref="B31:D31"/>
    <mergeCell ref="E31:G31"/>
    <mergeCell ref="C50:G50"/>
  </mergeCells>
  <phoneticPr fontId="4"/>
  <dataValidations count="1">
    <dataValidation allowBlank="1" showErrorMessage="1" sqref="B33:D47" xr:uid="{488EEDCE-A058-46C3-BDBE-D30DDEBBF079}">
      <formula1>0</formula1>
      <formula2>0</formula2>
    </dataValidation>
  </dataValidations>
  <pageMargins left="0.82677165354330717" right="0.23622047244094491" top="0.74803149606299213" bottom="0.74803149606299213" header="0.31496062992125984" footer="0.31496062992125984"/>
  <pageSetup paperSize="9" scale="90" fitToHeight="0" orientation="portrait" r:id="rId1"/>
  <headerFooter alignWithMargins="0"/>
  <colBreaks count="1" manualBreakCount="1">
    <brk id="7" max="56"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12A93-C3F9-4ED6-B515-A2C9B7DF5A21}">
  <dimension ref="A1:C30"/>
  <sheetViews>
    <sheetView view="pageBreakPreview" zoomScaleNormal="100" zoomScaleSheetLayoutView="100" workbookViewId="0"/>
  </sheetViews>
  <sheetFormatPr defaultColWidth="9" defaultRowHeight="13.5"/>
  <cols>
    <col min="1" max="1" width="15.25" style="655" customWidth="1"/>
    <col min="2" max="2" width="31.25" style="655" customWidth="1"/>
    <col min="3" max="3" width="31.125" style="655" customWidth="1"/>
    <col min="4" max="4" width="2.125" style="655" customWidth="1"/>
    <col min="5" max="16384" width="9" style="655"/>
  </cols>
  <sheetData>
    <row r="1" spans="1:3" ht="18.75">
      <c r="A1" s="654" t="s">
        <v>1588</v>
      </c>
    </row>
    <row r="2" spans="1:3">
      <c r="C2" s="656" t="s">
        <v>1589</v>
      </c>
    </row>
    <row r="3" spans="1:3" ht="19.5" customHeight="1">
      <c r="A3" s="657" t="s">
        <v>1537</v>
      </c>
      <c r="B3" s="2284" t="s">
        <v>1590</v>
      </c>
      <c r="C3" s="2286" t="s">
        <v>1591</v>
      </c>
    </row>
    <row r="4" spans="1:3" ht="19.5" customHeight="1">
      <c r="A4" s="658" t="s">
        <v>3</v>
      </c>
      <c r="B4" s="2285"/>
      <c r="C4" s="2287"/>
    </row>
    <row r="5" spans="1:3" ht="19.5" customHeight="1">
      <c r="A5" s="659" t="s">
        <v>1592</v>
      </c>
      <c r="B5" s="660">
        <v>1752300</v>
      </c>
      <c r="C5" s="661">
        <v>1879500</v>
      </c>
    </row>
    <row r="6" spans="1:3" ht="19.5" customHeight="1">
      <c r="A6" s="659" t="s">
        <v>1593</v>
      </c>
      <c r="B6" s="660">
        <v>1975200</v>
      </c>
      <c r="C6" s="661">
        <v>2124700</v>
      </c>
    </row>
    <row r="7" spans="1:3" ht="19.5" customHeight="1">
      <c r="A7" s="659" t="s">
        <v>1594</v>
      </c>
      <c r="B7" s="660">
        <v>2487800</v>
      </c>
      <c r="C7" s="661">
        <v>2652900</v>
      </c>
    </row>
    <row r="8" spans="1:3" ht="19.5" customHeight="1">
      <c r="A8" s="659" t="s">
        <v>1595</v>
      </c>
      <c r="B8" s="660">
        <v>2708300</v>
      </c>
      <c r="C8" s="661">
        <v>3274400</v>
      </c>
    </row>
    <row r="9" spans="1:3" ht="19.5" customHeight="1">
      <c r="A9" s="659" t="s">
        <v>1596</v>
      </c>
      <c r="B9" s="660">
        <v>3011300</v>
      </c>
      <c r="C9" s="661">
        <v>3673600</v>
      </c>
    </row>
    <row r="10" spans="1:3" ht="19.5" customHeight="1">
      <c r="A10" s="659" t="s">
        <v>1597</v>
      </c>
      <c r="B10" s="660">
        <v>2979300</v>
      </c>
      <c r="C10" s="661">
        <v>3564800</v>
      </c>
    </row>
    <row r="11" spans="1:3" ht="19.5" customHeight="1">
      <c r="A11" s="659" t="s">
        <v>1598</v>
      </c>
      <c r="B11" s="660">
        <v>2937800</v>
      </c>
      <c r="C11" s="661">
        <v>4015800</v>
      </c>
    </row>
    <row r="12" spans="1:3" ht="19.5" customHeight="1">
      <c r="A12" s="659" t="s">
        <v>1599</v>
      </c>
      <c r="B12" s="660">
        <v>2950000</v>
      </c>
      <c r="C12" s="661">
        <v>3725100</v>
      </c>
    </row>
    <row r="13" spans="1:3" ht="19.5" customHeight="1">
      <c r="A13" s="659" t="s">
        <v>1600</v>
      </c>
      <c r="B13" s="660">
        <v>2769300</v>
      </c>
      <c r="C13" s="661">
        <v>3802900</v>
      </c>
    </row>
    <row r="14" spans="1:3" ht="19.5" customHeight="1">
      <c r="A14" s="659" t="s">
        <v>1601</v>
      </c>
      <c r="B14" s="660">
        <v>2781700</v>
      </c>
      <c r="C14" s="661">
        <v>3774900</v>
      </c>
    </row>
    <row r="15" spans="1:3" ht="19.5" customHeight="1">
      <c r="A15" s="659" t="s">
        <v>1602</v>
      </c>
      <c r="B15" s="660">
        <v>2610400</v>
      </c>
      <c r="C15" s="661">
        <v>3626500</v>
      </c>
    </row>
    <row r="16" spans="1:3" ht="19.5" customHeight="1">
      <c r="A16" s="659" t="s">
        <v>1603</v>
      </c>
      <c r="B16" s="662">
        <v>2483900</v>
      </c>
      <c r="C16" s="661">
        <v>3541600</v>
      </c>
    </row>
    <row r="17" spans="1:3" ht="19.5" customHeight="1">
      <c r="A17" s="659" t="s">
        <v>404</v>
      </c>
      <c r="B17" s="660">
        <v>2083900</v>
      </c>
      <c r="C17" s="663">
        <v>3161600</v>
      </c>
    </row>
    <row r="18" spans="1:3" ht="19.5" customHeight="1">
      <c r="A18" s="659" t="s">
        <v>405</v>
      </c>
      <c r="B18" s="660">
        <v>2137700</v>
      </c>
      <c r="C18" s="663">
        <v>3454400</v>
      </c>
    </row>
    <row r="19" spans="1:3" ht="19.5" customHeight="1">
      <c r="A19" s="659" t="s">
        <v>406</v>
      </c>
      <c r="B19" s="660">
        <v>2051700</v>
      </c>
      <c r="C19" s="663">
        <v>3316100</v>
      </c>
    </row>
    <row r="20" spans="1:3" ht="19.5" customHeight="1">
      <c r="A20" s="659" t="s">
        <v>407</v>
      </c>
      <c r="B20" s="660">
        <v>2094000</v>
      </c>
      <c r="C20" s="663">
        <v>3419400</v>
      </c>
    </row>
    <row r="21" spans="1:3" ht="19.5" customHeight="1">
      <c r="A21" s="664" t="s">
        <v>408</v>
      </c>
      <c r="B21" s="660">
        <v>1967900</v>
      </c>
      <c r="C21" s="663">
        <v>3320400</v>
      </c>
    </row>
    <row r="22" spans="1:3" ht="19.5" customHeight="1">
      <c r="A22" s="664" t="s">
        <v>409</v>
      </c>
      <c r="B22" s="660">
        <v>2217100</v>
      </c>
      <c r="C22" s="663">
        <v>3696400</v>
      </c>
    </row>
    <row r="23" spans="1:3" ht="19.5" customHeight="1">
      <c r="A23" s="664" t="s">
        <v>410</v>
      </c>
      <c r="B23" s="665">
        <v>2257900</v>
      </c>
      <c r="C23" s="661">
        <v>3845500</v>
      </c>
    </row>
    <row r="24" spans="1:3" ht="19.5" customHeight="1">
      <c r="A24" s="664" t="s">
        <v>411</v>
      </c>
      <c r="B24" s="665">
        <v>2474600</v>
      </c>
      <c r="C24" s="661">
        <v>4216900</v>
      </c>
    </row>
    <row r="25" spans="1:3" ht="19.5" customHeight="1">
      <c r="A25" s="664" t="s">
        <v>1604</v>
      </c>
      <c r="B25" s="665">
        <v>2509000</v>
      </c>
      <c r="C25" s="666">
        <v>4259100</v>
      </c>
    </row>
    <row r="26" spans="1:3" ht="19.5" customHeight="1">
      <c r="A26" s="664" t="s">
        <v>101</v>
      </c>
      <c r="B26" s="660">
        <v>2283600</v>
      </c>
      <c r="C26" s="663">
        <v>2728700</v>
      </c>
    </row>
    <row r="27" spans="1:3" ht="19.5" customHeight="1">
      <c r="A27" s="664" t="s">
        <v>117</v>
      </c>
      <c r="B27" s="667">
        <v>1868600</v>
      </c>
      <c r="C27" s="668">
        <v>2433000</v>
      </c>
    </row>
    <row r="28" spans="1:3" ht="19.5" customHeight="1">
      <c r="A28" s="669" t="s">
        <v>413</v>
      </c>
      <c r="B28" s="670">
        <v>1840700</v>
      </c>
      <c r="C28" s="671">
        <v>2747300</v>
      </c>
    </row>
    <row r="29" spans="1:3" ht="19.5" customHeight="1">
      <c r="A29" s="672"/>
      <c r="B29" s="673"/>
      <c r="C29" s="673" t="s">
        <v>1605</v>
      </c>
    </row>
    <row r="30" spans="1:3">
      <c r="A30" s="2288" t="s">
        <v>1606</v>
      </c>
      <c r="B30" s="2288"/>
      <c r="C30" s="2288"/>
    </row>
  </sheetData>
  <mergeCells count="3">
    <mergeCell ref="B3:B4"/>
    <mergeCell ref="C3:C4"/>
    <mergeCell ref="A30:C30"/>
  </mergeCells>
  <phoneticPr fontId="4"/>
  <printOptions horizontalCentered="1"/>
  <pageMargins left="0.78740157480314965" right="0.78740157480314965" top="0.98425196850393704" bottom="0.98425196850393704" header="0.51181102362204722" footer="0.51181102362204722"/>
  <pageSetup paperSize="9" scale="9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6BE6A-78AD-4A20-A7A1-F1A8F2075784}">
  <sheetPr>
    <pageSetUpPr fitToPage="1"/>
  </sheetPr>
  <dimension ref="A1:G58"/>
  <sheetViews>
    <sheetView view="pageBreakPreview" zoomScaleNormal="100" zoomScaleSheetLayoutView="100" workbookViewId="0">
      <selection activeCell="E1" sqref="E1"/>
    </sheetView>
  </sheetViews>
  <sheetFormatPr defaultRowHeight="13.5"/>
  <cols>
    <col min="1" max="1" width="13.75" style="110" customWidth="1"/>
    <col min="2" max="2" width="40.375" style="110" customWidth="1"/>
    <col min="3" max="3" width="18.625" style="110" customWidth="1"/>
    <col min="4" max="4" width="8.875" style="110" customWidth="1"/>
    <col min="5" max="5" width="23.375" style="110" customWidth="1"/>
  </cols>
  <sheetData>
    <row r="1" spans="1:7" ht="21.75" customHeight="1">
      <c r="A1" s="109" t="s">
        <v>89</v>
      </c>
    </row>
    <row r="3" spans="1:7" ht="22.5" customHeight="1">
      <c r="A3" s="111" t="s">
        <v>90</v>
      </c>
      <c r="B3" s="112" t="s">
        <v>91</v>
      </c>
      <c r="C3" s="113" t="s">
        <v>92</v>
      </c>
      <c r="D3" s="114" t="s">
        <v>93</v>
      </c>
      <c r="E3" s="111" t="s">
        <v>94</v>
      </c>
    </row>
    <row r="4" spans="1:7" ht="16.5" customHeight="1">
      <c r="A4" s="115" t="s">
        <v>95</v>
      </c>
      <c r="B4" s="116" t="s">
        <v>96</v>
      </c>
      <c r="C4" s="117" t="s">
        <v>97</v>
      </c>
      <c r="D4" s="117">
        <v>4</v>
      </c>
      <c r="E4" s="118" t="s">
        <v>98</v>
      </c>
    </row>
    <row r="5" spans="1:7" ht="16.5" customHeight="1">
      <c r="A5" s="115"/>
      <c r="B5" s="119" t="s">
        <v>99</v>
      </c>
      <c r="C5" s="120" t="s">
        <v>100</v>
      </c>
      <c r="D5" s="120">
        <v>1</v>
      </c>
      <c r="E5" s="121" t="s">
        <v>101</v>
      </c>
    </row>
    <row r="6" spans="1:7" ht="16.5" customHeight="1">
      <c r="A6" s="115"/>
      <c r="B6" s="119" t="s">
        <v>102</v>
      </c>
      <c r="C6" s="122" t="s">
        <v>103</v>
      </c>
      <c r="D6" s="120">
        <v>2</v>
      </c>
      <c r="E6" s="121" t="s">
        <v>98</v>
      </c>
      <c r="F6" s="15"/>
      <c r="G6" s="15"/>
    </row>
    <row r="7" spans="1:7" ht="16.5" customHeight="1">
      <c r="A7" s="115"/>
      <c r="B7" s="119" t="s">
        <v>104</v>
      </c>
      <c r="C7" s="120" t="s">
        <v>105</v>
      </c>
      <c r="D7" s="120">
        <v>44</v>
      </c>
      <c r="E7" s="121" t="s">
        <v>106</v>
      </c>
      <c r="G7" s="123"/>
    </row>
    <row r="8" spans="1:7" ht="16.5" customHeight="1">
      <c r="A8" s="115"/>
      <c r="B8" s="119" t="s">
        <v>107</v>
      </c>
      <c r="C8" s="120" t="s">
        <v>108</v>
      </c>
      <c r="D8" s="120">
        <v>10</v>
      </c>
      <c r="E8" s="121" t="s">
        <v>98</v>
      </c>
    </row>
    <row r="9" spans="1:7" ht="16.5" customHeight="1">
      <c r="A9" s="115"/>
      <c r="B9" s="119" t="s">
        <v>109</v>
      </c>
      <c r="C9" s="124" t="s">
        <v>110</v>
      </c>
      <c r="D9" s="120">
        <v>1</v>
      </c>
      <c r="E9" s="121" t="s">
        <v>98</v>
      </c>
    </row>
    <row r="10" spans="1:7" ht="16.5" customHeight="1">
      <c r="A10" s="115"/>
      <c r="B10" s="119" t="s">
        <v>111</v>
      </c>
      <c r="C10" s="124" t="s">
        <v>112</v>
      </c>
      <c r="D10" s="120">
        <v>1</v>
      </c>
      <c r="E10" s="121" t="s">
        <v>98</v>
      </c>
    </row>
    <row r="11" spans="1:7" ht="16.5" customHeight="1">
      <c r="A11" s="115"/>
      <c r="B11" s="119" t="s">
        <v>113</v>
      </c>
      <c r="C11" s="124" t="s">
        <v>114</v>
      </c>
      <c r="D11" s="120">
        <v>44</v>
      </c>
      <c r="E11" s="121" t="s">
        <v>98</v>
      </c>
    </row>
    <row r="12" spans="1:7" ht="16.5" customHeight="1">
      <c r="A12" s="115"/>
      <c r="B12" s="119" t="s">
        <v>115</v>
      </c>
      <c r="C12" s="125" t="s">
        <v>116</v>
      </c>
      <c r="D12" s="120">
        <v>1</v>
      </c>
      <c r="E12" s="121" t="s">
        <v>117</v>
      </c>
    </row>
    <row r="13" spans="1:7" ht="16.5" customHeight="1">
      <c r="A13" s="115"/>
      <c r="B13" s="119" t="s">
        <v>118</v>
      </c>
      <c r="C13" s="125" t="s">
        <v>119</v>
      </c>
      <c r="D13" s="120">
        <v>43</v>
      </c>
      <c r="E13" s="121" t="s">
        <v>117</v>
      </c>
    </row>
    <row r="14" spans="1:7" ht="16.5" customHeight="1">
      <c r="A14" s="115"/>
      <c r="B14" s="119" t="s">
        <v>120</v>
      </c>
      <c r="C14" s="120" t="s">
        <v>121</v>
      </c>
      <c r="D14" s="120">
        <v>32</v>
      </c>
      <c r="E14" s="121" t="s">
        <v>122</v>
      </c>
    </row>
    <row r="15" spans="1:7" ht="16.5" customHeight="1">
      <c r="A15" s="115"/>
      <c r="B15" s="119" t="s">
        <v>123</v>
      </c>
      <c r="C15" s="120" t="s">
        <v>124</v>
      </c>
      <c r="D15" s="120">
        <v>1</v>
      </c>
      <c r="E15" s="121" t="s">
        <v>122</v>
      </c>
    </row>
    <row r="16" spans="1:7" ht="16.5" customHeight="1">
      <c r="A16" s="126"/>
      <c r="B16" s="127" t="s">
        <v>125</v>
      </c>
      <c r="C16" s="128" t="s">
        <v>126</v>
      </c>
      <c r="D16" s="128">
        <v>9</v>
      </c>
      <c r="E16" s="129" t="s">
        <v>127</v>
      </c>
    </row>
    <row r="17" spans="1:5" ht="16.5" customHeight="1">
      <c r="A17" s="130" t="s">
        <v>128</v>
      </c>
      <c r="B17" s="116" t="s">
        <v>129</v>
      </c>
      <c r="C17" s="131" t="s">
        <v>130</v>
      </c>
      <c r="D17" s="117">
        <v>1</v>
      </c>
      <c r="E17" s="118" t="s">
        <v>131</v>
      </c>
    </row>
    <row r="18" spans="1:5" ht="16.5" customHeight="1">
      <c r="A18" s="115"/>
      <c r="B18" s="132" t="s">
        <v>132</v>
      </c>
      <c r="C18" s="133" t="s">
        <v>133</v>
      </c>
      <c r="D18" s="120">
        <v>9</v>
      </c>
      <c r="E18" s="121" t="s">
        <v>101</v>
      </c>
    </row>
    <row r="19" spans="1:5" ht="16.5" customHeight="1">
      <c r="A19" s="115"/>
      <c r="B19" s="119" t="s">
        <v>134</v>
      </c>
      <c r="C19" s="134" t="s">
        <v>135</v>
      </c>
      <c r="D19" s="120">
        <v>2</v>
      </c>
      <c r="E19" s="121" t="s">
        <v>101</v>
      </c>
    </row>
    <row r="20" spans="1:5" ht="16.5" customHeight="1">
      <c r="A20" s="115"/>
      <c r="B20" s="119" t="s">
        <v>136</v>
      </c>
      <c r="C20" s="135" t="s">
        <v>137</v>
      </c>
      <c r="D20" s="120">
        <v>2</v>
      </c>
      <c r="E20" s="121" t="s">
        <v>138</v>
      </c>
    </row>
    <row r="21" spans="1:5" ht="16.5" customHeight="1">
      <c r="A21" s="115"/>
      <c r="B21" s="119" t="s">
        <v>139</v>
      </c>
      <c r="C21" s="125" t="s">
        <v>140</v>
      </c>
      <c r="D21" s="120">
        <v>37</v>
      </c>
      <c r="E21" s="121" t="s">
        <v>141</v>
      </c>
    </row>
    <row r="22" spans="1:5" ht="16.5" customHeight="1">
      <c r="A22" s="115"/>
      <c r="B22" s="119" t="s">
        <v>142</v>
      </c>
      <c r="C22" s="125" t="s">
        <v>143</v>
      </c>
      <c r="D22" s="120">
        <v>43</v>
      </c>
      <c r="E22" s="121" t="s">
        <v>141</v>
      </c>
    </row>
    <row r="23" spans="1:5" ht="16.5" customHeight="1">
      <c r="A23" s="115"/>
      <c r="B23" s="119" t="s">
        <v>144</v>
      </c>
      <c r="C23" s="125" t="s">
        <v>145</v>
      </c>
      <c r="D23" s="120">
        <v>2</v>
      </c>
      <c r="E23" s="121" t="s">
        <v>141</v>
      </c>
    </row>
    <row r="24" spans="1:5" ht="16.5" customHeight="1">
      <c r="A24" s="115"/>
      <c r="B24" s="119" t="s">
        <v>146</v>
      </c>
      <c r="C24" s="125" t="s">
        <v>147</v>
      </c>
      <c r="D24" s="120">
        <v>8</v>
      </c>
      <c r="E24" s="121" t="s">
        <v>101</v>
      </c>
    </row>
    <row r="25" spans="1:5" ht="16.5" customHeight="1">
      <c r="A25" s="115"/>
      <c r="B25" s="119" t="s">
        <v>148</v>
      </c>
      <c r="C25" s="136" t="s">
        <v>149</v>
      </c>
      <c r="D25" s="120">
        <v>3</v>
      </c>
      <c r="E25" s="121" t="s">
        <v>150</v>
      </c>
    </row>
    <row r="26" spans="1:5" ht="16.5" customHeight="1">
      <c r="A26" s="115"/>
      <c r="B26" s="119" t="s">
        <v>151</v>
      </c>
      <c r="C26" s="136" t="s">
        <v>152</v>
      </c>
      <c r="D26" s="120">
        <v>32</v>
      </c>
      <c r="E26" s="121" t="s">
        <v>153</v>
      </c>
    </row>
    <row r="27" spans="1:5" ht="16.5" customHeight="1">
      <c r="A27" s="115"/>
      <c r="B27" s="119" t="s">
        <v>154</v>
      </c>
      <c r="C27" s="135" t="s">
        <v>155</v>
      </c>
      <c r="D27" s="120">
        <v>1</v>
      </c>
      <c r="E27" s="121" t="s">
        <v>153</v>
      </c>
    </row>
    <row r="28" spans="1:5" ht="16.5" customHeight="1">
      <c r="A28" s="115"/>
      <c r="B28" s="119" t="s">
        <v>156</v>
      </c>
      <c r="C28" s="135" t="s">
        <v>157</v>
      </c>
      <c r="D28" s="120">
        <v>7</v>
      </c>
      <c r="E28" s="121" t="s">
        <v>153</v>
      </c>
    </row>
    <row r="29" spans="1:5" ht="16.5" customHeight="1">
      <c r="A29" s="126"/>
      <c r="B29" s="127" t="s">
        <v>158</v>
      </c>
      <c r="C29" s="137" t="s">
        <v>159</v>
      </c>
      <c r="D29" s="128">
        <v>39</v>
      </c>
      <c r="E29" s="121" t="s">
        <v>153</v>
      </c>
    </row>
    <row r="30" spans="1:5" s="110" customFormat="1" ht="16.5" customHeight="1">
      <c r="A30" s="138" t="s">
        <v>160</v>
      </c>
      <c r="B30" s="116" t="s">
        <v>161</v>
      </c>
      <c r="C30" s="139" t="s">
        <v>162</v>
      </c>
      <c r="D30" s="117">
        <v>17</v>
      </c>
      <c r="E30" s="118" t="s">
        <v>163</v>
      </c>
    </row>
    <row r="31" spans="1:5" ht="16.5" customHeight="1">
      <c r="A31" s="140"/>
      <c r="B31" s="119" t="s">
        <v>164</v>
      </c>
      <c r="C31" s="135" t="s">
        <v>165</v>
      </c>
      <c r="D31" s="120">
        <v>4</v>
      </c>
      <c r="E31" s="121" t="s">
        <v>163</v>
      </c>
    </row>
    <row r="32" spans="1:5" ht="16.5" customHeight="1">
      <c r="A32" s="140"/>
      <c r="B32" s="119" t="s">
        <v>166</v>
      </c>
      <c r="C32" s="135" t="s">
        <v>167</v>
      </c>
      <c r="D32" s="120">
        <v>6</v>
      </c>
      <c r="E32" s="121" t="s">
        <v>163</v>
      </c>
    </row>
    <row r="33" spans="1:7" ht="16.5" customHeight="1">
      <c r="A33" s="141"/>
      <c r="B33" s="127" t="s">
        <v>168</v>
      </c>
      <c r="C33" s="137" t="s">
        <v>169</v>
      </c>
      <c r="D33" s="128">
        <v>42</v>
      </c>
      <c r="E33" s="121" t="s">
        <v>163</v>
      </c>
    </row>
    <row r="34" spans="1:7" s="110" customFormat="1" ht="16.5" customHeight="1">
      <c r="A34" s="138" t="s">
        <v>170</v>
      </c>
      <c r="B34" s="116" t="s">
        <v>171</v>
      </c>
      <c r="C34" s="142" t="s">
        <v>172</v>
      </c>
      <c r="D34" s="117">
        <v>42</v>
      </c>
      <c r="E34" s="118" t="s">
        <v>173</v>
      </c>
    </row>
    <row r="35" spans="1:7" s="110" customFormat="1" ht="16.5" customHeight="1">
      <c r="A35" s="140"/>
      <c r="B35" s="143" t="s">
        <v>174</v>
      </c>
      <c r="C35" s="144" t="s">
        <v>175</v>
      </c>
      <c r="D35" s="145">
        <v>25</v>
      </c>
      <c r="E35" s="146" t="s">
        <v>176</v>
      </c>
    </row>
    <row r="36" spans="1:7" ht="16.5" customHeight="1">
      <c r="A36" s="140"/>
      <c r="B36" s="119" t="s">
        <v>177</v>
      </c>
      <c r="C36" s="125" t="s">
        <v>178</v>
      </c>
      <c r="D36" s="120">
        <v>12</v>
      </c>
      <c r="E36" s="121" t="s">
        <v>179</v>
      </c>
    </row>
    <row r="37" spans="1:7" ht="16.5" customHeight="1">
      <c r="A37" s="140"/>
      <c r="B37" s="119" t="s">
        <v>180</v>
      </c>
      <c r="C37" s="125" t="s">
        <v>181</v>
      </c>
      <c r="D37" s="120">
        <v>8</v>
      </c>
      <c r="E37" s="121" t="s">
        <v>179</v>
      </c>
    </row>
    <row r="38" spans="1:7" ht="16.5" customHeight="1">
      <c r="A38" s="140"/>
      <c r="B38" s="119" t="s">
        <v>182</v>
      </c>
      <c r="C38" s="136" t="s">
        <v>183</v>
      </c>
      <c r="D38" s="120">
        <v>27</v>
      </c>
      <c r="E38" s="121" t="s">
        <v>184</v>
      </c>
    </row>
    <row r="39" spans="1:7" ht="16.5" customHeight="1">
      <c r="A39" s="140"/>
      <c r="B39" s="119" t="s">
        <v>185</v>
      </c>
      <c r="C39" s="136" t="s">
        <v>186</v>
      </c>
      <c r="D39" s="120">
        <v>15</v>
      </c>
      <c r="E39" s="121" t="s">
        <v>187</v>
      </c>
      <c r="G39" s="147"/>
    </row>
    <row r="40" spans="1:7" ht="16.5" customHeight="1">
      <c r="A40" s="140"/>
      <c r="B40" s="119" t="s">
        <v>188</v>
      </c>
      <c r="C40" s="136" t="s">
        <v>189</v>
      </c>
      <c r="D40" s="120">
        <v>13</v>
      </c>
      <c r="E40" s="121" t="s">
        <v>187</v>
      </c>
    </row>
    <row r="41" spans="1:7" ht="16.5" customHeight="1">
      <c r="A41" s="141"/>
      <c r="B41" s="127" t="s">
        <v>190</v>
      </c>
      <c r="C41" s="148" t="s">
        <v>191</v>
      </c>
      <c r="D41" s="128">
        <v>40</v>
      </c>
      <c r="E41" s="129" t="s">
        <v>179</v>
      </c>
    </row>
    <row r="42" spans="1:7" s="110" customFormat="1" ht="16.5" customHeight="1">
      <c r="A42" s="149" t="s">
        <v>192</v>
      </c>
      <c r="B42" s="116" t="s">
        <v>193</v>
      </c>
      <c r="C42" s="150" t="s">
        <v>194</v>
      </c>
      <c r="D42" s="117">
        <v>22</v>
      </c>
      <c r="E42" s="118" t="s">
        <v>179</v>
      </c>
    </row>
    <row r="43" spans="1:7" ht="16.5" customHeight="1">
      <c r="A43" s="140"/>
      <c r="B43" s="119" t="s">
        <v>195</v>
      </c>
      <c r="C43" s="136" t="s">
        <v>196</v>
      </c>
      <c r="D43" s="120">
        <v>40</v>
      </c>
      <c r="E43" s="121" t="s">
        <v>184</v>
      </c>
    </row>
    <row r="44" spans="1:7" ht="16.5" customHeight="1">
      <c r="A44" s="140"/>
      <c r="B44" s="119" t="s">
        <v>197</v>
      </c>
      <c r="C44" s="136" t="s">
        <v>198</v>
      </c>
      <c r="D44" s="120">
        <v>24</v>
      </c>
      <c r="E44" s="121" t="s">
        <v>199</v>
      </c>
    </row>
    <row r="45" spans="1:7" ht="15.75" customHeight="1">
      <c r="A45" s="140"/>
      <c r="B45" s="119" t="s">
        <v>200</v>
      </c>
      <c r="C45" s="136" t="s">
        <v>201</v>
      </c>
      <c r="D45" s="120">
        <v>25</v>
      </c>
      <c r="E45" s="121" t="s">
        <v>199</v>
      </c>
    </row>
    <row r="46" spans="1:7" ht="16.5" customHeight="1">
      <c r="A46" s="140"/>
      <c r="B46" s="119" t="s">
        <v>202</v>
      </c>
      <c r="C46" s="136" t="s">
        <v>203</v>
      </c>
      <c r="D46" s="120">
        <v>2</v>
      </c>
      <c r="E46" s="121" t="s">
        <v>199</v>
      </c>
    </row>
    <row r="47" spans="1:7" ht="16.5" customHeight="1">
      <c r="A47" s="140"/>
      <c r="B47" s="119" t="s">
        <v>204</v>
      </c>
      <c r="C47" s="136" t="s">
        <v>205</v>
      </c>
      <c r="D47" s="120">
        <v>1</v>
      </c>
      <c r="E47" s="121" t="s">
        <v>206</v>
      </c>
    </row>
    <row r="48" spans="1:7" ht="16.5" customHeight="1">
      <c r="A48" s="140"/>
      <c r="B48" s="119" t="s">
        <v>207</v>
      </c>
      <c r="C48" s="136" t="s">
        <v>208</v>
      </c>
      <c r="D48" s="120">
        <v>4</v>
      </c>
      <c r="E48" s="121" t="s">
        <v>206</v>
      </c>
    </row>
    <row r="49" spans="1:5" ht="16.5" customHeight="1">
      <c r="A49" s="140"/>
      <c r="B49" s="119" t="s">
        <v>209</v>
      </c>
      <c r="C49" s="136" t="s">
        <v>210</v>
      </c>
      <c r="D49" s="120">
        <v>10</v>
      </c>
      <c r="E49" s="121" t="s">
        <v>199</v>
      </c>
    </row>
    <row r="50" spans="1:5" ht="16.5" customHeight="1">
      <c r="A50" s="140"/>
      <c r="B50" s="119" t="s">
        <v>211</v>
      </c>
      <c r="C50" s="136" t="s">
        <v>212</v>
      </c>
      <c r="D50" s="120">
        <v>1</v>
      </c>
      <c r="E50" s="121" t="s">
        <v>213</v>
      </c>
    </row>
    <row r="51" spans="1:5" ht="16.5" customHeight="1">
      <c r="A51" s="140"/>
      <c r="B51" s="132" t="s">
        <v>214</v>
      </c>
      <c r="C51" s="136" t="s">
        <v>215</v>
      </c>
      <c r="D51" s="120">
        <v>43</v>
      </c>
      <c r="E51" s="121" t="s">
        <v>117</v>
      </c>
    </row>
    <row r="52" spans="1:5" ht="16.5" customHeight="1">
      <c r="A52" s="141"/>
      <c r="B52" s="127" t="s">
        <v>216</v>
      </c>
      <c r="C52" s="148" t="s">
        <v>217</v>
      </c>
      <c r="D52" s="128">
        <v>40</v>
      </c>
      <c r="E52" s="129" t="s">
        <v>218</v>
      </c>
    </row>
    <row r="53" spans="1:5" ht="16.5" customHeight="1">
      <c r="A53" s="138" t="s">
        <v>219</v>
      </c>
      <c r="B53" s="116" t="s">
        <v>220</v>
      </c>
      <c r="C53" s="150" t="s">
        <v>221</v>
      </c>
      <c r="D53" s="117">
        <v>33</v>
      </c>
      <c r="E53" s="118" t="s">
        <v>117</v>
      </c>
    </row>
    <row r="54" spans="1:5" ht="16.5" customHeight="1">
      <c r="A54" s="140"/>
      <c r="B54" s="119" t="s">
        <v>222</v>
      </c>
      <c r="C54" s="133" t="s">
        <v>223</v>
      </c>
      <c r="D54" s="120">
        <v>20</v>
      </c>
      <c r="E54" s="121" t="s">
        <v>117</v>
      </c>
    </row>
    <row r="55" spans="1:5" ht="16.5" customHeight="1">
      <c r="A55" s="140"/>
      <c r="B55" s="119" t="s">
        <v>224</v>
      </c>
      <c r="C55" s="136" t="s">
        <v>225</v>
      </c>
      <c r="D55" s="120">
        <v>12</v>
      </c>
      <c r="E55" s="121" t="s">
        <v>117</v>
      </c>
    </row>
    <row r="56" spans="1:5" ht="16.5" customHeight="1">
      <c r="A56" s="140"/>
      <c r="B56" s="119" t="s">
        <v>226</v>
      </c>
      <c r="C56" s="136" t="s">
        <v>227</v>
      </c>
      <c r="D56" s="120">
        <v>15</v>
      </c>
      <c r="E56" s="121" t="s">
        <v>117</v>
      </c>
    </row>
    <row r="57" spans="1:5" ht="16.5" customHeight="1">
      <c r="A57" s="141"/>
      <c r="B57" s="127" t="s">
        <v>228</v>
      </c>
      <c r="C57" s="148" t="s">
        <v>229</v>
      </c>
      <c r="D57" s="128">
        <v>16</v>
      </c>
      <c r="E57" s="129" t="s">
        <v>117</v>
      </c>
    </row>
    <row r="58" spans="1:5">
      <c r="E58" s="151" t="s">
        <v>230</v>
      </c>
    </row>
  </sheetData>
  <phoneticPr fontId="4"/>
  <printOptions horizontalCentered="1"/>
  <pageMargins left="0.62992125984251968" right="0.62992125984251968" top="0.70866141732283472" bottom="0.6692913385826772" header="0.47244094488188981" footer="0.51181102362204722"/>
  <pageSetup paperSize="9" scale="8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63E28-DC0F-43B0-AF5E-F2CDFF7B7857}">
  <sheetPr>
    <pageSetUpPr fitToPage="1"/>
  </sheetPr>
  <dimension ref="A1:Q119"/>
  <sheetViews>
    <sheetView view="pageBreakPreview" zoomScale="70" zoomScaleNormal="100" zoomScaleSheetLayoutView="70" workbookViewId="0">
      <pane ySplit="4" topLeftCell="A5" activePane="bottomLeft" state="frozen"/>
      <selection pane="bottomLeft"/>
    </sheetView>
  </sheetViews>
  <sheetFormatPr defaultRowHeight="18.75"/>
  <cols>
    <col min="1" max="1" width="10.625" style="674" customWidth="1"/>
    <col min="2" max="2" width="7.625" style="674" customWidth="1"/>
    <col min="3" max="3" width="5.625" style="674" bestFit="1" customWidth="1"/>
    <col min="4" max="11" width="7.625" style="674" customWidth="1"/>
    <col min="12" max="13" width="8.625" style="675" customWidth="1"/>
    <col min="14" max="14" width="15.625" style="675" customWidth="1"/>
    <col min="15" max="16384" width="9" style="674"/>
  </cols>
  <sheetData>
    <row r="1" spans="1:16" ht="20.100000000000001" customHeight="1">
      <c r="A1" s="1008" t="s">
        <v>1607</v>
      </c>
    </row>
    <row r="2" spans="1:16" s="678" customFormat="1" ht="15" customHeight="1">
      <c r="A2" s="2323" t="s">
        <v>3</v>
      </c>
      <c r="B2" s="2324" t="s">
        <v>1609</v>
      </c>
      <c r="C2" s="676"/>
      <c r="D2" s="2327" t="s">
        <v>1610</v>
      </c>
      <c r="E2" s="2328"/>
      <c r="F2" s="2329" t="s">
        <v>1611</v>
      </c>
      <c r="G2" s="2328"/>
      <c r="H2" s="2330"/>
      <c r="I2" s="2328" t="s">
        <v>1612</v>
      </c>
      <c r="J2" s="2328"/>
      <c r="K2" s="677" t="s">
        <v>1613</v>
      </c>
      <c r="L2" s="2331" t="s">
        <v>1614</v>
      </c>
      <c r="M2" s="2332" t="s">
        <v>1615</v>
      </c>
      <c r="N2" s="2334" t="s">
        <v>1616</v>
      </c>
    </row>
    <row r="3" spans="1:16" s="678" customFormat="1" ht="15" customHeight="1">
      <c r="A3" s="2323"/>
      <c r="B3" s="2325"/>
      <c r="C3" s="679" t="s">
        <v>1618</v>
      </c>
      <c r="D3" s="680" t="s">
        <v>1619</v>
      </c>
      <c r="E3" s="680" t="s">
        <v>1620</v>
      </c>
      <c r="F3" s="681" t="s">
        <v>1619</v>
      </c>
      <c r="G3" s="680" t="s">
        <v>1620</v>
      </c>
      <c r="H3" s="682" t="s">
        <v>1621</v>
      </c>
      <c r="I3" s="680" t="s">
        <v>1619</v>
      </c>
      <c r="J3" s="680" t="s">
        <v>1620</v>
      </c>
      <c r="K3" s="680" t="s">
        <v>1619</v>
      </c>
      <c r="L3" s="2331"/>
      <c r="M3" s="2333"/>
      <c r="N3" s="2335"/>
    </row>
    <row r="4" spans="1:16" s="678" customFormat="1" ht="15" customHeight="1">
      <c r="A4" s="2323"/>
      <c r="B4" s="2326"/>
      <c r="C4" s="679" t="s">
        <v>1622</v>
      </c>
      <c r="D4" s="683" t="s">
        <v>1623</v>
      </c>
      <c r="E4" s="680" t="s">
        <v>1624</v>
      </c>
      <c r="F4" s="681" t="s">
        <v>1625</v>
      </c>
      <c r="G4" s="680" t="s">
        <v>1626</v>
      </c>
      <c r="H4" s="684" t="s">
        <v>1625</v>
      </c>
      <c r="I4" s="683" t="s">
        <v>1627</v>
      </c>
      <c r="J4" s="680" t="s">
        <v>1628</v>
      </c>
      <c r="K4" s="680" t="s">
        <v>1629</v>
      </c>
      <c r="L4" s="2331"/>
      <c r="M4" s="2333"/>
      <c r="N4" s="2335"/>
    </row>
    <row r="5" spans="1:16" s="678" customFormat="1" ht="18" customHeight="1">
      <c r="A5" s="2309" t="s">
        <v>1631</v>
      </c>
      <c r="B5" s="685" t="s">
        <v>1632</v>
      </c>
      <c r="C5" s="685"/>
      <c r="D5" s="686"/>
      <c r="E5" s="686"/>
      <c r="F5" s="687">
        <v>1017</v>
      </c>
      <c r="G5" s="686">
        <v>62</v>
      </c>
      <c r="H5" s="688">
        <v>118</v>
      </c>
      <c r="I5" s="686">
        <v>9743</v>
      </c>
      <c r="J5" s="686">
        <v>481</v>
      </c>
      <c r="K5" s="686">
        <v>1725</v>
      </c>
      <c r="L5" s="689">
        <f t="shared" ref="L5:L36" si="0">SUM(D5:K5)</f>
        <v>13146</v>
      </c>
      <c r="M5" s="2319">
        <f>SUM(L5:L8)</f>
        <v>67381</v>
      </c>
      <c r="N5" s="2322">
        <v>35796120</v>
      </c>
      <c r="P5" s="756"/>
    </row>
    <row r="6" spans="1:16" s="678" customFormat="1" ht="18" customHeight="1">
      <c r="A6" s="2309"/>
      <c r="B6" s="690" t="s">
        <v>1633</v>
      </c>
      <c r="C6" s="690"/>
      <c r="D6" s="691"/>
      <c r="E6" s="691"/>
      <c r="F6" s="692">
        <v>999</v>
      </c>
      <c r="G6" s="691">
        <v>6</v>
      </c>
      <c r="H6" s="693">
        <v>123</v>
      </c>
      <c r="I6" s="691">
        <v>10852</v>
      </c>
      <c r="J6" s="691">
        <v>120</v>
      </c>
      <c r="K6" s="691">
        <v>1673</v>
      </c>
      <c r="L6" s="694">
        <f t="shared" si="0"/>
        <v>13773</v>
      </c>
      <c r="M6" s="2320"/>
      <c r="N6" s="2322"/>
    </row>
    <row r="7" spans="1:16" s="678" customFormat="1" ht="18" customHeight="1">
      <c r="A7" s="2309"/>
      <c r="B7" s="690" t="s">
        <v>1634</v>
      </c>
      <c r="C7" s="690"/>
      <c r="D7" s="691"/>
      <c r="E7" s="691"/>
      <c r="F7" s="692">
        <v>1046</v>
      </c>
      <c r="G7" s="691">
        <v>38</v>
      </c>
      <c r="H7" s="693">
        <v>205</v>
      </c>
      <c r="I7" s="691">
        <v>13961</v>
      </c>
      <c r="J7" s="691">
        <v>336</v>
      </c>
      <c r="K7" s="691">
        <v>3913</v>
      </c>
      <c r="L7" s="694">
        <f t="shared" si="0"/>
        <v>19499</v>
      </c>
      <c r="M7" s="2320"/>
      <c r="N7" s="2322"/>
    </row>
    <row r="8" spans="1:16" s="678" customFormat="1" ht="18" customHeight="1">
      <c r="A8" s="2309"/>
      <c r="B8" s="695" t="s">
        <v>1635</v>
      </c>
      <c r="C8" s="695"/>
      <c r="D8" s="696">
        <v>805</v>
      </c>
      <c r="E8" s="696">
        <v>304</v>
      </c>
      <c r="F8" s="697">
        <v>1272</v>
      </c>
      <c r="G8" s="696">
        <v>34</v>
      </c>
      <c r="H8" s="698">
        <v>135</v>
      </c>
      <c r="I8" s="696">
        <v>14186</v>
      </c>
      <c r="J8" s="696">
        <v>110</v>
      </c>
      <c r="K8" s="696">
        <v>4117</v>
      </c>
      <c r="L8" s="699">
        <f t="shared" si="0"/>
        <v>20963</v>
      </c>
      <c r="M8" s="2321"/>
      <c r="N8" s="2322"/>
    </row>
    <row r="9" spans="1:16" s="678" customFormat="1" ht="18" customHeight="1">
      <c r="A9" s="2317" t="s">
        <v>1637</v>
      </c>
      <c r="B9" s="700" t="s">
        <v>1632</v>
      </c>
      <c r="C9" s="700"/>
      <c r="D9" s="691"/>
      <c r="E9" s="691"/>
      <c r="F9" s="692">
        <v>949</v>
      </c>
      <c r="G9" s="691">
        <v>69</v>
      </c>
      <c r="H9" s="693">
        <v>186</v>
      </c>
      <c r="I9" s="691">
        <v>10624</v>
      </c>
      <c r="J9" s="691">
        <v>454</v>
      </c>
      <c r="K9" s="691">
        <v>2483</v>
      </c>
      <c r="L9" s="694">
        <f t="shared" si="0"/>
        <v>14765</v>
      </c>
      <c r="M9" s="2320">
        <f>SUM(L9:L12)</f>
        <v>68218</v>
      </c>
      <c r="N9" s="2322">
        <v>36226320</v>
      </c>
      <c r="P9" s="756"/>
    </row>
    <row r="10" spans="1:16" s="678" customFormat="1" ht="18" customHeight="1">
      <c r="A10" s="2309"/>
      <c r="B10" s="690" t="s">
        <v>1633</v>
      </c>
      <c r="C10" s="690"/>
      <c r="D10" s="691"/>
      <c r="E10" s="691"/>
      <c r="F10" s="692">
        <v>778</v>
      </c>
      <c r="G10" s="691">
        <v>6</v>
      </c>
      <c r="H10" s="693">
        <v>137</v>
      </c>
      <c r="I10" s="691">
        <v>9604</v>
      </c>
      <c r="J10" s="691">
        <v>109</v>
      </c>
      <c r="K10" s="691">
        <v>1169</v>
      </c>
      <c r="L10" s="694">
        <f t="shared" si="0"/>
        <v>11803</v>
      </c>
      <c r="M10" s="2320"/>
      <c r="N10" s="2322"/>
    </row>
    <row r="11" spans="1:16" s="678" customFormat="1" ht="18" customHeight="1">
      <c r="A11" s="2309"/>
      <c r="B11" s="690" t="s">
        <v>1634</v>
      </c>
      <c r="C11" s="690"/>
      <c r="D11" s="691"/>
      <c r="E11" s="691"/>
      <c r="F11" s="692">
        <v>1140</v>
      </c>
      <c r="G11" s="691">
        <v>62</v>
      </c>
      <c r="H11" s="693">
        <v>197</v>
      </c>
      <c r="I11" s="691">
        <v>13431</v>
      </c>
      <c r="J11" s="691">
        <v>441</v>
      </c>
      <c r="K11" s="691">
        <v>3524</v>
      </c>
      <c r="L11" s="694">
        <f t="shared" si="0"/>
        <v>18795</v>
      </c>
      <c r="M11" s="2320"/>
      <c r="N11" s="2322"/>
    </row>
    <row r="12" spans="1:16" s="678" customFormat="1" ht="18" customHeight="1">
      <c r="A12" s="2310"/>
      <c r="B12" s="690" t="s">
        <v>1635</v>
      </c>
      <c r="C12" s="690"/>
      <c r="D12" s="691">
        <v>1472</v>
      </c>
      <c r="E12" s="691">
        <v>183</v>
      </c>
      <c r="F12" s="692">
        <v>1205</v>
      </c>
      <c r="G12" s="691">
        <v>31</v>
      </c>
      <c r="H12" s="693">
        <v>117</v>
      </c>
      <c r="I12" s="691">
        <v>14711</v>
      </c>
      <c r="J12" s="691">
        <v>130</v>
      </c>
      <c r="K12" s="691">
        <v>5006</v>
      </c>
      <c r="L12" s="694">
        <f t="shared" si="0"/>
        <v>22855</v>
      </c>
      <c r="M12" s="2320"/>
      <c r="N12" s="2322"/>
    </row>
    <row r="13" spans="1:16" s="678" customFormat="1" ht="18" customHeight="1">
      <c r="A13" s="2310" t="s">
        <v>1639</v>
      </c>
      <c r="B13" s="685" t="s">
        <v>1632</v>
      </c>
      <c r="C13" s="685"/>
      <c r="D13" s="686"/>
      <c r="E13" s="686"/>
      <c r="F13" s="687">
        <v>690</v>
      </c>
      <c r="G13" s="686">
        <v>10</v>
      </c>
      <c r="H13" s="688">
        <v>126</v>
      </c>
      <c r="I13" s="686">
        <v>7044</v>
      </c>
      <c r="J13" s="686">
        <v>42</v>
      </c>
      <c r="K13" s="686">
        <v>1112</v>
      </c>
      <c r="L13" s="689">
        <f t="shared" si="0"/>
        <v>9024</v>
      </c>
      <c r="M13" s="2319">
        <f>SUM(L13:L16)</f>
        <v>62816</v>
      </c>
      <c r="N13" s="2322">
        <v>32455680</v>
      </c>
      <c r="P13" s="756"/>
    </row>
    <row r="14" spans="1:16" s="678" customFormat="1" ht="18" customHeight="1">
      <c r="A14" s="2316"/>
      <c r="B14" s="690" t="s">
        <v>1633</v>
      </c>
      <c r="C14" s="690"/>
      <c r="D14" s="691"/>
      <c r="E14" s="691"/>
      <c r="F14" s="692">
        <v>827</v>
      </c>
      <c r="G14" s="691">
        <v>9</v>
      </c>
      <c r="H14" s="693">
        <v>169</v>
      </c>
      <c r="I14" s="691">
        <v>9883</v>
      </c>
      <c r="J14" s="691">
        <v>83</v>
      </c>
      <c r="K14" s="691">
        <v>1440</v>
      </c>
      <c r="L14" s="694">
        <f t="shared" si="0"/>
        <v>12411</v>
      </c>
      <c r="M14" s="2320"/>
      <c r="N14" s="2322"/>
    </row>
    <row r="15" spans="1:16" s="678" customFormat="1" ht="18" customHeight="1">
      <c r="A15" s="2316"/>
      <c r="B15" s="690" t="s">
        <v>1634</v>
      </c>
      <c r="C15" s="690"/>
      <c r="D15" s="691"/>
      <c r="E15" s="691"/>
      <c r="F15" s="692">
        <v>1407</v>
      </c>
      <c r="G15" s="691">
        <v>37</v>
      </c>
      <c r="H15" s="693">
        <v>307</v>
      </c>
      <c r="I15" s="691">
        <v>16091</v>
      </c>
      <c r="J15" s="691">
        <v>252</v>
      </c>
      <c r="K15" s="691">
        <v>4850</v>
      </c>
      <c r="L15" s="694">
        <f t="shared" si="0"/>
        <v>22944</v>
      </c>
      <c r="M15" s="2320"/>
      <c r="N15" s="2322"/>
    </row>
    <row r="16" spans="1:16" s="678" customFormat="1" ht="18" customHeight="1">
      <c r="A16" s="2317"/>
      <c r="B16" s="695" t="s">
        <v>1635</v>
      </c>
      <c r="C16" s="695"/>
      <c r="D16" s="696">
        <v>1290</v>
      </c>
      <c r="E16" s="696">
        <v>216</v>
      </c>
      <c r="F16" s="697">
        <v>1010</v>
      </c>
      <c r="G16" s="696">
        <v>23</v>
      </c>
      <c r="H16" s="698">
        <v>133</v>
      </c>
      <c r="I16" s="696">
        <v>12271</v>
      </c>
      <c r="J16" s="696">
        <v>113</v>
      </c>
      <c r="K16" s="696">
        <v>3381</v>
      </c>
      <c r="L16" s="699">
        <f t="shared" si="0"/>
        <v>18437</v>
      </c>
      <c r="M16" s="2321"/>
      <c r="N16" s="2322"/>
    </row>
    <row r="17" spans="1:17" s="678" customFormat="1" ht="18" customHeight="1">
      <c r="A17" s="2310" t="s">
        <v>1641</v>
      </c>
      <c r="B17" s="700" t="s">
        <v>1632</v>
      </c>
      <c r="C17" s="700"/>
      <c r="D17" s="691"/>
      <c r="E17" s="691"/>
      <c r="F17" s="692">
        <v>867.5</v>
      </c>
      <c r="G17" s="691">
        <v>47</v>
      </c>
      <c r="H17" s="693">
        <v>209</v>
      </c>
      <c r="I17" s="691">
        <v>9971</v>
      </c>
      <c r="J17" s="691">
        <v>331</v>
      </c>
      <c r="K17" s="691">
        <v>2217</v>
      </c>
      <c r="L17" s="694">
        <f t="shared" si="0"/>
        <v>13642.5</v>
      </c>
      <c r="M17" s="2319">
        <f>SUM(L17:L20)</f>
        <v>72037.5</v>
      </c>
      <c r="N17" s="2322">
        <v>37923610</v>
      </c>
      <c r="P17" s="756"/>
    </row>
    <row r="18" spans="1:17" s="678" customFormat="1" ht="18" customHeight="1">
      <c r="A18" s="2316"/>
      <c r="B18" s="690" t="s">
        <v>1633</v>
      </c>
      <c r="C18" s="690"/>
      <c r="D18" s="691"/>
      <c r="E18" s="691"/>
      <c r="F18" s="692">
        <v>1026.5</v>
      </c>
      <c r="G18" s="691">
        <v>7</v>
      </c>
      <c r="H18" s="693">
        <v>198</v>
      </c>
      <c r="I18" s="691">
        <v>10672</v>
      </c>
      <c r="J18" s="691">
        <v>90</v>
      </c>
      <c r="K18" s="691">
        <v>1505</v>
      </c>
      <c r="L18" s="694">
        <f t="shared" si="0"/>
        <v>13498.5</v>
      </c>
      <c r="M18" s="2320"/>
      <c r="N18" s="2322"/>
    </row>
    <row r="19" spans="1:17" s="678" customFormat="1" ht="18" customHeight="1">
      <c r="A19" s="2316"/>
      <c r="B19" s="690" t="s">
        <v>1634</v>
      </c>
      <c r="C19" s="690"/>
      <c r="D19" s="691"/>
      <c r="E19" s="691"/>
      <c r="F19" s="692">
        <v>1124</v>
      </c>
      <c r="G19" s="691">
        <v>39</v>
      </c>
      <c r="H19" s="693">
        <v>180</v>
      </c>
      <c r="I19" s="691">
        <v>13289</v>
      </c>
      <c r="J19" s="691">
        <v>364</v>
      </c>
      <c r="K19" s="691">
        <v>3802</v>
      </c>
      <c r="L19" s="694">
        <f t="shared" si="0"/>
        <v>18798</v>
      </c>
      <c r="M19" s="2320"/>
      <c r="N19" s="2322"/>
    </row>
    <row r="20" spans="1:17" s="678" customFormat="1" ht="18" customHeight="1">
      <c r="A20" s="2316"/>
      <c r="B20" s="690" t="s">
        <v>1635</v>
      </c>
      <c r="C20" s="690"/>
      <c r="D20" s="691">
        <v>1722</v>
      </c>
      <c r="E20" s="691">
        <v>273</v>
      </c>
      <c r="F20" s="692">
        <v>1601.5</v>
      </c>
      <c r="G20" s="691">
        <v>32</v>
      </c>
      <c r="H20" s="693">
        <v>166</v>
      </c>
      <c r="I20" s="691">
        <v>16827</v>
      </c>
      <c r="J20" s="691">
        <v>107</v>
      </c>
      <c r="K20" s="691">
        <v>5370</v>
      </c>
      <c r="L20" s="694">
        <f t="shared" si="0"/>
        <v>26098.5</v>
      </c>
      <c r="M20" s="2321"/>
      <c r="N20" s="2322"/>
    </row>
    <row r="21" spans="1:17" s="678" customFormat="1" ht="18" customHeight="1">
      <c r="A21" s="2310" t="s">
        <v>1643</v>
      </c>
      <c r="B21" s="685" t="s">
        <v>1632</v>
      </c>
      <c r="C21" s="685"/>
      <c r="D21" s="686"/>
      <c r="E21" s="686"/>
      <c r="F21" s="687">
        <v>1062</v>
      </c>
      <c r="G21" s="686">
        <v>46</v>
      </c>
      <c r="H21" s="688">
        <v>229</v>
      </c>
      <c r="I21" s="686">
        <v>11499</v>
      </c>
      <c r="J21" s="686">
        <v>427</v>
      </c>
      <c r="K21" s="686">
        <v>3015</v>
      </c>
      <c r="L21" s="689">
        <f t="shared" si="0"/>
        <v>16278</v>
      </c>
      <c r="M21" s="2311">
        <f>SUM(L21:L24)</f>
        <v>71387.5</v>
      </c>
      <c r="N21" s="2299">
        <v>37567110</v>
      </c>
      <c r="P21" s="756"/>
    </row>
    <row r="22" spans="1:17" s="678" customFormat="1" ht="18" customHeight="1">
      <c r="A22" s="2316"/>
      <c r="B22" s="690" t="s">
        <v>1633</v>
      </c>
      <c r="C22" s="690"/>
      <c r="D22" s="691"/>
      <c r="E22" s="691"/>
      <c r="F22" s="692">
        <v>1126</v>
      </c>
      <c r="G22" s="691">
        <v>14</v>
      </c>
      <c r="H22" s="693">
        <v>221</v>
      </c>
      <c r="I22" s="691">
        <v>10655</v>
      </c>
      <c r="J22" s="691">
        <v>107</v>
      </c>
      <c r="K22" s="691">
        <v>1787</v>
      </c>
      <c r="L22" s="694">
        <f t="shared" si="0"/>
        <v>13910</v>
      </c>
      <c r="M22" s="2312"/>
      <c r="N22" s="2299"/>
    </row>
    <row r="23" spans="1:17" s="678" customFormat="1" ht="18" customHeight="1">
      <c r="A23" s="2316"/>
      <c r="B23" s="690" t="s">
        <v>1634</v>
      </c>
      <c r="C23" s="690"/>
      <c r="D23" s="691"/>
      <c r="E23" s="691"/>
      <c r="F23" s="692">
        <v>1084.5</v>
      </c>
      <c r="G23" s="691">
        <v>112</v>
      </c>
      <c r="H23" s="693">
        <v>228</v>
      </c>
      <c r="I23" s="691">
        <v>14400</v>
      </c>
      <c r="J23" s="691">
        <v>406</v>
      </c>
      <c r="K23" s="691">
        <v>4109</v>
      </c>
      <c r="L23" s="694">
        <f t="shared" si="0"/>
        <v>20339.5</v>
      </c>
      <c r="M23" s="2312"/>
      <c r="N23" s="2299"/>
    </row>
    <row r="24" spans="1:17" s="678" customFormat="1" ht="18" customHeight="1">
      <c r="A24" s="2317"/>
      <c r="B24" s="695" t="s">
        <v>1635</v>
      </c>
      <c r="C24" s="695"/>
      <c r="D24" s="696">
        <v>1759</v>
      </c>
      <c r="E24" s="696">
        <v>164</v>
      </c>
      <c r="F24" s="697">
        <v>1132</v>
      </c>
      <c r="G24" s="696">
        <v>23</v>
      </c>
      <c r="H24" s="698">
        <v>180</v>
      </c>
      <c r="I24" s="696">
        <v>13024</v>
      </c>
      <c r="J24" s="696">
        <v>99</v>
      </c>
      <c r="K24" s="696">
        <v>4479</v>
      </c>
      <c r="L24" s="699">
        <f t="shared" si="0"/>
        <v>20860</v>
      </c>
      <c r="M24" s="2318"/>
      <c r="N24" s="2299"/>
    </row>
    <row r="25" spans="1:17" ht="18" customHeight="1">
      <c r="A25" s="2316" t="s">
        <v>1645</v>
      </c>
      <c r="B25" s="700" t="s">
        <v>1632</v>
      </c>
      <c r="C25" s="700"/>
      <c r="D25" s="701" t="s">
        <v>1647</v>
      </c>
      <c r="E25" s="701" t="s">
        <v>1647</v>
      </c>
      <c r="F25" s="702">
        <v>776</v>
      </c>
      <c r="G25" s="703">
        <v>32</v>
      </c>
      <c r="H25" s="704">
        <v>188</v>
      </c>
      <c r="I25" s="703">
        <v>9852</v>
      </c>
      <c r="J25" s="703">
        <v>381</v>
      </c>
      <c r="K25" s="703">
        <v>2371</v>
      </c>
      <c r="L25" s="694">
        <f t="shared" si="0"/>
        <v>13600</v>
      </c>
      <c r="M25" s="2312">
        <f>SUM(L25:L28)</f>
        <v>76723</v>
      </c>
      <c r="N25" s="2299">
        <v>39975615</v>
      </c>
      <c r="P25" s="756"/>
      <c r="Q25" s="678"/>
    </row>
    <row r="26" spans="1:17" ht="18" customHeight="1">
      <c r="A26" s="2316"/>
      <c r="B26" s="690" t="s">
        <v>1633</v>
      </c>
      <c r="C26" s="690"/>
      <c r="D26" s="703">
        <v>1304</v>
      </c>
      <c r="E26" s="703">
        <v>1</v>
      </c>
      <c r="F26" s="702">
        <v>872</v>
      </c>
      <c r="G26" s="703">
        <v>17</v>
      </c>
      <c r="H26" s="704">
        <v>227</v>
      </c>
      <c r="I26" s="703">
        <v>9657</v>
      </c>
      <c r="J26" s="703">
        <v>138</v>
      </c>
      <c r="K26" s="703">
        <v>1977</v>
      </c>
      <c r="L26" s="694">
        <f t="shared" si="0"/>
        <v>14193</v>
      </c>
      <c r="M26" s="2312"/>
      <c r="N26" s="2299"/>
    </row>
    <row r="27" spans="1:17" ht="18" customHeight="1">
      <c r="A27" s="2316"/>
      <c r="B27" s="690" t="s">
        <v>1634</v>
      </c>
      <c r="C27" s="690"/>
      <c r="D27" s="703">
        <v>2932</v>
      </c>
      <c r="E27" s="703">
        <v>20</v>
      </c>
      <c r="F27" s="702">
        <v>886</v>
      </c>
      <c r="G27" s="703">
        <v>74</v>
      </c>
      <c r="H27" s="704">
        <v>261</v>
      </c>
      <c r="I27" s="703">
        <v>12244</v>
      </c>
      <c r="J27" s="703">
        <v>370</v>
      </c>
      <c r="K27" s="703">
        <v>3437</v>
      </c>
      <c r="L27" s="694">
        <f t="shared" si="0"/>
        <v>20224</v>
      </c>
      <c r="M27" s="2312"/>
      <c r="N27" s="2299"/>
    </row>
    <row r="28" spans="1:17" ht="18" customHeight="1">
      <c r="A28" s="2316"/>
      <c r="B28" s="690" t="s">
        <v>1635</v>
      </c>
      <c r="C28" s="690"/>
      <c r="D28" s="703">
        <v>8315</v>
      </c>
      <c r="E28" s="703">
        <v>169</v>
      </c>
      <c r="F28" s="702">
        <v>985</v>
      </c>
      <c r="G28" s="703">
        <v>9</v>
      </c>
      <c r="H28" s="704">
        <v>174</v>
      </c>
      <c r="I28" s="703">
        <v>14695</v>
      </c>
      <c r="J28" s="703">
        <v>84</v>
      </c>
      <c r="K28" s="703">
        <v>4275</v>
      </c>
      <c r="L28" s="694">
        <f t="shared" si="0"/>
        <v>28706</v>
      </c>
      <c r="M28" s="2312"/>
      <c r="N28" s="2299"/>
    </row>
    <row r="29" spans="1:17" ht="18" customHeight="1">
      <c r="A29" s="2309" t="s">
        <v>1648</v>
      </c>
      <c r="B29" s="685" t="s">
        <v>1632</v>
      </c>
      <c r="C29" s="685"/>
      <c r="D29" s="705">
        <v>1904</v>
      </c>
      <c r="E29" s="705">
        <v>3</v>
      </c>
      <c r="F29" s="706">
        <v>870</v>
      </c>
      <c r="G29" s="705">
        <v>47</v>
      </c>
      <c r="H29" s="707">
        <v>242</v>
      </c>
      <c r="I29" s="705">
        <v>10341</v>
      </c>
      <c r="J29" s="705">
        <v>412</v>
      </c>
      <c r="K29" s="705">
        <v>2596</v>
      </c>
      <c r="L29" s="689">
        <f t="shared" si="0"/>
        <v>16415</v>
      </c>
      <c r="M29" s="2311">
        <f>SUM(L29:L32)</f>
        <v>82948</v>
      </c>
      <c r="N29" s="2299">
        <v>43124745</v>
      </c>
      <c r="P29" s="756"/>
      <c r="Q29" s="678"/>
    </row>
    <row r="30" spans="1:17" ht="18" customHeight="1">
      <c r="A30" s="2309"/>
      <c r="B30" s="690" t="s">
        <v>1633</v>
      </c>
      <c r="C30" s="690"/>
      <c r="D30" s="703">
        <v>2125</v>
      </c>
      <c r="E30" s="703">
        <v>3</v>
      </c>
      <c r="F30" s="702">
        <v>817</v>
      </c>
      <c r="G30" s="703">
        <v>17</v>
      </c>
      <c r="H30" s="704">
        <v>176</v>
      </c>
      <c r="I30" s="703">
        <v>8084</v>
      </c>
      <c r="J30" s="703">
        <v>104</v>
      </c>
      <c r="K30" s="703">
        <v>1500</v>
      </c>
      <c r="L30" s="694">
        <f t="shared" si="0"/>
        <v>12826</v>
      </c>
      <c r="M30" s="2312"/>
      <c r="N30" s="2299"/>
    </row>
    <row r="31" spans="1:17" ht="18" customHeight="1">
      <c r="A31" s="2309"/>
      <c r="B31" s="690" t="s">
        <v>1634</v>
      </c>
      <c r="C31" s="690"/>
      <c r="D31" s="703">
        <v>3042</v>
      </c>
      <c r="E31" s="703">
        <v>9</v>
      </c>
      <c r="F31" s="702">
        <v>1004</v>
      </c>
      <c r="G31" s="703">
        <v>76</v>
      </c>
      <c r="H31" s="704">
        <v>252</v>
      </c>
      <c r="I31" s="703">
        <v>13094</v>
      </c>
      <c r="J31" s="703">
        <v>386</v>
      </c>
      <c r="K31" s="703">
        <v>3427</v>
      </c>
      <c r="L31" s="694">
        <f t="shared" si="0"/>
        <v>21290</v>
      </c>
      <c r="M31" s="2312"/>
      <c r="N31" s="2299"/>
    </row>
    <row r="32" spans="1:17" ht="18" customHeight="1">
      <c r="A32" s="2310"/>
      <c r="B32" s="690" t="s">
        <v>1635</v>
      </c>
      <c r="C32" s="690"/>
      <c r="D32" s="703">
        <v>10988</v>
      </c>
      <c r="E32" s="703">
        <v>103</v>
      </c>
      <c r="F32" s="702">
        <v>979</v>
      </c>
      <c r="G32" s="703">
        <v>19</v>
      </c>
      <c r="H32" s="704">
        <v>194</v>
      </c>
      <c r="I32" s="703">
        <v>14987</v>
      </c>
      <c r="J32" s="703">
        <v>99</v>
      </c>
      <c r="K32" s="703">
        <v>5048</v>
      </c>
      <c r="L32" s="694">
        <f t="shared" si="0"/>
        <v>32417</v>
      </c>
      <c r="M32" s="2312"/>
      <c r="N32" s="2299"/>
    </row>
    <row r="33" spans="1:17" ht="18" customHeight="1">
      <c r="A33" s="2313" t="s">
        <v>1649</v>
      </c>
      <c r="B33" s="708" t="s">
        <v>1632</v>
      </c>
      <c r="C33" s="708"/>
      <c r="D33" s="709">
        <v>2725</v>
      </c>
      <c r="E33" s="709">
        <v>3</v>
      </c>
      <c r="F33" s="710">
        <v>795</v>
      </c>
      <c r="G33" s="709">
        <v>35</v>
      </c>
      <c r="H33" s="711">
        <v>317</v>
      </c>
      <c r="I33" s="709">
        <v>10943</v>
      </c>
      <c r="J33" s="709">
        <v>284</v>
      </c>
      <c r="K33" s="709">
        <v>2913</v>
      </c>
      <c r="L33" s="712">
        <f t="shared" si="0"/>
        <v>18015</v>
      </c>
      <c r="M33" s="2300">
        <f>SUM(L33:L36)</f>
        <v>86997</v>
      </c>
      <c r="N33" s="2299">
        <v>44848380</v>
      </c>
      <c r="P33" s="756"/>
      <c r="Q33" s="678"/>
    </row>
    <row r="34" spans="1:17" ht="18" customHeight="1">
      <c r="A34" s="2314"/>
      <c r="B34" s="713" t="s">
        <v>1633</v>
      </c>
      <c r="C34" s="713"/>
      <c r="D34" s="714">
        <v>1877</v>
      </c>
      <c r="E34" s="714">
        <v>6</v>
      </c>
      <c r="F34" s="715">
        <v>719</v>
      </c>
      <c r="G34" s="714">
        <v>10</v>
      </c>
      <c r="H34" s="716">
        <v>222</v>
      </c>
      <c r="I34" s="714">
        <v>8563</v>
      </c>
      <c r="J34" s="714">
        <v>78</v>
      </c>
      <c r="K34" s="714">
        <v>1210</v>
      </c>
      <c r="L34" s="717">
        <f t="shared" si="0"/>
        <v>12685</v>
      </c>
      <c r="M34" s="2298"/>
      <c r="N34" s="2299"/>
    </row>
    <row r="35" spans="1:17" ht="18" customHeight="1">
      <c r="A35" s="2314"/>
      <c r="B35" s="713" t="s">
        <v>1634</v>
      </c>
      <c r="C35" s="713"/>
      <c r="D35" s="714">
        <v>3917</v>
      </c>
      <c r="E35" s="714">
        <v>7</v>
      </c>
      <c r="F35" s="715">
        <v>871</v>
      </c>
      <c r="G35" s="714">
        <v>58</v>
      </c>
      <c r="H35" s="716">
        <v>296</v>
      </c>
      <c r="I35" s="714">
        <v>14010</v>
      </c>
      <c r="J35" s="714">
        <v>383</v>
      </c>
      <c r="K35" s="714">
        <v>3863</v>
      </c>
      <c r="L35" s="717">
        <f t="shared" si="0"/>
        <v>23405</v>
      </c>
      <c r="M35" s="2298"/>
      <c r="N35" s="2299"/>
    </row>
    <row r="36" spans="1:17" ht="18" customHeight="1">
      <c r="A36" s="2315"/>
      <c r="B36" s="718" t="s">
        <v>1635</v>
      </c>
      <c r="C36" s="718"/>
      <c r="D36" s="719">
        <v>11501</v>
      </c>
      <c r="E36" s="719">
        <v>122</v>
      </c>
      <c r="F36" s="720">
        <v>1005</v>
      </c>
      <c r="G36" s="719">
        <v>15</v>
      </c>
      <c r="H36" s="721">
        <v>218</v>
      </c>
      <c r="I36" s="719">
        <v>15215</v>
      </c>
      <c r="J36" s="719">
        <v>93</v>
      </c>
      <c r="K36" s="719">
        <v>4723</v>
      </c>
      <c r="L36" s="722">
        <f t="shared" si="0"/>
        <v>32892</v>
      </c>
      <c r="M36" s="2301"/>
      <c r="N36" s="2299"/>
    </row>
    <row r="37" spans="1:17" s="728" customFormat="1" ht="18" customHeight="1">
      <c r="A37" s="2302" t="s">
        <v>1651</v>
      </c>
      <c r="B37" s="690" t="s">
        <v>1632</v>
      </c>
      <c r="C37" s="690"/>
      <c r="D37" s="723">
        <v>3622</v>
      </c>
      <c r="E37" s="724">
        <v>4</v>
      </c>
      <c r="F37" s="725">
        <v>858</v>
      </c>
      <c r="G37" s="724">
        <f>11+17+11</f>
        <v>39</v>
      </c>
      <c r="H37" s="726">
        <f>78+164+85</f>
        <v>327</v>
      </c>
      <c r="I37" s="724">
        <v>11190</v>
      </c>
      <c r="J37" s="724">
        <f>78+208+70</f>
        <v>356</v>
      </c>
      <c r="K37" s="724">
        <f>850+1428+683</f>
        <v>2961</v>
      </c>
      <c r="L37" s="727">
        <f t="shared" ref="L37:L60" si="1">SUM(D37:K37)</f>
        <v>19357</v>
      </c>
      <c r="M37" s="2303">
        <f>SUM(L37:L40)</f>
        <v>87137</v>
      </c>
      <c r="N37" s="2299">
        <v>44885835</v>
      </c>
      <c r="P37" s="756"/>
      <c r="Q37" s="678"/>
    </row>
    <row r="38" spans="1:17" s="728" customFormat="1" ht="18" customHeight="1">
      <c r="A38" s="2302"/>
      <c r="B38" s="690" t="s">
        <v>1633</v>
      </c>
      <c r="C38" s="690"/>
      <c r="D38" s="724">
        <v>2454</v>
      </c>
      <c r="E38" s="724">
        <f>2+2+1</f>
        <v>5</v>
      </c>
      <c r="F38" s="729">
        <v>786</v>
      </c>
      <c r="G38" s="724">
        <f>6+3+6</f>
        <v>15</v>
      </c>
      <c r="H38" s="726">
        <v>249</v>
      </c>
      <c r="I38" s="724">
        <v>9331</v>
      </c>
      <c r="J38" s="724">
        <f>29+10+81</f>
        <v>120</v>
      </c>
      <c r="K38" s="724">
        <v>1710</v>
      </c>
      <c r="L38" s="727">
        <f t="shared" si="1"/>
        <v>14670</v>
      </c>
      <c r="M38" s="2303"/>
      <c r="N38" s="2299"/>
    </row>
    <row r="39" spans="1:17" s="728" customFormat="1" ht="18" customHeight="1">
      <c r="A39" s="2302"/>
      <c r="B39" s="690" t="s">
        <v>1634</v>
      </c>
      <c r="C39" s="690"/>
      <c r="D39" s="724">
        <v>3665</v>
      </c>
      <c r="E39" s="724">
        <f>5+5+4</f>
        <v>14</v>
      </c>
      <c r="F39" s="729">
        <v>894</v>
      </c>
      <c r="G39" s="724">
        <f>8+6+5</f>
        <v>19</v>
      </c>
      <c r="H39" s="726">
        <f>59+181+46</f>
        <v>286</v>
      </c>
      <c r="I39" s="724">
        <v>12194</v>
      </c>
      <c r="J39" s="724">
        <f>166+151+38</f>
        <v>355</v>
      </c>
      <c r="K39" s="724">
        <v>2937</v>
      </c>
      <c r="L39" s="727">
        <f t="shared" si="1"/>
        <v>20364</v>
      </c>
      <c r="M39" s="2303"/>
      <c r="N39" s="2299"/>
    </row>
    <row r="40" spans="1:17" s="728" customFormat="1" ht="18" customHeight="1">
      <c r="A40" s="2302"/>
      <c r="B40" s="690" t="s">
        <v>1635</v>
      </c>
      <c r="C40" s="690"/>
      <c r="D40" s="730">
        <v>11089</v>
      </c>
      <c r="E40" s="730">
        <f>25+68</f>
        <v>93</v>
      </c>
      <c r="F40" s="731">
        <v>894</v>
      </c>
      <c r="G40" s="730">
        <f>5+2+22</f>
        <v>29</v>
      </c>
      <c r="H40" s="732">
        <f>91+31+107</f>
        <v>229</v>
      </c>
      <c r="I40" s="730">
        <v>15602</v>
      </c>
      <c r="J40" s="730">
        <f>27+18+27</f>
        <v>72</v>
      </c>
      <c r="K40" s="730">
        <v>4738</v>
      </c>
      <c r="L40" s="727">
        <f t="shared" si="1"/>
        <v>32746</v>
      </c>
      <c r="M40" s="2303"/>
      <c r="N40" s="2299"/>
    </row>
    <row r="41" spans="1:17" s="728" customFormat="1" ht="18" customHeight="1">
      <c r="A41" s="2304" t="s">
        <v>1653</v>
      </c>
      <c r="B41" s="733" t="s">
        <v>1632</v>
      </c>
      <c r="C41" s="733"/>
      <c r="D41" s="734">
        <v>3178</v>
      </c>
      <c r="E41" s="734">
        <v>3</v>
      </c>
      <c r="F41" s="735">
        <v>800</v>
      </c>
      <c r="G41" s="734">
        <v>24</v>
      </c>
      <c r="H41" s="736">
        <v>293</v>
      </c>
      <c r="I41" s="734">
        <v>10396</v>
      </c>
      <c r="J41" s="734">
        <v>343</v>
      </c>
      <c r="K41" s="734">
        <v>2663</v>
      </c>
      <c r="L41" s="737">
        <f t="shared" si="1"/>
        <v>17700</v>
      </c>
      <c r="M41" s="2307">
        <f>SUM(L41:L44)</f>
        <v>86292</v>
      </c>
      <c r="N41" s="2299">
        <v>44660055</v>
      </c>
      <c r="P41" s="756"/>
      <c r="Q41" s="678"/>
    </row>
    <row r="42" spans="1:17" s="728" customFormat="1" ht="18" customHeight="1">
      <c r="A42" s="2305"/>
      <c r="B42" s="738" t="s">
        <v>1633</v>
      </c>
      <c r="C42" s="738"/>
      <c r="D42" s="724">
        <v>2382</v>
      </c>
      <c r="E42" s="724">
        <v>1</v>
      </c>
      <c r="F42" s="729">
        <v>766</v>
      </c>
      <c r="G42" s="724">
        <v>16</v>
      </c>
      <c r="H42" s="726">
        <v>265</v>
      </c>
      <c r="I42" s="724">
        <v>9004</v>
      </c>
      <c r="J42" s="724">
        <v>69</v>
      </c>
      <c r="K42" s="724">
        <v>1584</v>
      </c>
      <c r="L42" s="727">
        <f t="shared" si="1"/>
        <v>14087</v>
      </c>
      <c r="M42" s="2303"/>
      <c r="N42" s="2299"/>
    </row>
    <row r="43" spans="1:17" s="728" customFormat="1" ht="18" customHeight="1">
      <c r="A43" s="2305"/>
      <c r="B43" s="738" t="s">
        <v>1634</v>
      </c>
      <c r="C43" s="738"/>
      <c r="D43" s="724">
        <v>3916</v>
      </c>
      <c r="E43" s="724">
        <v>9</v>
      </c>
      <c r="F43" s="729">
        <v>903</v>
      </c>
      <c r="G43" s="724">
        <v>52</v>
      </c>
      <c r="H43" s="726">
        <v>324</v>
      </c>
      <c r="I43" s="724">
        <v>13301</v>
      </c>
      <c r="J43" s="724">
        <v>368</v>
      </c>
      <c r="K43" s="724">
        <v>3487</v>
      </c>
      <c r="L43" s="727">
        <f t="shared" si="1"/>
        <v>22360</v>
      </c>
      <c r="M43" s="2303"/>
      <c r="N43" s="2299"/>
    </row>
    <row r="44" spans="1:17" s="728" customFormat="1" ht="18" customHeight="1">
      <c r="A44" s="2306"/>
      <c r="B44" s="739" t="s">
        <v>1635</v>
      </c>
      <c r="C44" s="739"/>
      <c r="D44" s="740">
        <v>10387</v>
      </c>
      <c r="E44" s="740">
        <v>235</v>
      </c>
      <c r="F44" s="741">
        <v>837</v>
      </c>
      <c r="G44" s="740">
        <v>47</v>
      </c>
      <c r="H44" s="742">
        <v>220</v>
      </c>
      <c r="I44" s="740">
        <v>15730</v>
      </c>
      <c r="J44" s="740">
        <v>75</v>
      </c>
      <c r="K44" s="740">
        <v>4614</v>
      </c>
      <c r="L44" s="743">
        <f t="shared" si="1"/>
        <v>32145</v>
      </c>
      <c r="M44" s="2308"/>
      <c r="N44" s="2299"/>
    </row>
    <row r="45" spans="1:17" ht="18" customHeight="1">
      <c r="A45" s="2290" t="s">
        <v>1654</v>
      </c>
      <c r="B45" s="744" t="s">
        <v>1632</v>
      </c>
      <c r="C45" s="744"/>
      <c r="D45" s="714">
        <v>3429</v>
      </c>
      <c r="E45" s="714">
        <v>17</v>
      </c>
      <c r="F45" s="715">
        <v>671</v>
      </c>
      <c r="G45" s="714">
        <v>28</v>
      </c>
      <c r="H45" s="716">
        <v>316</v>
      </c>
      <c r="I45" s="714">
        <v>10722</v>
      </c>
      <c r="J45" s="714">
        <v>311</v>
      </c>
      <c r="K45" s="714">
        <v>2521</v>
      </c>
      <c r="L45" s="745">
        <f t="shared" si="1"/>
        <v>18015</v>
      </c>
      <c r="M45" s="2298">
        <f>SUM(L45:L48)</f>
        <v>78121</v>
      </c>
      <c r="N45" s="2299">
        <v>40156720</v>
      </c>
      <c r="P45" s="756"/>
      <c r="Q45" s="678"/>
    </row>
    <row r="46" spans="1:17" ht="18" customHeight="1">
      <c r="A46" s="2290"/>
      <c r="B46" s="744" t="s">
        <v>1633</v>
      </c>
      <c r="C46" s="744"/>
      <c r="D46" s="714">
        <v>1762</v>
      </c>
      <c r="E46" s="714">
        <v>8</v>
      </c>
      <c r="F46" s="715">
        <v>548</v>
      </c>
      <c r="G46" s="714">
        <v>10</v>
      </c>
      <c r="H46" s="716">
        <v>210</v>
      </c>
      <c r="I46" s="714">
        <v>8446</v>
      </c>
      <c r="J46" s="714">
        <v>112</v>
      </c>
      <c r="K46" s="714">
        <v>1251</v>
      </c>
      <c r="L46" s="745">
        <f t="shared" si="1"/>
        <v>12347</v>
      </c>
      <c r="M46" s="2298"/>
      <c r="N46" s="2299"/>
    </row>
    <row r="47" spans="1:17" ht="18" customHeight="1">
      <c r="A47" s="2290"/>
      <c r="B47" s="744" t="s">
        <v>1634</v>
      </c>
      <c r="C47" s="744"/>
      <c r="D47" s="714">
        <v>2552</v>
      </c>
      <c r="E47" s="714">
        <v>6</v>
      </c>
      <c r="F47" s="715">
        <v>681</v>
      </c>
      <c r="G47" s="714">
        <v>33</v>
      </c>
      <c r="H47" s="716">
        <v>254</v>
      </c>
      <c r="I47" s="714">
        <v>10706</v>
      </c>
      <c r="J47" s="714">
        <v>288</v>
      </c>
      <c r="K47" s="714">
        <v>2405</v>
      </c>
      <c r="L47" s="745">
        <f t="shared" si="1"/>
        <v>16925</v>
      </c>
      <c r="M47" s="2298"/>
      <c r="N47" s="2299"/>
    </row>
    <row r="48" spans="1:17" ht="18" customHeight="1">
      <c r="A48" s="2290"/>
      <c r="B48" s="744" t="s">
        <v>1635</v>
      </c>
      <c r="C48" s="744"/>
      <c r="D48" s="714">
        <v>8501</v>
      </c>
      <c r="E48" s="714">
        <v>54</v>
      </c>
      <c r="F48" s="715">
        <v>903</v>
      </c>
      <c r="G48" s="714">
        <v>7</v>
      </c>
      <c r="H48" s="716">
        <v>237</v>
      </c>
      <c r="I48" s="714">
        <v>15950</v>
      </c>
      <c r="J48" s="714">
        <v>64</v>
      </c>
      <c r="K48" s="714">
        <v>5118</v>
      </c>
      <c r="L48" s="746">
        <f t="shared" si="1"/>
        <v>30834</v>
      </c>
      <c r="M48" s="2298"/>
      <c r="N48" s="2299"/>
    </row>
    <row r="49" spans="1:17" ht="18" customHeight="1">
      <c r="A49" s="2289" t="s">
        <v>1655</v>
      </c>
      <c r="B49" s="747" t="s">
        <v>1632</v>
      </c>
      <c r="C49" s="747"/>
      <c r="D49" s="709">
        <v>493</v>
      </c>
      <c r="E49" s="712">
        <v>0</v>
      </c>
      <c r="F49" s="709">
        <v>264</v>
      </c>
      <c r="G49" s="712">
        <v>0</v>
      </c>
      <c r="H49" s="709">
        <v>98</v>
      </c>
      <c r="I49" s="712">
        <v>4585</v>
      </c>
      <c r="J49" s="709">
        <v>4</v>
      </c>
      <c r="K49" s="712">
        <v>690</v>
      </c>
      <c r="L49" s="748">
        <f t="shared" si="1"/>
        <v>6134</v>
      </c>
      <c r="M49" s="2300">
        <f>SUM(L49:L52)</f>
        <v>70192</v>
      </c>
      <c r="N49" s="2299">
        <v>35712050</v>
      </c>
      <c r="P49" s="756"/>
      <c r="Q49" s="678"/>
    </row>
    <row r="50" spans="1:17" ht="18" customHeight="1">
      <c r="A50" s="2290"/>
      <c r="B50" s="744" t="s">
        <v>1633</v>
      </c>
      <c r="C50" s="744"/>
      <c r="D50" s="714">
        <v>1959</v>
      </c>
      <c r="E50" s="717">
        <v>0</v>
      </c>
      <c r="F50" s="714">
        <v>704</v>
      </c>
      <c r="G50" s="717">
        <v>6</v>
      </c>
      <c r="H50" s="714">
        <v>273</v>
      </c>
      <c r="I50" s="717">
        <v>8342</v>
      </c>
      <c r="J50" s="714">
        <v>77</v>
      </c>
      <c r="K50" s="717">
        <v>1509</v>
      </c>
      <c r="L50" s="749">
        <f t="shared" si="1"/>
        <v>12870</v>
      </c>
      <c r="M50" s="2298"/>
      <c r="N50" s="2299"/>
    </row>
    <row r="51" spans="1:17" ht="18" customHeight="1">
      <c r="A51" s="2290"/>
      <c r="B51" s="744" t="s">
        <v>1634</v>
      </c>
      <c r="C51" s="744"/>
      <c r="D51" s="714">
        <v>4315</v>
      </c>
      <c r="E51" s="717">
        <v>26</v>
      </c>
      <c r="F51" s="714">
        <v>749</v>
      </c>
      <c r="G51" s="717">
        <v>7</v>
      </c>
      <c r="H51" s="714">
        <v>389</v>
      </c>
      <c r="I51" s="717">
        <v>14406</v>
      </c>
      <c r="J51" s="714">
        <v>447</v>
      </c>
      <c r="K51" s="717">
        <v>4041</v>
      </c>
      <c r="L51" s="749">
        <f t="shared" si="1"/>
        <v>24380</v>
      </c>
      <c r="M51" s="2298"/>
      <c r="N51" s="2299"/>
    </row>
    <row r="52" spans="1:17" ht="18" customHeight="1">
      <c r="A52" s="2291"/>
      <c r="B52" s="750" t="s">
        <v>1635</v>
      </c>
      <c r="C52" s="750"/>
      <c r="D52" s="719">
        <v>7887</v>
      </c>
      <c r="E52" s="722">
        <v>16</v>
      </c>
      <c r="F52" s="719">
        <v>560</v>
      </c>
      <c r="G52" s="722">
        <v>0</v>
      </c>
      <c r="H52" s="719">
        <v>319</v>
      </c>
      <c r="I52" s="722">
        <v>14158</v>
      </c>
      <c r="J52" s="719">
        <v>38</v>
      </c>
      <c r="K52" s="722">
        <v>3830</v>
      </c>
      <c r="L52" s="746">
        <f t="shared" si="1"/>
        <v>26808</v>
      </c>
      <c r="M52" s="2301"/>
      <c r="N52" s="2299"/>
    </row>
    <row r="53" spans="1:17" ht="18" customHeight="1">
      <c r="A53" s="2289" t="s">
        <v>1656</v>
      </c>
      <c r="B53" s="747" t="s">
        <v>1632</v>
      </c>
      <c r="C53" s="747"/>
      <c r="D53" s="709">
        <v>2190</v>
      </c>
      <c r="E53" s="712">
        <v>7</v>
      </c>
      <c r="F53" s="709">
        <v>403</v>
      </c>
      <c r="G53" s="712">
        <v>6</v>
      </c>
      <c r="H53" s="709">
        <v>392</v>
      </c>
      <c r="I53" s="712">
        <v>8683</v>
      </c>
      <c r="J53" s="709">
        <v>92</v>
      </c>
      <c r="K53" s="712">
        <v>2194</v>
      </c>
      <c r="L53" s="711">
        <f t="shared" si="1"/>
        <v>13967</v>
      </c>
      <c r="M53" s="2292">
        <f>SUM(L53:L56)</f>
        <v>72665</v>
      </c>
      <c r="N53" s="2295">
        <v>37244100</v>
      </c>
      <c r="P53" s="756"/>
      <c r="Q53" s="678"/>
    </row>
    <row r="54" spans="1:17" ht="18" customHeight="1">
      <c r="A54" s="2290"/>
      <c r="B54" s="744" t="s">
        <v>1633</v>
      </c>
      <c r="C54" s="744"/>
      <c r="D54" s="714">
        <v>1942</v>
      </c>
      <c r="E54" s="717">
        <v>1</v>
      </c>
      <c r="F54" s="714">
        <v>240</v>
      </c>
      <c r="G54" s="717">
        <v>1</v>
      </c>
      <c r="H54" s="714">
        <v>169</v>
      </c>
      <c r="I54" s="717">
        <v>6955</v>
      </c>
      <c r="J54" s="714">
        <v>30</v>
      </c>
      <c r="K54" s="717">
        <v>1498</v>
      </c>
      <c r="L54" s="716">
        <f t="shared" si="1"/>
        <v>10836</v>
      </c>
      <c r="M54" s="2293"/>
      <c r="N54" s="2296"/>
    </row>
    <row r="55" spans="1:17" ht="18" customHeight="1">
      <c r="A55" s="2290"/>
      <c r="B55" s="744" t="s">
        <v>1634</v>
      </c>
      <c r="C55" s="744"/>
      <c r="D55" s="714">
        <v>4661</v>
      </c>
      <c r="E55" s="717">
        <v>23</v>
      </c>
      <c r="F55" s="714">
        <v>383</v>
      </c>
      <c r="G55" s="717">
        <v>3</v>
      </c>
      <c r="H55" s="714">
        <v>434</v>
      </c>
      <c r="I55" s="717">
        <v>13402</v>
      </c>
      <c r="J55" s="714">
        <v>472</v>
      </c>
      <c r="K55" s="717">
        <v>4652</v>
      </c>
      <c r="L55" s="716">
        <f t="shared" si="1"/>
        <v>24030</v>
      </c>
      <c r="M55" s="2293"/>
      <c r="N55" s="2296"/>
    </row>
    <row r="56" spans="1:17" ht="18" customHeight="1">
      <c r="A56" s="2291"/>
      <c r="B56" s="750" t="s">
        <v>1635</v>
      </c>
      <c r="C56" s="750"/>
      <c r="D56" s="719">
        <v>6002</v>
      </c>
      <c r="E56" s="722">
        <v>20</v>
      </c>
      <c r="F56" s="719">
        <v>193</v>
      </c>
      <c r="G56" s="722">
        <v>9</v>
      </c>
      <c r="H56" s="719">
        <v>196</v>
      </c>
      <c r="I56" s="722">
        <v>12993</v>
      </c>
      <c r="J56" s="719">
        <v>183</v>
      </c>
      <c r="K56" s="722">
        <v>4236</v>
      </c>
      <c r="L56" s="721">
        <f t="shared" si="1"/>
        <v>23832</v>
      </c>
      <c r="M56" s="2294"/>
      <c r="N56" s="2297"/>
    </row>
    <row r="57" spans="1:17" ht="18" customHeight="1">
      <c r="A57" s="2289" t="s">
        <v>1657</v>
      </c>
      <c r="B57" s="747" t="s">
        <v>1632</v>
      </c>
      <c r="C57" s="747"/>
      <c r="D57" s="709">
        <v>2473</v>
      </c>
      <c r="E57" s="712">
        <v>4</v>
      </c>
      <c r="F57" s="709">
        <v>6</v>
      </c>
      <c r="G57" s="712">
        <v>9</v>
      </c>
      <c r="H57" s="709">
        <v>413</v>
      </c>
      <c r="I57" s="712">
        <v>8896</v>
      </c>
      <c r="J57" s="709">
        <v>212</v>
      </c>
      <c r="K57" s="712">
        <v>2854</v>
      </c>
      <c r="L57" s="711">
        <f t="shared" si="1"/>
        <v>14867</v>
      </c>
      <c r="M57" s="2292">
        <f>SUM(L57:L60)</f>
        <v>79942</v>
      </c>
      <c r="N57" s="2295">
        <v>40888735</v>
      </c>
      <c r="P57" s="756"/>
      <c r="Q57" s="678"/>
    </row>
    <row r="58" spans="1:17" ht="18" customHeight="1">
      <c r="A58" s="2290"/>
      <c r="B58" s="744" t="s">
        <v>1633</v>
      </c>
      <c r="C58" s="744"/>
      <c r="D58" s="714">
        <v>1858</v>
      </c>
      <c r="E58" s="717">
        <v>5</v>
      </c>
      <c r="F58" s="714">
        <v>0</v>
      </c>
      <c r="G58" s="717">
        <v>6</v>
      </c>
      <c r="H58" s="714">
        <v>298</v>
      </c>
      <c r="I58" s="717">
        <v>7630</v>
      </c>
      <c r="J58" s="714">
        <v>90</v>
      </c>
      <c r="K58" s="717">
        <v>1643</v>
      </c>
      <c r="L58" s="716">
        <f t="shared" si="1"/>
        <v>11530</v>
      </c>
      <c r="M58" s="2293"/>
      <c r="N58" s="2296"/>
    </row>
    <row r="59" spans="1:17" ht="18" customHeight="1">
      <c r="A59" s="2290"/>
      <c r="B59" s="744" t="s">
        <v>1634</v>
      </c>
      <c r="C59" s="744"/>
      <c r="D59" s="714">
        <v>3785</v>
      </c>
      <c r="E59" s="717">
        <v>13</v>
      </c>
      <c r="F59" s="714">
        <v>1</v>
      </c>
      <c r="G59" s="717">
        <v>12</v>
      </c>
      <c r="H59" s="714">
        <v>546</v>
      </c>
      <c r="I59" s="717">
        <v>12931</v>
      </c>
      <c r="J59" s="714">
        <v>343</v>
      </c>
      <c r="K59" s="717">
        <v>4324</v>
      </c>
      <c r="L59" s="716">
        <f t="shared" si="1"/>
        <v>21955</v>
      </c>
      <c r="M59" s="2293"/>
      <c r="N59" s="2296"/>
    </row>
    <row r="60" spans="1:17" ht="18" customHeight="1">
      <c r="A60" s="2291"/>
      <c r="B60" s="750" t="s">
        <v>1635</v>
      </c>
      <c r="C60" s="750"/>
      <c r="D60" s="719">
        <v>11631</v>
      </c>
      <c r="E60" s="722">
        <v>117</v>
      </c>
      <c r="F60" s="719">
        <v>4</v>
      </c>
      <c r="G60" s="722">
        <v>9</v>
      </c>
      <c r="H60" s="719">
        <v>351</v>
      </c>
      <c r="I60" s="722">
        <v>14420</v>
      </c>
      <c r="J60" s="719">
        <v>73</v>
      </c>
      <c r="K60" s="722">
        <v>4985</v>
      </c>
      <c r="L60" s="721">
        <f t="shared" si="1"/>
        <v>31590</v>
      </c>
      <c r="M60" s="2294"/>
      <c r="N60" s="2297"/>
    </row>
    <row r="61" spans="1:17" ht="18" customHeight="1">
      <c r="A61" s="751"/>
      <c r="B61" s="744"/>
      <c r="C61" s="744"/>
      <c r="D61" s="717"/>
      <c r="E61" s="717"/>
      <c r="F61" s="717"/>
      <c r="G61" s="717"/>
      <c r="H61" s="717"/>
      <c r="I61" s="717"/>
      <c r="J61" s="717"/>
      <c r="K61" s="717"/>
      <c r="L61" s="717"/>
      <c r="M61" s="752"/>
      <c r="N61" s="753" t="s">
        <v>1658</v>
      </c>
    </row>
    <row r="62" spans="1:17" ht="18" customHeight="1">
      <c r="A62" s="751"/>
      <c r="B62" s="744"/>
      <c r="C62" s="744"/>
      <c r="D62" s="717"/>
      <c r="E62" s="717"/>
      <c r="F62" s="717"/>
      <c r="G62" s="717"/>
      <c r="H62" s="717"/>
      <c r="I62" s="717"/>
      <c r="J62" s="717"/>
      <c r="K62" s="717"/>
      <c r="L62" s="717"/>
      <c r="M62" s="752"/>
      <c r="N62" s="754"/>
    </row>
    <row r="63" spans="1:17" ht="15" customHeight="1">
      <c r="A63" s="751"/>
      <c r="B63" s="755"/>
      <c r="C63" s="755"/>
      <c r="D63" s="717"/>
      <c r="E63" s="717"/>
      <c r="F63" s="717"/>
      <c r="G63" s="678"/>
      <c r="H63" s="717"/>
      <c r="I63" s="717"/>
      <c r="J63" s="717"/>
      <c r="K63" s="717"/>
      <c r="L63" s="717"/>
      <c r="M63" s="752"/>
    </row>
    <row r="64" spans="1:17" ht="15" customHeight="1">
      <c r="H64" s="694"/>
      <c r="I64" s="694"/>
      <c r="J64" s="694"/>
      <c r="K64" s="694"/>
      <c r="L64" s="694"/>
      <c r="M64" s="754"/>
    </row>
    <row r="65" spans="1:14" s="678" customFormat="1" ht="15" customHeight="1">
      <c r="F65" s="674"/>
      <c r="G65" s="756"/>
      <c r="H65" s="756"/>
      <c r="I65" s="756"/>
      <c r="K65" s="756"/>
      <c r="L65" s="756"/>
      <c r="M65" s="756"/>
      <c r="N65" s="756"/>
    </row>
    <row r="66" spans="1:14" s="678" customFormat="1" ht="15" customHeight="1">
      <c r="F66" s="674"/>
    </row>
    <row r="67" spans="1:14" s="678" customFormat="1" ht="15" customHeight="1">
      <c r="F67" s="674"/>
    </row>
    <row r="68" spans="1:14" s="678" customFormat="1" ht="15" customHeight="1">
      <c r="F68" s="674"/>
      <c r="G68" s="674"/>
    </row>
    <row r="69" spans="1:14" s="678" customFormat="1" ht="15" customHeight="1">
      <c r="F69" s="674"/>
      <c r="G69" s="674"/>
    </row>
    <row r="70" spans="1:14" s="678" customFormat="1" ht="15" customHeight="1">
      <c r="F70" s="674"/>
      <c r="G70" s="674"/>
    </row>
    <row r="71" spans="1:14" s="678" customFormat="1" ht="15" customHeight="1">
      <c r="F71" s="674"/>
      <c r="G71" s="674"/>
    </row>
    <row r="72" spans="1:14" s="678" customFormat="1" ht="15" customHeight="1">
      <c r="F72" s="674"/>
      <c r="G72" s="674"/>
    </row>
    <row r="73" spans="1:14" s="678" customFormat="1" ht="15" customHeight="1">
      <c r="F73" s="674"/>
      <c r="G73" s="674"/>
    </row>
    <row r="74" spans="1:14" s="678" customFormat="1" ht="15" customHeight="1">
      <c r="F74" s="674"/>
    </row>
    <row r="75" spans="1:14" s="678" customFormat="1" ht="15" customHeight="1">
      <c r="F75" s="757"/>
      <c r="G75" s="757"/>
    </row>
    <row r="76" spans="1:14" s="678" customFormat="1" ht="15" customHeight="1">
      <c r="F76" s="757"/>
      <c r="G76" s="757"/>
    </row>
    <row r="77" spans="1:14" s="678" customFormat="1" ht="15" customHeight="1">
      <c r="F77" s="674"/>
      <c r="G77" s="674"/>
    </row>
    <row r="78" spans="1:14" s="678" customFormat="1" ht="15" customHeight="1">
      <c r="F78" s="674"/>
      <c r="G78" s="674"/>
    </row>
    <row r="79" spans="1:14" s="678" customFormat="1" ht="15" customHeight="1">
      <c r="F79" s="674"/>
      <c r="G79" s="674"/>
    </row>
    <row r="80" spans="1:14" s="678" customFormat="1" ht="15" customHeight="1">
      <c r="A80" s="674"/>
      <c r="B80" s="674"/>
      <c r="C80" s="674"/>
      <c r="D80" s="674"/>
      <c r="E80" s="674"/>
      <c r="F80" s="674"/>
      <c r="G80" s="674"/>
    </row>
    <row r="81" spans="1:14" s="678" customFormat="1" ht="15" customHeight="1">
      <c r="A81" s="674"/>
      <c r="B81" s="674"/>
      <c r="C81" s="674"/>
      <c r="D81" s="674"/>
      <c r="E81" s="674"/>
      <c r="F81" s="674"/>
      <c r="G81" s="674"/>
    </row>
    <row r="82" spans="1:14" s="678" customFormat="1" ht="15" customHeight="1">
      <c r="A82" s="674"/>
      <c r="B82" s="674"/>
      <c r="C82" s="674"/>
      <c r="D82" s="674"/>
      <c r="E82" s="674"/>
      <c r="F82" s="674"/>
      <c r="G82" s="674"/>
    </row>
    <row r="83" spans="1:14" ht="15" customHeight="1"/>
    <row r="84" spans="1:14" ht="15" customHeight="1"/>
    <row r="85" spans="1:14" ht="15" customHeight="1"/>
    <row r="86" spans="1:14" ht="15" customHeight="1"/>
    <row r="87" spans="1:14" ht="15" customHeight="1"/>
    <row r="88" spans="1:14" ht="15" customHeight="1"/>
    <row r="89" spans="1:14" ht="15" customHeight="1"/>
    <row r="90" spans="1:14" ht="15" customHeight="1"/>
    <row r="91" spans="1:14" ht="15" customHeight="1"/>
    <row r="92" spans="1:14" ht="15" customHeight="1"/>
    <row r="93" spans="1:14" s="678" customFormat="1" ht="33.6" customHeight="1">
      <c r="L93" s="694"/>
      <c r="M93" s="694"/>
    </row>
    <row r="94" spans="1:14" ht="20.100000000000001" customHeight="1">
      <c r="A94" s="758"/>
      <c r="B94" s="758"/>
      <c r="C94" s="758"/>
      <c r="D94" s="694"/>
      <c r="E94" s="694"/>
      <c r="F94" s="678"/>
      <c r="G94" s="678"/>
      <c r="H94" s="694"/>
    </row>
    <row r="95" spans="1:14" s="678" customFormat="1">
      <c r="L95" s="694"/>
      <c r="M95" s="694"/>
      <c r="N95" s="694"/>
    </row>
    <row r="96" spans="1:14" s="678" customFormat="1">
      <c r="L96" s="694"/>
      <c r="M96" s="694"/>
      <c r="N96" s="694"/>
    </row>
    <row r="97" spans="1:14" s="678" customFormat="1">
      <c r="L97" s="694"/>
      <c r="M97" s="694"/>
      <c r="N97" s="694"/>
    </row>
    <row r="98" spans="1:14" s="678" customFormat="1">
      <c r="L98" s="694"/>
      <c r="M98" s="694"/>
      <c r="N98" s="694"/>
    </row>
    <row r="99" spans="1:14" s="678" customFormat="1">
      <c r="L99" s="694"/>
      <c r="M99" s="694"/>
      <c r="N99" s="694"/>
    </row>
    <row r="100" spans="1:14" s="678" customFormat="1">
      <c r="L100" s="694"/>
      <c r="M100" s="694"/>
      <c r="N100" s="694"/>
    </row>
    <row r="101" spans="1:14" s="678" customFormat="1">
      <c r="L101" s="694"/>
      <c r="M101" s="694"/>
      <c r="N101" s="694"/>
    </row>
    <row r="102" spans="1:14" s="678" customFormat="1" ht="13.5" customHeight="1">
      <c r="A102" s="759"/>
      <c r="B102" s="759"/>
      <c r="C102" s="759"/>
      <c r="D102" s="759"/>
      <c r="E102" s="759"/>
      <c r="F102" s="759"/>
      <c r="G102" s="759"/>
      <c r="L102" s="694"/>
      <c r="M102" s="694"/>
      <c r="N102" s="694"/>
    </row>
    <row r="103" spans="1:14" s="759" customFormat="1">
      <c r="A103" s="678"/>
      <c r="B103" s="678"/>
      <c r="C103" s="678"/>
      <c r="D103" s="678"/>
      <c r="E103" s="678"/>
      <c r="F103" s="678"/>
      <c r="G103" s="678"/>
      <c r="L103" s="760"/>
      <c r="M103" s="760"/>
      <c r="N103" s="760"/>
    </row>
    <row r="104" spans="1:14" s="678" customFormat="1">
      <c r="L104" s="694"/>
      <c r="M104" s="694"/>
      <c r="N104" s="694"/>
    </row>
    <row r="105" spans="1:14" s="678" customFormat="1">
      <c r="L105" s="694"/>
      <c r="M105" s="694"/>
      <c r="N105" s="694"/>
    </row>
    <row r="106" spans="1:14" s="678" customFormat="1">
      <c r="L106" s="694"/>
      <c r="M106" s="694"/>
      <c r="N106" s="694"/>
    </row>
    <row r="107" spans="1:14" s="678" customFormat="1">
      <c r="L107" s="694"/>
      <c r="M107" s="694"/>
      <c r="N107" s="694"/>
    </row>
    <row r="108" spans="1:14" s="678" customFormat="1">
      <c r="L108" s="694"/>
      <c r="M108" s="694"/>
      <c r="N108" s="694"/>
    </row>
    <row r="109" spans="1:14" s="678" customFormat="1">
      <c r="L109" s="694"/>
      <c r="M109" s="694"/>
      <c r="N109" s="694"/>
    </row>
    <row r="110" spans="1:14" s="678" customFormat="1">
      <c r="A110" s="674"/>
      <c r="B110" s="674"/>
      <c r="C110" s="674"/>
      <c r="D110" s="674"/>
      <c r="E110" s="674"/>
      <c r="F110" s="674"/>
      <c r="G110" s="674"/>
      <c r="L110" s="694"/>
      <c r="M110" s="694"/>
      <c r="N110" s="694"/>
    </row>
    <row r="111" spans="1:14" s="759" customFormat="1">
      <c r="A111" s="674"/>
      <c r="B111" s="674"/>
      <c r="C111" s="674"/>
      <c r="D111" s="674"/>
      <c r="E111" s="674"/>
      <c r="F111" s="674"/>
      <c r="G111" s="674"/>
      <c r="L111" s="760"/>
      <c r="M111" s="760"/>
      <c r="N111" s="760"/>
    </row>
    <row r="112" spans="1:14" s="678" customFormat="1">
      <c r="A112" s="674"/>
      <c r="B112" s="674"/>
      <c r="C112" s="674"/>
      <c r="D112" s="674"/>
      <c r="E112" s="674"/>
      <c r="F112" s="674"/>
      <c r="G112" s="674"/>
      <c r="L112" s="694"/>
      <c r="M112" s="694"/>
      <c r="N112" s="694"/>
    </row>
    <row r="113" spans="1:14" s="678" customFormat="1">
      <c r="A113" s="674"/>
      <c r="B113" s="674"/>
      <c r="C113" s="674"/>
      <c r="D113" s="674"/>
      <c r="E113" s="674"/>
      <c r="F113" s="674"/>
      <c r="G113" s="674"/>
      <c r="L113" s="694"/>
      <c r="M113" s="694"/>
      <c r="N113" s="694"/>
    </row>
    <row r="114" spans="1:14" s="678" customFormat="1">
      <c r="A114" s="674"/>
      <c r="B114" s="674"/>
      <c r="C114" s="674"/>
      <c r="D114" s="674"/>
      <c r="E114" s="674"/>
      <c r="F114" s="674"/>
      <c r="G114" s="674"/>
      <c r="L114" s="694"/>
      <c r="M114" s="694"/>
      <c r="N114" s="694"/>
    </row>
    <row r="115" spans="1:14" s="678" customFormat="1">
      <c r="A115" s="674"/>
      <c r="B115" s="674"/>
      <c r="C115" s="674"/>
      <c r="D115" s="674"/>
      <c r="E115" s="674"/>
      <c r="F115" s="674"/>
      <c r="G115" s="674"/>
      <c r="L115" s="694"/>
      <c r="M115" s="694"/>
      <c r="N115" s="694"/>
    </row>
    <row r="116" spans="1:14" s="678" customFormat="1">
      <c r="A116" s="674"/>
      <c r="B116" s="674"/>
      <c r="C116" s="674"/>
      <c r="D116" s="674"/>
      <c r="E116" s="674"/>
      <c r="F116" s="674"/>
      <c r="G116" s="674"/>
      <c r="L116" s="694"/>
      <c r="M116" s="694"/>
      <c r="N116" s="694"/>
    </row>
    <row r="117" spans="1:14" s="678" customFormat="1">
      <c r="A117" s="674"/>
      <c r="B117" s="674"/>
      <c r="C117" s="674"/>
      <c r="D117" s="674"/>
      <c r="E117" s="674"/>
      <c r="F117" s="674"/>
      <c r="G117" s="674"/>
      <c r="L117" s="694"/>
      <c r="M117" s="694"/>
      <c r="N117" s="694"/>
    </row>
    <row r="118" spans="1:14" s="678" customFormat="1">
      <c r="A118" s="674"/>
      <c r="B118" s="674"/>
      <c r="C118" s="674"/>
      <c r="D118" s="674"/>
      <c r="E118" s="674"/>
      <c r="F118" s="674"/>
      <c r="G118" s="674"/>
      <c r="K118" s="761"/>
      <c r="L118" s="694"/>
      <c r="M118" s="694"/>
      <c r="N118" s="694"/>
    </row>
    <row r="119" spans="1:14">
      <c r="M119" s="762"/>
      <c r="N119" s="762"/>
    </row>
  </sheetData>
  <mergeCells count="50">
    <mergeCell ref="A9:A12"/>
    <mergeCell ref="M9:M12"/>
    <mergeCell ref="N9:N12"/>
    <mergeCell ref="A2:A4"/>
    <mergeCell ref="B2:B4"/>
    <mergeCell ref="D2:E2"/>
    <mergeCell ref="F2:H2"/>
    <mergeCell ref="I2:J2"/>
    <mergeCell ref="L2:L4"/>
    <mergeCell ref="M2:M4"/>
    <mergeCell ref="N2:N4"/>
    <mergeCell ref="A5:A8"/>
    <mergeCell ref="M5:M8"/>
    <mergeCell ref="N5:N8"/>
    <mergeCell ref="A13:A16"/>
    <mergeCell ref="M13:M16"/>
    <mergeCell ref="N13:N16"/>
    <mergeCell ref="A17:A20"/>
    <mergeCell ref="M17:M20"/>
    <mergeCell ref="N17:N20"/>
    <mergeCell ref="A21:A24"/>
    <mergeCell ref="M21:M24"/>
    <mergeCell ref="N21:N24"/>
    <mergeCell ref="A25:A28"/>
    <mergeCell ref="M25:M28"/>
    <mergeCell ref="N25:N28"/>
    <mergeCell ref="A29:A32"/>
    <mergeCell ref="M29:M32"/>
    <mergeCell ref="N29:N32"/>
    <mergeCell ref="A33:A36"/>
    <mergeCell ref="M33:M36"/>
    <mergeCell ref="N33:N36"/>
    <mergeCell ref="A37:A40"/>
    <mergeCell ref="M37:M40"/>
    <mergeCell ref="N37:N40"/>
    <mergeCell ref="A41:A44"/>
    <mergeCell ref="M41:M44"/>
    <mergeCell ref="N41:N44"/>
    <mergeCell ref="A45:A48"/>
    <mergeCell ref="M45:M48"/>
    <mergeCell ref="N45:N48"/>
    <mergeCell ref="A49:A52"/>
    <mergeCell ref="M49:M52"/>
    <mergeCell ref="N49:N52"/>
    <mergeCell ref="A53:A56"/>
    <mergeCell ref="M53:M56"/>
    <mergeCell ref="N53:N56"/>
    <mergeCell ref="A57:A60"/>
    <mergeCell ref="M57:M60"/>
    <mergeCell ref="N57:N60"/>
  </mergeCells>
  <phoneticPr fontId="4"/>
  <pageMargins left="0.82677165354330717" right="0.82677165354330717" top="0.74803149606299213" bottom="0.74803149606299213" header="0.31496062992125984" footer="0.31496062992125984"/>
  <pageSetup paperSize="9" scale="73" orientation="portrait" r:id="rId1"/>
  <rowBreaks count="1" manualBreakCount="1">
    <brk id="93"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A523-5957-4454-832D-04BC394A71DB}">
  <sheetPr>
    <pageSetUpPr fitToPage="1"/>
  </sheetPr>
  <dimension ref="A1:K41"/>
  <sheetViews>
    <sheetView showGridLines="0" view="pageBreakPreview" zoomScale="85" zoomScaleNormal="60" zoomScaleSheetLayoutView="85" workbookViewId="0">
      <pane xSplit="1" ySplit="3" topLeftCell="B4" activePane="bottomRight" state="frozen"/>
      <selection pane="topRight" activeCell="B1" sqref="B1"/>
      <selection pane="bottomLeft" activeCell="A4" sqref="A4"/>
      <selection pane="bottomRight"/>
    </sheetView>
  </sheetViews>
  <sheetFormatPr defaultColWidth="10.75" defaultRowHeight="13.5"/>
  <cols>
    <col min="1" max="1" width="13.5" style="110" customWidth="1"/>
    <col min="2" max="9" width="16.125" style="110" customWidth="1"/>
    <col min="10" max="16384" width="10.75" style="110"/>
  </cols>
  <sheetData>
    <row r="1" spans="1:10" ht="28.5" customHeight="1">
      <c r="A1" s="763" t="s">
        <v>1659</v>
      </c>
      <c r="B1" s="764"/>
      <c r="C1" s="765"/>
      <c r="E1" s="27"/>
    </row>
    <row r="2" spans="1:10" s="469" customFormat="1" ht="18" thickBot="1">
      <c r="A2" s="766"/>
      <c r="B2" s="766"/>
      <c r="C2" s="766"/>
      <c r="D2" s="766"/>
      <c r="E2" s="766"/>
      <c r="F2" s="766"/>
      <c r="H2" s="767"/>
      <c r="I2" s="768" t="s">
        <v>1660</v>
      </c>
    </row>
    <row r="3" spans="1:10" s="469" customFormat="1" ht="42.75" customHeight="1" thickBot="1">
      <c r="A3" s="769" t="s">
        <v>741</v>
      </c>
      <c r="B3" s="770" t="s">
        <v>96</v>
      </c>
      <c r="C3" s="771" t="s">
        <v>1494</v>
      </c>
      <c r="D3" s="771" t="s">
        <v>1661</v>
      </c>
      <c r="E3" s="771" t="s">
        <v>1662</v>
      </c>
      <c r="F3" s="771" t="s">
        <v>1663</v>
      </c>
      <c r="G3" s="771" t="s">
        <v>1664</v>
      </c>
      <c r="H3" s="771" t="s">
        <v>1665</v>
      </c>
      <c r="I3" s="772" t="s">
        <v>1666</v>
      </c>
    </row>
    <row r="4" spans="1:10" s="469" customFormat="1" ht="24.95" customHeight="1">
      <c r="A4" s="773" t="s">
        <v>1667</v>
      </c>
      <c r="B4" s="774">
        <f t="shared" ref="B4:B10" si="0">SUM(C4:I4)</f>
        <v>283070</v>
      </c>
      <c r="C4" s="775">
        <v>47277</v>
      </c>
      <c r="D4" s="775">
        <v>72602</v>
      </c>
      <c r="E4" s="775">
        <v>51027</v>
      </c>
      <c r="F4" s="775">
        <v>53176</v>
      </c>
      <c r="G4" s="775">
        <v>2132</v>
      </c>
      <c r="H4" s="775">
        <v>14135</v>
      </c>
      <c r="I4" s="775">
        <v>42721</v>
      </c>
      <c r="J4" s="776"/>
    </row>
    <row r="5" spans="1:10" s="469" customFormat="1" ht="24.95" customHeight="1">
      <c r="A5" s="773" t="s">
        <v>1668</v>
      </c>
      <c r="B5" s="774">
        <f t="shared" si="0"/>
        <v>284070</v>
      </c>
      <c r="C5" s="775">
        <v>48128</v>
      </c>
      <c r="D5" s="775">
        <v>71840</v>
      </c>
      <c r="E5" s="775">
        <v>51958</v>
      </c>
      <c r="F5" s="775">
        <v>52702</v>
      </c>
      <c r="G5" s="775">
        <v>2089</v>
      </c>
      <c r="H5" s="775">
        <v>14430</v>
      </c>
      <c r="I5" s="775">
        <v>42923</v>
      </c>
      <c r="J5" s="776"/>
    </row>
    <row r="6" spans="1:10" s="469" customFormat="1" ht="24.95" customHeight="1">
      <c r="A6" s="773" t="s">
        <v>1669</v>
      </c>
      <c r="B6" s="774">
        <f t="shared" si="0"/>
        <v>284070</v>
      </c>
      <c r="C6" s="775">
        <v>47943</v>
      </c>
      <c r="D6" s="775">
        <v>71067</v>
      </c>
      <c r="E6" s="775">
        <v>53350</v>
      </c>
      <c r="F6" s="775">
        <v>52457</v>
      </c>
      <c r="G6" s="775">
        <v>2042</v>
      </c>
      <c r="H6" s="775">
        <v>14634</v>
      </c>
      <c r="I6" s="775">
        <v>42577</v>
      </c>
    </row>
    <row r="7" spans="1:10" s="469" customFormat="1" ht="24.95" customHeight="1">
      <c r="A7" s="773" t="s">
        <v>1670</v>
      </c>
      <c r="B7" s="774">
        <f t="shared" si="0"/>
        <v>284070</v>
      </c>
      <c r="C7" s="777">
        <v>47842</v>
      </c>
      <c r="D7" s="777">
        <v>70652</v>
      </c>
      <c r="E7" s="777">
        <v>53858</v>
      </c>
      <c r="F7" s="777">
        <v>52077</v>
      </c>
      <c r="G7" s="777">
        <v>1995</v>
      </c>
      <c r="H7" s="777">
        <v>14931</v>
      </c>
      <c r="I7" s="777">
        <v>42715</v>
      </c>
    </row>
    <row r="8" spans="1:10" s="469" customFormat="1" ht="24.95" customHeight="1">
      <c r="A8" s="773" t="s">
        <v>1671</v>
      </c>
      <c r="B8" s="774">
        <f t="shared" si="0"/>
        <v>284070</v>
      </c>
      <c r="C8" s="777">
        <v>47891</v>
      </c>
      <c r="D8" s="777">
        <v>70725</v>
      </c>
      <c r="E8" s="777">
        <v>54438</v>
      </c>
      <c r="F8" s="777">
        <v>52305</v>
      </c>
      <c r="G8" s="777">
        <v>2007</v>
      </c>
      <c r="H8" s="777">
        <v>15147</v>
      </c>
      <c r="I8" s="777">
        <v>41557</v>
      </c>
    </row>
    <row r="9" spans="1:10" s="469" customFormat="1" ht="24.95" customHeight="1">
      <c r="A9" s="773" t="s">
        <v>1672</v>
      </c>
      <c r="B9" s="774">
        <f t="shared" si="0"/>
        <v>284070</v>
      </c>
      <c r="C9" s="777">
        <v>47807</v>
      </c>
      <c r="D9" s="777">
        <v>70214</v>
      </c>
      <c r="E9" s="777">
        <v>54735</v>
      </c>
      <c r="F9" s="777">
        <v>52170</v>
      </c>
      <c r="G9" s="777">
        <v>2002</v>
      </c>
      <c r="H9" s="777">
        <v>15553</v>
      </c>
      <c r="I9" s="777">
        <v>41589</v>
      </c>
      <c r="J9" s="776"/>
    </row>
    <row r="10" spans="1:10" s="469" customFormat="1" ht="24.95" customHeight="1">
      <c r="A10" s="773" t="s">
        <v>1673</v>
      </c>
      <c r="B10" s="774">
        <f t="shared" si="0"/>
        <v>284070</v>
      </c>
      <c r="C10" s="777">
        <v>47644</v>
      </c>
      <c r="D10" s="777">
        <v>70065</v>
      </c>
      <c r="E10" s="777">
        <v>55164</v>
      </c>
      <c r="F10" s="777">
        <v>51932</v>
      </c>
      <c r="G10" s="777">
        <v>1971</v>
      </c>
      <c r="H10" s="777">
        <v>15714</v>
      </c>
      <c r="I10" s="777">
        <v>41580</v>
      </c>
    </row>
    <row r="11" spans="1:10" s="469" customFormat="1" ht="24.95" customHeight="1">
      <c r="A11" s="773" t="s">
        <v>1674</v>
      </c>
      <c r="B11" s="774">
        <v>284070</v>
      </c>
      <c r="C11" s="777">
        <v>47478</v>
      </c>
      <c r="D11" s="777">
        <v>68989</v>
      </c>
      <c r="E11" s="777">
        <v>56058</v>
      </c>
      <c r="F11" s="777">
        <v>51445</v>
      </c>
      <c r="G11" s="777">
        <v>1938</v>
      </c>
      <c r="H11" s="777">
        <v>16082</v>
      </c>
      <c r="I11" s="777">
        <v>42079</v>
      </c>
    </row>
    <row r="12" spans="1:10" s="469" customFormat="1" ht="24.95" customHeight="1">
      <c r="A12" s="773" t="s">
        <v>1675</v>
      </c>
      <c r="B12" s="774">
        <f>C12+D12+E12+F12+G12+H12+I12</f>
        <v>284070</v>
      </c>
      <c r="C12" s="777">
        <v>47358</v>
      </c>
      <c r="D12" s="777">
        <v>68428</v>
      </c>
      <c r="E12" s="777">
        <v>56573</v>
      </c>
      <c r="F12" s="777">
        <v>50986</v>
      </c>
      <c r="G12" s="777">
        <v>1905</v>
      </c>
      <c r="H12" s="777">
        <v>16129</v>
      </c>
      <c r="I12" s="777">
        <v>42691</v>
      </c>
    </row>
    <row r="13" spans="1:10" s="781" customFormat="1" ht="24.95" customHeight="1">
      <c r="A13" s="778" t="s">
        <v>1676</v>
      </c>
      <c r="B13" s="779">
        <v>284070</v>
      </c>
      <c r="C13" s="780">
        <v>47242</v>
      </c>
      <c r="D13" s="780">
        <v>67969</v>
      </c>
      <c r="E13" s="780">
        <v>57030</v>
      </c>
      <c r="F13" s="780">
        <v>50560</v>
      </c>
      <c r="G13" s="780">
        <v>1898</v>
      </c>
      <c r="H13" s="780">
        <v>16396</v>
      </c>
      <c r="I13" s="780">
        <v>42975</v>
      </c>
    </row>
    <row r="14" spans="1:10" s="469" customFormat="1" ht="24.95" customHeight="1">
      <c r="A14" s="778" t="s">
        <v>1677</v>
      </c>
      <c r="B14" s="782">
        <v>284070</v>
      </c>
      <c r="C14" s="782">
        <v>47123</v>
      </c>
      <c r="D14" s="782">
        <v>67879</v>
      </c>
      <c r="E14" s="782">
        <v>57720</v>
      </c>
      <c r="F14" s="782">
        <v>50389</v>
      </c>
      <c r="G14" s="782">
        <v>1891</v>
      </c>
      <c r="H14" s="782">
        <v>16570</v>
      </c>
      <c r="I14" s="782">
        <v>42498</v>
      </c>
    </row>
    <row r="15" spans="1:10" s="469" customFormat="1" ht="24.95" customHeight="1">
      <c r="A15" s="778" t="s">
        <v>1678</v>
      </c>
      <c r="B15" s="400">
        <v>284070</v>
      </c>
      <c r="C15" s="400">
        <v>47023</v>
      </c>
      <c r="D15" s="400">
        <v>67621</v>
      </c>
      <c r="E15" s="400">
        <v>58705</v>
      </c>
      <c r="F15" s="400">
        <v>52929</v>
      </c>
      <c r="G15" s="400">
        <v>1897</v>
      </c>
      <c r="H15" s="400">
        <v>16498</v>
      </c>
      <c r="I15" s="400">
        <v>39397</v>
      </c>
    </row>
    <row r="16" spans="1:10" s="469" customFormat="1" ht="24.95" customHeight="1">
      <c r="A16" s="783" t="s">
        <v>1679</v>
      </c>
      <c r="B16" s="400">
        <v>284070</v>
      </c>
      <c r="C16" s="400">
        <v>46929</v>
      </c>
      <c r="D16" s="395">
        <v>67290</v>
      </c>
      <c r="E16" s="400">
        <v>59247</v>
      </c>
      <c r="F16" s="400">
        <v>52689</v>
      </c>
      <c r="G16" s="400">
        <v>1883</v>
      </c>
      <c r="H16" s="400">
        <v>16496</v>
      </c>
      <c r="I16" s="400">
        <v>39536</v>
      </c>
    </row>
    <row r="17" spans="1:11" s="469" customFormat="1" ht="24.95" customHeight="1">
      <c r="A17" s="778" t="s">
        <v>1680</v>
      </c>
      <c r="B17" s="400">
        <v>284070</v>
      </c>
      <c r="C17" s="400">
        <v>46871</v>
      </c>
      <c r="D17" s="400">
        <v>67040</v>
      </c>
      <c r="E17" s="400">
        <v>59658</v>
      </c>
      <c r="F17" s="400">
        <v>52552</v>
      </c>
      <c r="G17" s="400">
        <v>1988</v>
      </c>
      <c r="H17" s="400">
        <v>16476</v>
      </c>
      <c r="I17" s="400">
        <v>39485</v>
      </c>
    </row>
    <row r="18" spans="1:11" ht="24.95" customHeight="1">
      <c r="A18" s="778" t="s">
        <v>1681</v>
      </c>
      <c r="B18" s="400">
        <v>284070</v>
      </c>
      <c r="C18" s="400">
        <v>46711</v>
      </c>
      <c r="D18" s="400">
        <v>65880</v>
      </c>
      <c r="E18" s="400">
        <v>60020</v>
      </c>
      <c r="F18" s="400">
        <v>53039</v>
      </c>
      <c r="G18" s="400">
        <v>1881</v>
      </c>
      <c r="H18" s="400">
        <v>16572</v>
      </c>
      <c r="I18" s="400">
        <v>39967</v>
      </c>
    </row>
    <row r="19" spans="1:11" ht="24.95" customHeight="1">
      <c r="A19" s="778" t="s">
        <v>1682</v>
      </c>
      <c r="B19" s="400">
        <v>284070</v>
      </c>
      <c r="C19" s="400">
        <v>46637</v>
      </c>
      <c r="D19" s="400">
        <v>65473</v>
      </c>
      <c r="E19" s="400">
        <v>60651</v>
      </c>
      <c r="F19" s="400">
        <v>50933</v>
      </c>
      <c r="G19" s="400">
        <v>1851</v>
      </c>
      <c r="H19" s="400">
        <v>16423</v>
      </c>
      <c r="I19" s="400">
        <v>42102</v>
      </c>
    </row>
    <row r="20" spans="1:11" s="469" customFormat="1" ht="24.95" customHeight="1">
      <c r="A20" s="778" t="s">
        <v>1683</v>
      </c>
      <c r="B20" s="400">
        <f>SUM(C20:I20)</f>
        <v>283720</v>
      </c>
      <c r="C20" s="400">
        <v>46496</v>
      </c>
      <c r="D20" s="400">
        <v>64855</v>
      </c>
      <c r="E20" s="400">
        <v>61285</v>
      </c>
      <c r="F20" s="400">
        <v>50340</v>
      </c>
      <c r="G20" s="400">
        <v>1810</v>
      </c>
      <c r="H20" s="400">
        <v>16862</v>
      </c>
      <c r="I20" s="400">
        <v>42072</v>
      </c>
    </row>
    <row r="21" spans="1:11" s="784" customFormat="1" ht="24.95" customHeight="1">
      <c r="A21" s="778" t="s">
        <v>1684</v>
      </c>
      <c r="B21" s="400">
        <f>SUM(C21:I21)</f>
        <v>283720</v>
      </c>
      <c r="C21" s="400">
        <v>46292</v>
      </c>
      <c r="D21" s="400">
        <v>64302</v>
      </c>
      <c r="E21" s="400">
        <v>61773</v>
      </c>
      <c r="F21" s="400">
        <v>49957</v>
      </c>
      <c r="G21" s="400">
        <v>1778</v>
      </c>
      <c r="H21" s="400">
        <v>17225</v>
      </c>
      <c r="I21" s="400">
        <v>42393</v>
      </c>
    </row>
    <row r="22" spans="1:11" s="784" customFormat="1" ht="24.95" customHeight="1">
      <c r="A22" s="778" t="s">
        <v>1685</v>
      </c>
      <c r="B22" s="400">
        <f>SUM(C22:I22)</f>
        <v>283720</v>
      </c>
      <c r="C22" s="400">
        <v>46077</v>
      </c>
      <c r="D22" s="400">
        <v>63787</v>
      </c>
      <c r="E22" s="400">
        <v>62259</v>
      </c>
      <c r="F22" s="400">
        <v>49279</v>
      </c>
      <c r="G22" s="400">
        <v>1760</v>
      </c>
      <c r="H22" s="400">
        <v>18245</v>
      </c>
      <c r="I22" s="400">
        <v>42313</v>
      </c>
    </row>
    <row r="23" spans="1:11" s="784" customFormat="1" ht="24.95" customHeight="1">
      <c r="A23" s="778" t="s">
        <v>1686</v>
      </c>
      <c r="B23" s="400">
        <f>SUM(C23:I23)</f>
        <v>283720</v>
      </c>
      <c r="C23" s="400">
        <v>46006</v>
      </c>
      <c r="D23" s="400">
        <v>63327</v>
      </c>
      <c r="E23" s="400">
        <v>63097</v>
      </c>
      <c r="F23" s="400">
        <v>48756</v>
      </c>
      <c r="G23" s="400">
        <v>1756</v>
      </c>
      <c r="H23" s="400">
        <v>18354</v>
      </c>
      <c r="I23" s="400">
        <v>42424</v>
      </c>
      <c r="J23" s="487"/>
    </row>
    <row r="24" spans="1:11" s="784" customFormat="1" ht="24.95" customHeight="1">
      <c r="A24" s="778" t="s">
        <v>1687</v>
      </c>
      <c r="B24" s="400">
        <v>283720</v>
      </c>
      <c r="C24" s="400">
        <v>45878</v>
      </c>
      <c r="D24" s="400">
        <v>62892</v>
      </c>
      <c r="E24" s="400">
        <v>63560</v>
      </c>
      <c r="F24" s="400">
        <v>48010</v>
      </c>
      <c r="G24" s="400">
        <v>1770</v>
      </c>
      <c r="H24" s="400">
        <v>18771</v>
      </c>
      <c r="I24" s="400">
        <v>42839</v>
      </c>
      <c r="J24" s="487"/>
      <c r="K24" s="487"/>
    </row>
    <row r="25" spans="1:11" s="784" customFormat="1" ht="24.95" customHeight="1">
      <c r="A25" s="778" t="s">
        <v>1215</v>
      </c>
      <c r="B25" s="400">
        <v>283720</v>
      </c>
      <c r="C25" s="400">
        <v>45796</v>
      </c>
      <c r="D25" s="400">
        <v>62611</v>
      </c>
      <c r="E25" s="400">
        <v>64249</v>
      </c>
      <c r="F25" s="400">
        <v>47703</v>
      </c>
      <c r="G25" s="400">
        <v>1762</v>
      </c>
      <c r="H25" s="400">
        <v>18710</v>
      </c>
      <c r="I25" s="400">
        <v>42889</v>
      </c>
      <c r="J25" s="487"/>
      <c r="K25" s="487"/>
    </row>
    <row r="26" spans="1:11" s="784" customFormat="1" ht="24.95" customHeight="1">
      <c r="A26" s="778" t="s">
        <v>1326</v>
      </c>
      <c r="B26" s="400">
        <v>283720</v>
      </c>
      <c r="C26" s="400">
        <v>45744</v>
      </c>
      <c r="D26" s="400">
        <v>62324</v>
      </c>
      <c r="E26" s="400">
        <v>64807</v>
      </c>
      <c r="F26" s="400">
        <v>47421</v>
      </c>
      <c r="G26" s="400">
        <v>1754</v>
      </c>
      <c r="H26" s="400">
        <v>18615</v>
      </c>
      <c r="I26" s="400">
        <v>43055</v>
      </c>
      <c r="J26" s="487"/>
      <c r="K26" s="487"/>
    </row>
    <row r="27" spans="1:11" s="784" customFormat="1" ht="24.95" customHeight="1">
      <c r="A27" s="778" t="s">
        <v>1688</v>
      </c>
      <c r="B27" s="400">
        <v>283720</v>
      </c>
      <c r="C27" s="400">
        <v>45696</v>
      </c>
      <c r="D27" s="400">
        <v>61936</v>
      </c>
      <c r="E27" s="400">
        <v>65345</v>
      </c>
      <c r="F27" s="400">
        <v>47117</v>
      </c>
      <c r="G27" s="400">
        <v>1741</v>
      </c>
      <c r="H27" s="400">
        <v>18866</v>
      </c>
      <c r="I27" s="400">
        <v>43019</v>
      </c>
      <c r="J27" s="487"/>
      <c r="K27" s="487"/>
    </row>
    <row r="28" spans="1:11" s="786" customFormat="1" ht="24.95" customHeight="1" thickBot="1">
      <c r="A28" s="778" t="s">
        <v>1689</v>
      </c>
      <c r="B28" s="400">
        <v>283720</v>
      </c>
      <c r="C28" s="400">
        <v>45571</v>
      </c>
      <c r="D28" s="400">
        <v>61532</v>
      </c>
      <c r="E28" s="400">
        <v>65801</v>
      </c>
      <c r="F28" s="400">
        <v>46951</v>
      </c>
      <c r="G28" s="400">
        <v>1723</v>
      </c>
      <c r="H28" s="400">
        <v>19216</v>
      </c>
      <c r="I28" s="400">
        <v>42926</v>
      </c>
      <c r="J28" s="785"/>
      <c r="K28" s="785"/>
    </row>
    <row r="29" spans="1:11" ht="18" customHeight="1">
      <c r="A29" s="787" t="s">
        <v>1690</v>
      </c>
      <c r="B29" s="787"/>
      <c r="C29" s="787"/>
      <c r="D29" s="787"/>
      <c r="E29" s="787"/>
      <c r="F29" s="787"/>
      <c r="G29" s="787"/>
      <c r="H29" s="787"/>
      <c r="I29" s="788" t="s">
        <v>1691</v>
      </c>
    </row>
    <row r="30" spans="1:11" ht="18" customHeight="1"/>
    <row r="31" spans="1:11" ht="18" customHeight="1"/>
    <row r="32" spans="1:11" ht="18" customHeight="1"/>
    <row r="33" ht="18" customHeight="1"/>
    <row r="34" ht="18" customHeight="1"/>
    <row r="35" ht="18" customHeight="1"/>
    <row r="36" ht="18" customHeight="1"/>
    <row r="37" ht="18" customHeight="1"/>
    <row r="38" ht="18" customHeight="1"/>
    <row r="39" ht="18" customHeight="1"/>
    <row r="40" ht="18" customHeight="1"/>
    <row r="41" ht="18" customHeight="1"/>
  </sheetData>
  <phoneticPr fontId="4"/>
  <printOptions horizontalCentered="1" verticalCentered="1"/>
  <pageMargins left="0.23622047244094491" right="0.23622047244094491" top="0.74803149606299213" bottom="0.74803149606299213" header="0.31496062992125984" footer="0.31496062992125984"/>
  <pageSetup paperSize="9" scale="57"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01E3-AC92-42A8-87A9-81CB9638567E}">
  <sheetPr>
    <pageSetUpPr fitToPage="1"/>
  </sheetPr>
  <dimension ref="A1:S55"/>
  <sheetViews>
    <sheetView view="pageBreakPreview" zoomScaleNormal="100" zoomScaleSheetLayoutView="100" workbookViewId="0">
      <pane xSplit="2" ySplit="4" topLeftCell="C5" activePane="bottomRight" state="frozen"/>
      <selection pane="topRight" activeCell="C1" sqref="C1"/>
      <selection pane="bottomLeft" activeCell="A5" sqref="A5"/>
      <selection pane="bottomRight" activeCell="B1" sqref="B1"/>
    </sheetView>
  </sheetViews>
  <sheetFormatPr defaultRowHeight="13.5"/>
  <cols>
    <col min="1" max="1" width="1.375" customWidth="1"/>
    <col min="2" max="2" width="10.125" customWidth="1"/>
    <col min="3" max="3" width="10.625" customWidth="1"/>
    <col min="4" max="4" width="7.875" customWidth="1"/>
    <col min="5" max="5" width="10.625" customWidth="1"/>
    <col min="6" max="6" width="7.875" customWidth="1"/>
    <col min="7" max="7" width="10.625" customWidth="1"/>
    <col min="8" max="8" width="7.875" customWidth="1"/>
    <col min="9" max="9" width="10.625" customWidth="1"/>
    <col min="10" max="10" width="7.875" customWidth="1"/>
    <col min="11" max="11" width="10.625" customWidth="1"/>
    <col min="12" max="12" width="7.875" customWidth="1"/>
    <col min="15" max="15" width="7.125" bestFit="1" customWidth="1"/>
    <col min="16" max="16" width="11" bestFit="1" customWidth="1"/>
    <col min="17" max="17" width="7.5" bestFit="1" customWidth="1"/>
    <col min="18" max="18" width="7.125" bestFit="1" customWidth="1"/>
    <col min="19" max="19" width="15.125" bestFit="1" customWidth="1"/>
  </cols>
  <sheetData>
    <row r="1" spans="1:19" ht="18.75">
      <c r="B1" s="435" t="s">
        <v>1692</v>
      </c>
      <c r="C1" s="789"/>
      <c r="D1" s="789"/>
      <c r="E1" s="789"/>
      <c r="F1" s="789"/>
    </row>
    <row r="2" spans="1:19" ht="26.25" customHeight="1">
      <c r="B2" s="173" t="s">
        <v>1693</v>
      </c>
      <c r="J2" s="228"/>
      <c r="K2" s="228"/>
      <c r="L2" s="790" t="s">
        <v>1694</v>
      </c>
      <c r="M2" s="110"/>
    </row>
    <row r="3" spans="1:19" ht="18" customHeight="1">
      <c r="A3" s="10"/>
      <c r="B3" s="791" t="s">
        <v>1695</v>
      </c>
      <c r="C3" s="353" t="s">
        <v>1696</v>
      </c>
      <c r="D3" s="353"/>
      <c r="E3" s="792" t="s">
        <v>1697</v>
      </c>
      <c r="F3" s="353"/>
      <c r="G3" s="792" t="s">
        <v>1698</v>
      </c>
      <c r="H3" s="353"/>
      <c r="I3" s="792" t="s">
        <v>1699</v>
      </c>
      <c r="J3" s="353"/>
      <c r="K3" s="792" t="s">
        <v>1700</v>
      </c>
      <c r="L3" s="354"/>
    </row>
    <row r="4" spans="1:19" ht="18" customHeight="1">
      <c r="A4" s="10"/>
      <c r="B4" s="793" t="s">
        <v>741</v>
      </c>
      <c r="C4" s="794" t="s">
        <v>1701</v>
      </c>
      <c r="D4" s="795" t="s">
        <v>1702</v>
      </c>
      <c r="E4" s="796" t="s">
        <v>1701</v>
      </c>
      <c r="F4" s="795" t="s">
        <v>1703</v>
      </c>
      <c r="G4" s="796" t="s">
        <v>1701</v>
      </c>
      <c r="H4" s="795" t="s">
        <v>1703</v>
      </c>
      <c r="I4" s="796" t="s">
        <v>1701</v>
      </c>
      <c r="J4" s="795" t="s">
        <v>1703</v>
      </c>
      <c r="K4" s="796" t="s">
        <v>1701</v>
      </c>
      <c r="L4" s="797" t="s">
        <v>1703</v>
      </c>
    </row>
    <row r="5" spans="1:19" ht="20.100000000000001" customHeight="1">
      <c r="A5" s="10"/>
      <c r="B5" s="798" t="s">
        <v>1704</v>
      </c>
      <c r="C5" s="186">
        <v>98900</v>
      </c>
      <c r="D5" s="799">
        <v>-5.7</v>
      </c>
      <c r="E5" s="800">
        <v>28500</v>
      </c>
      <c r="F5" s="799">
        <v>-0.3</v>
      </c>
      <c r="G5" s="800">
        <v>118400</v>
      </c>
      <c r="H5" s="801">
        <v>-3.8</v>
      </c>
      <c r="I5" s="800">
        <v>43400</v>
      </c>
      <c r="J5" s="801">
        <v>-3.1</v>
      </c>
      <c r="K5" s="800">
        <v>27800</v>
      </c>
      <c r="L5" s="802">
        <v>-1.6</v>
      </c>
    </row>
    <row r="6" spans="1:19" ht="20.100000000000001" customHeight="1">
      <c r="A6" s="10"/>
      <c r="B6" s="798" t="s">
        <v>1705</v>
      </c>
      <c r="C6" s="186">
        <v>88600</v>
      </c>
      <c r="D6" s="799">
        <v>-7.3</v>
      </c>
      <c r="E6" s="800">
        <v>27800</v>
      </c>
      <c r="F6" s="801">
        <v>-2.5</v>
      </c>
      <c r="G6" s="800">
        <v>109700</v>
      </c>
      <c r="H6" s="801">
        <v>-5.6</v>
      </c>
      <c r="I6" s="800">
        <v>42300</v>
      </c>
      <c r="J6" s="801">
        <v>-2.5</v>
      </c>
      <c r="K6" s="800">
        <v>27200</v>
      </c>
      <c r="L6" s="802">
        <v>-2.1</v>
      </c>
    </row>
    <row r="7" spans="1:19" ht="20.100000000000001" customHeight="1">
      <c r="A7" s="10"/>
      <c r="B7" s="798" t="s">
        <v>1707</v>
      </c>
      <c r="C7" s="186">
        <v>84000</v>
      </c>
      <c r="D7" s="799">
        <v>-4.8</v>
      </c>
      <c r="E7" s="800">
        <v>27100</v>
      </c>
      <c r="F7" s="801">
        <v>-2.5</v>
      </c>
      <c r="G7" s="800">
        <v>105600</v>
      </c>
      <c r="H7" s="801">
        <v>-3.4</v>
      </c>
      <c r="I7" s="800">
        <v>41700</v>
      </c>
      <c r="J7" s="801">
        <v>-1.4</v>
      </c>
      <c r="K7" s="800">
        <v>26800</v>
      </c>
      <c r="L7" s="802">
        <v>-1.3</v>
      </c>
    </row>
    <row r="8" spans="1:19" ht="20.100000000000001" customHeight="1">
      <c r="A8" s="10"/>
      <c r="B8" s="798" t="s">
        <v>1708</v>
      </c>
      <c r="C8" s="186">
        <v>80400</v>
      </c>
      <c r="D8" s="799">
        <v>-5</v>
      </c>
      <c r="E8" s="800">
        <v>26000</v>
      </c>
      <c r="F8" s="799">
        <v>-4.0999999999999996</v>
      </c>
      <c r="G8" s="800">
        <v>101600</v>
      </c>
      <c r="H8" s="801">
        <v>-3.7</v>
      </c>
      <c r="I8" s="800">
        <v>41200</v>
      </c>
      <c r="J8" s="801">
        <v>-1.2</v>
      </c>
      <c r="K8" s="800">
        <v>26600</v>
      </c>
      <c r="L8" s="802">
        <v>-1.7</v>
      </c>
    </row>
    <row r="9" spans="1:19" ht="20.100000000000001" customHeight="1">
      <c r="A9" s="10"/>
      <c r="B9" s="798" t="s">
        <v>1709</v>
      </c>
      <c r="C9" s="186">
        <v>76400</v>
      </c>
      <c r="D9" s="799">
        <v>-5.2</v>
      </c>
      <c r="E9" s="800">
        <v>25000</v>
      </c>
      <c r="F9" s="799">
        <v>-3.8</v>
      </c>
      <c r="G9" s="800">
        <v>94000</v>
      </c>
      <c r="H9" s="801">
        <v>-6.8</v>
      </c>
      <c r="I9" s="800">
        <v>40000</v>
      </c>
      <c r="J9" s="801">
        <v>-2.9</v>
      </c>
      <c r="K9" s="800">
        <v>25500</v>
      </c>
      <c r="L9" s="802">
        <v>-3.4</v>
      </c>
    </row>
    <row r="10" spans="1:19" ht="20.100000000000001" customHeight="1">
      <c r="A10" s="10"/>
      <c r="B10" s="798" t="s">
        <v>1706</v>
      </c>
      <c r="C10" s="186">
        <v>69800</v>
      </c>
      <c r="D10" s="799">
        <v>-6.5</v>
      </c>
      <c r="E10" s="800">
        <v>23000</v>
      </c>
      <c r="F10" s="799">
        <v>-8</v>
      </c>
      <c r="G10" s="800">
        <v>86000</v>
      </c>
      <c r="H10" s="801">
        <v>-9.9</v>
      </c>
      <c r="I10" s="800">
        <v>38300</v>
      </c>
      <c r="J10" s="801">
        <v>-4.3</v>
      </c>
      <c r="K10" s="800">
        <v>23800</v>
      </c>
      <c r="L10" s="802">
        <v>-4.0999999999999996</v>
      </c>
      <c r="N10" s="803"/>
      <c r="O10" s="803"/>
      <c r="P10" s="803"/>
      <c r="Q10" s="803"/>
      <c r="R10" s="803"/>
      <c r="S10" s="803"/>
    </row>
    <row r="11" spans="1:19" ht="19.5" customHeight="1">
      <c r="A11" s="10"/>
      <c r="B11" s="798" t="s">
        <v>397</v>
      </c>
      <c r="C11" s="186">
        <v>66000</v>
      </c>
      <c r="D11" s="799">
        <v>-6.2</v>
      </c>
      <c r="E11" s="800">
        <v>19500</v>
      </c>
      <c r="F11" s="799">
        <v>-15.2</v>
      </c>
      <c r="G11" s="800">
        <v>78300</v>
      </c>
      <c r="H11" s="801">
        <v>-10.7</v>
      </c>
      <c r="I11" s="800">
        <v>36400</v>
      </c>
      <c r="J11" s="801">
        <v>-5</v>
      </c>
      <c r="K11" s="800">
        <v>22500</v>
      </c>
      <c r="L11" s="802">
        <v>-4.5999999999999996</v>
      </c>
    </row>
    <row r="12" spans="1:19" ht="20.100000000000001" customHeight="1">
      <c r="A12" s="10"/>
      <c r="B12" s="798" t="s">
        <v>398</v>
      </c>
      <c r="C12" s="186">
        <v>64300</v>
      </c>
      <c r="D12" s="799">
        <v>-4.4000000000000004</v>
      </c>
      <c r="E12" s="800">
        <v>15700</v>
      </c>
      <c r="F12" s="799">
        <v>-19.5</v>
      </c>
      <c r="G12" s="800">
        <v>73600</v>
      </c>
      <c r="H12" s="801">
        <v>-9.6999999999999993</v>
      </c>
      <c r="I12" s="800">
        <v>34500</v>
      </c>
      <c r="J12" s="801">
        <v>-5.2</v>
      </c>
      <c r="K12" s="800">
        <v>21300</v>
      </c>
      <c r="L12" s="802">
        <v>-4.9000000000000004</v>
      </c>
    </row>
    <row r="13" spans="1:19" ht="20.100000000000001" customHeight="1">
      <c r="A13" s="10"/>
      <c r="B13" s="798" t="s">
        <v>399</v>
      </c>
      <c r="C13" s="186">
        <v>65200</v>
      </c>
      <c r="D13" s="799">
        <v>-0.8</v>
      </c>
      <c r="E13" s="800">
        <v>13200</v>
      </c>
      <c r="F13" s="799">
        <v>-15.9</v>
      </c>
      <c r="G13" s="800">
        <v>72200</v>
      </c>
      <c r="H13" s="801">
        <v>-5.5</v>
      </c>
      <c r="I13" s="800">
        <v>33800</v>
      </c>
      <c r="J13" s="801">
        <v>-2</v>
      </c>
      <c r="K13" s="800">
        <v>21900</v>
      </c>
      <c r="L13" s="802">
        <v>-3.6</v>
      </c>
    </row>
    <row r="14" spans="1:19" ht="20.100000000000001" customHeight="1">
      <c r="A14" s="10"/>
      <c r="B14" s="804" t="s">
        <v>400</v>
      </c>
      <c r="C14" s="805">
        <v>66100</v>
      </c>
      <c r="D14" s="799">
        <v>0</v>
      </c>
      <c r="E14" s="806">
        <v>12400</v>
      </c>
      <c r="F14" s="799">
        <v>-6.1</v>
      </c>
      <c r="G14" s="806">
        <v>73800</v>
      </c>
      <c r="H14" s="801">
        <v>-1.3</v>
      </c>
      <c r="I14" s="806">
        <v>33500</v>
      </c>
      <c r="J14" s="801">
        <v>-0.9</v>
      </c>
      <c r="K14" s="806">
        <v>21800</v>
      </c>
      <c r="L14" s="802">
        <v>-0.5</v>
      </c>
    </row>
    <row r="15" spans="1:19" ht="20.100000000000001" customHeight="1">
      <c r="A15" s="10"/>
      <c r="B15" s="804" t="s">
        <v>401</v>
      </c>
      <c r="C15" s="805">
        <v>66100</v>
      </c>
      <c r="D15" s="799" t="s">
        <v>1710</v>
      </c>
      <c r="E15" s="806">
        <v>11800</v>
      </c>
      <c r="F15" s="799" t="s">
        <v>1711</v>
      </c>
      <c r="G15" s="806">
        <v>73800</v>
      </c>
      <c r="H15" s="801" t="s">
        <v>1712</v>
      </c>
      <c r="I15" s="806">
        <v>33200</v>
      </c>
      <c r="J15" s="801" t="s">
        <v>1713</v>
      </c>
      <c r="K15" s="806">
        <v>20500</v>
      </c>
      <c r="L15" s="802" t="s">
        <v>1714</v>
      </c>
    </row>
    <row r="16" spans="1:19" ht="20.100000000000001" customHeight="1">
      <c r="A16" s="10"/>
      <c r="B16" s="804" t="s">
        <v>402</v>
      </c>
      <c r="C16" s="807">
        <v>64900</v>
      </c>
      <c r="D16" s="808" t="s">
        <v>1715</v>
      </c>
      <c r="E16" s="809">
        <v>11200</v>
      </c>
      <c r="F16" s="808" t="s">
        <v>1716</v>
      </c>
      <c r="G16" s="809">
        <v>71600</v>
      </c>
      <c r="H16" s="810" t="s">
        <v>1717</v>
      </c>
      <c r="I16" s="809">
        <v>31800</v>
      </c>
      <c r="J16" s="810" t="s">
        <v>1718</v>
      </c>
      <c r="K16" s="809">
        <v>20300</v>
      </c>
      <c r="L16" s="811" t="s">
        <v>1719</v>
      </c>
    </row>
    <row r="17" spans="1:13" ht="20.100000000000001" customHeight="1">
      <c r="B17" s="798" t="s">
        <v>403</v>
      </c>
      <c r="C17" s="807">
        <v>63500</v>
      </c>
      <c r="D17" s="808">
        <v>-2.4</v>
      </c>
      <c r="E17" s="809">
        <v>10400</v>
      </c>
      <c r="F17" s="808">
        <v>-7.1</v>
      </c>
      <c r="G17" s="809">
        <v>69900</v>
      </c>
      <c r="H17" s="810">
        <v>-7</v>
      </c>
      <c r="I17" s="809">
        <v>29800</v>
      </c>
      <c r="J17" s="810">
        <v>-6.3</v>
      </c>
      <c r="K17" s="809">
        <v>19700</v>
      </c>
      <c r="L17" s="811">
        <v>-3.4</v>
      </c>
    </row>
    <row r="18" spans="1:13" ht="20.100000000000001" customHeight="1">
      <c r="B18" s="798" t="s">
        <v>404</v>
      </c>
      <c r="C18" s="807">
        <v>62000</v>
      </c>
      <c r="D18" s="808">
        <v>-3</v>
      </c>
      <c r="E18" s="809">
        <v>9600</v>
      </c>
      <c r="F18" s="808">
        <v>-7.7</v>
      </c>
      <c r="G18" s="809">
        <v>92500</v>
      </c>
      <c r="H18" s="810">
        <v>-6.5</v>
      </c>
      <c r="I18" s="809">
        <v>24500</v>
      </c>
      <c r="J18" s="810">
        <v>-6.4</v>
      </c>
      <c r="K18" s="809">
        <v>19000</v>
      </c>
      <c r="L18" s="811">
        <v>-3.7</v>
      </c>
    </row>
    <row r="19" spans="1:13" ht="20.100000000000001" customHeight="1">
      <c r="B19" s="798" t="s">
        <v>405</v>
      </c>
      <c r="C19" s="180">
        <v>60700</v>
      </c>
      <c r="D19" s="808">
        <v>-2.8</v>
      </c>
      <c r="E19" s="812">
        <v>9100</v>
      </c>
      <c r="F19" s="808">
        <v>-5.2</v>
      </c>
      <c r="G19" s="812">
        <v>89500</v>
      </c>
      <c r="H19" s="810">
        <v>-4.8</v>
      </c>
      <c r="I19" s="812">
        <v>23000</v>
      </c>
      <c r="J19" s="810">
        <v>-5.8</v>
      </c>
      <c r="K19" s="812">
        <v>18600</v>
      </c>
      <c r="L19" s="811">
        <v>-2.7</v>
      </c>
    </row>
    <row r="20" spans="1:13" ht="20.100000000000001" customHeight="1">
      <c r="A20" s="10"/>
      <c r="B20" s="798" t="s">
        <v>406</v>
      </c>
      <c r="C20" s="807">
        <v>62100</v>
      </c>
      <c r="D20" s="808">
        <v>-1.4</v>
      </c>
      <c r="E20" s="809">
        <v>8800</v>
      </c>
      <c r="F20" s="808">
        <v>-3.8</v>
      </c>
      <c r="G20" s="809">
        <v>109900</v>
      </c>
      <c r="H20" s="810">
        <v>-2.2000000000000002</v>
      </c>
      <c r="I20" s="809">
        <v>22000</v>
      </c>
      <c r="J20" s="810">
        <v>-4.3</v>
      </c>
      <c r="K20" s="813">
        <v>20100</v>
      </c>
      <c r="L20" s="811">
        <v>-2.2000000000000002</v>
      </c>
    </row>
    <row r="21" spans="1:13" ht="20.100000000000001" customHeight="1">
      <c r="A21" s="10"/>
      <c r="B21" s="798" t="s">
        <v>407</v>
      </c>
      <c r="C21" s="807">
        <v>74100</v>
      </c>
      <c r="D21" s="808">
        <v>0.5</v>
      </c>
      <c r="E21" s="809">
        <v>8500</v>
      </c>
      <c r="F21" s="808">
        <v>-2.9</v>
      </c>
      <c r="G21" s="809">
        <v>142500</v>
      </c>
      <c r="H21" s="810">
        <v>0.9</v>
      </c>
      <c r="I21" s="809">
        <v>21500</v>
      </c>
      <c r="J21" s="810">
        <v>-2.2000000000000002</v>
      </c>
      <c r="K21" s="813">
        <v>21100</v>
      </c>
      <c r="L21" s="811">
        <v>-1.2</v>
      </c>
    </row>
    <row r="22" spans="1:13" ht="20.100000000000001" customHeight="1">
      <c r="A22" s="10"/>
      <c r="B22" s="798" t="s">
        <v>408</v>
      </c>
      <c r="C22" s="807">
        <v>78800</v>
      </c>
      <c r="D22" s="808">
        <v>-0.2</v>
      </c>
      <c r="E22" s="809">
        <v>8400</v>
      </c>
      <c r="F22" s="808">
        <v>-1.8</v>
      </c>
      <c r="G22" s="809">
        <v>143000</v>
      </c>
      <c r="H22" s="810">
        <v>0.2</v>
      </c>
      <c r="I22" s="809">
        <v>21200</v>
      </c>
      <c r="J22" s="810">
        <v>-1.4</v>
      </c>
      <c r="K22" s="813">
        <v>20900</v>
      </c>
      <c r="L22" s="811">
        <v>-1.2</v>
      </c>
    </row>
    <row r="23" spans="1:13" ht="20.100000000000001" customHeight="1">
      <c r="B23" s="798" t="s">
        <v>409</v>
      </c>
      <c r="C23" s="807">
        <v>78100</v>
      </c>
      <c r="D23" s="808" t="s">
        <v>1714</v>
      </c>
      <c r="E23" s="809">
        <v>8300</v>
      </c>
      <c r="F23" s="808" t="s">
        <v>1712</v>
      </c>
      <c r="G23" s="809">
        <v>143800</v>
      </c>
      <c r="H23" s="810">
        <v>0.5</v>
      </c>
      <c r="I23" s="809">
        <v>21100</v>
      </c>
      <c r="J23" s="810" t="s">
        <v>1714</v>
      </c>
      <c r="K23" s="813">
        <v>20600</v>
      </c>
      <c r="L23" s="811" t="s">
        <v>1720</v>
      </c>
    </row>
    <row r="24" spans="1:13" ht="20.100000000000001" customHeight="1">
      <c r="B24" s="798" t="s">
        <v>410</v>
      </c>
      <c r="C24" s="807">
        <v>78200</v>
      </c>
      <c r="D24" s="808" t="s">
        <v>1721</v>
      </c>
      <c r="E24" s="809">
        <v>9000</v>
      </c>
      <c r="F24" s="808" t="s">
        <v>1722</v>
      </c>
      <c r="G24" s="809">
        <v>145700</v>
      </c>
      <c r="H24" s="810">
        <v>1.1000000000000001</v>
      </c>
      <c r="I24" s="809">
        <v>21100</v>
      </c>
      <c r="J24" s="810">
        <v>0</v>
      </c>
      <c r="K24" s="813">
        <v>20500</v>
      </c>
      <c r="L24" s="811" t="s">
        <v>1710</v>
      </c>
      <c r="M24" s="10"/>
    </row>
    <row r="25" spans="1:13" ht="20.100000000000001" customHeight="1">
      <c r="B25" s="798" t="s">
        <v>411</v>
      </c>
      <c r="C25" s="807">
        <v>77500</v>
      </c>
      <c r="D25" s="808" t="s">
        <v>1723</v>
      </c>
      <c r="E25" s="809">
        <v>8900</v>
      </c>
      <c r="F25" s="808" t="s">
        <v>1724</v>
      </c>
      <c r="G25" s="809">
        <v>148400</v>
      </c>
      <c r="H25" s="810">
        <v>2.1</v>
      </c>
      <c r="I25" s="809">
        <v>21400</v>
      </c>
      <c r="J25" s="810">
        <v>1.1000000000000001</v>
      </c>
      <c r="K25" s="813">
        <v>20300</v>
      </c>
      <c r="L25" s="811" t="s">
        <v>1725</v>
      </c>
    </row>
    <row r="26" spans="1:13" ht="20.100000000000001" customHeight="1">
      <c r="B26" s="798" t="s">
        <v>412</v>
      </c>
      <c r="C26" s="807">
        <v>77800</v>
      </c>
      <c r="D26" s="808">
        <v>0</v>
      </c>
      <c r="E26" s="809">
        <v>8800</v>
      </c>
      <c r="F26" s="808">
        <v>-1.1000000000000001</v>
      </c>
      <c r="G26" s="809">
        <v>161600</v>
      </c>
      <c r="H26" s="810">
        <v>2.1</v>
      </c>
      <c r="I26" s="809">
        <v>21800</v>
      </c>
      <c r="J26" s="810">
        <v>1.9</v>
      </c>
      <c r="K26" s="813">
        <v>20200</v>
      </c>
      <c r="L26" s="811">
        <v>-0.6</v>
      </c>
    </row>
    <row r="27" spans="1:13" ht="20.100000000000001" customHeight="1">
      <c r="B27" s="798" t="s">
        <v>101</v>
      </c>
      <c r="C27" s="807">
        <v>77800</v>
      </c>
      <c r="D27" s="808">
        <v>-0.2</v>
      </c>
      <c r="E27" s="809">
        <v>8700</v>
      </c>
      <c r="F27" s="808">
        <v>-1.1000000000000001</v>
      </c>
      <c r="G27" s="809">
        <v>164000</v>
      </c>
      <c r="H27" s="810">
        <v>1.2</v>
      </c>
      <c r="I27" s="809">
        <v>21900</v>
      </c>
      <c r="J27" s="810">
        <v>0.7</v>
      </c>
      <c r="K27" s="813">
        <v>20100</v>
      </c>
      <c r="L27" s="811">
        <v>-0.8</v>
      </c>
    </row>
    <row r="28" spans="1:13" ht="20.100000000000001" customHeight="1">
      <c r="B28" s="798" t="s">
        <v>117</v>
      </c>
      <c r="C28" s="807">
        <v>78700</v>
      </c>
      <c r="D28" s="808">
        <v>0.5</v>
      </c>
      <c r="E28" s="809">
        <v>8600</v>
      </c>
      <c r="F28" s="808">
        <v>-1.1000000000000001</v>
      </c>
      <c r="G28" s="809">
        <v>169400</v>
      </c>
      <c r="H28" s="810">
        <v>2.9</v>
      </c>
      <c r="I28" s="809">
        <v>22600</v>
      </c>
      <c r="J28" s="810">
        <v>2.8</v>
      </c>
      <c r="K28" s="813">
        <v>19900</v>
      </c>
      <c r="L28" s="811">
        <v>-0.7</v>
      </c>
    </row>
    <row r="29" spans="1:13" ht="20.100000000000001" customHeight="1">
      <c r="B29" s="798" t="s">
        <v>413</v>
      </c>
      <c r="C29" s="807">
        <v>81800</v>
      </c>
      <c r="D29" s="808">
        <v>2.6</v>
      </c>
      <c r="E29" s="809">
        <v>8600</v>
      </c>
      <c r="F29" s="808">
        <v>-0.6</v>
      </c>
      <c r="G29" s="809">
        <v>178400</v>
      </c>
      <c r="H29" s="810">
        <v>4.9000000000000004</v>
      </c>
      <c r="I29" s="809">
        <v>23400</v>
      </c>
      <c r="J29" s="810">
        <v>3.4</v>
      </c>
      <c r="K29" s="813">
        <v>19900</v>
      </c>
      <c r="L29" s="811">
        <v>-0.5</v>
      </c>
    </row>
    <row r="30" spans="1:13" ht="20.100000000000001" customHeight="1">
      <c r="B30" s="814" t="s">
        <v>414</v>
      </c>
      <c r="C30" s="815">
        <v>88100</v>
      </c>
      <c r="D30" s="816">
        <v>3</v>
      </c>
      <c r="E30" s="817">
        <v>8600</v>
      </c>
      <c r="F30" s="816">
        <v>0</v>
      </c>
      <c r="G30" s="817">
        <v>179400</v>
      </c>
      <c r="H30" s="818">
        <v>5.0999999999999996</v>
      </c>
      <c r="I30" s="817">
        <v>24300</v>
      </c>
      <c r="J30" s="818">
        <v>3.9</v>
      </c>
      <c r="K30" s="819">
        <v>20000</v>
      </c>
      <c r="L30" s="820">
        <v>0.2</v>
      </c>
    </row>
    <row r="31" spans="1:13" ht="20.100000000000001" customHeight="1">
      <c r="B31" s="821"/>
      <c r="C31" s="807"/>
      <c r="D31" s="808"/>
      <c r="E31" s="807"/>
      <c r="F31" s="808"/>
      <c r="G31" s="807"/>
      <c r="H31" s="810"/>
      <c r="I31" s="807"/>
      <c r="J31" s="810"/>
      <c r="K31" s="822"/>
      <c r="L31" s="810" t="s">
        <v>1726</v>
      </c>
    </row>
    <row r="32" spans="1:13" ht="18" customHeight="1">
      <c r="B32" s="19"/>
    </row>
    <row r="33" spans="1:15" ht="24.75" customHeight="1">
      <c r="B33" s="2336" t="s">
        <v>1727</v>
      </c>
      <c r="C33" s="2336"/>
      <c r="E33" s="228"/>
      <c r="F33" s="161" t="s">
        <v>1694</v>
      </c>
      <c r="H33" s="10"/>
    </row>
    <row r="34" spans="1:15">
      <c r="B34" s="823" t="s">
        <v>1695</v>
      </c>
      <c r="C34" s="792" t="s">
        <v>1696</v>
      </c>
      <c r="D34" s="824"/>
      <c r="E34" s="792" t="s">
        <v>1700</v>
      </c>
      <c r="F34" s="354"/>
    </row>
    <row r="35" spans="1:15" ht="18" customHeight="1">
      <c r="A35" s="10"/>
      <c r="B35" s="825" t="s">
        <v>741</v>
      </c>
      <c r="C35" s="796" t="s">
        <v>1701</v>
      </c>
      <c r="D35" s="795" t="s">
        <v>1703</v>
      </c>
      <c r="E35" s="796" t="s">
        <v>1701</v>
      </c>
      <c r="F35" s="797" t="s">
        <v>1703</v>
      </c>
    </row>
    <row r="36" spans="1:15" ht="18.75" customHeight="1">
      <c r="A36" s="10"/>
      <c r="B36" s="826" t="s">
        <v>1704</v>
      </c>
      <c r="C36" s="800">
        <v>81600</v>
      </c>
      <c r="D36" s="827" t="s">
        <v>1728</v>
      </c>
      <c r="E36" s="800">
        <v>33800</v>
      </c>
      <c r="F36" s="828" t="s">
        <v>1729</v>
      </c>
      <c r="G36" s="829"/>
    </row>
    <row r="37" spans="1:15" ht="20.100000000000001" customHeight="1">
      <c r="A37" s="10"/>
      <c r="B37" s="826" t="s">
        <v>1705</v>
      </c>
      <c r="C37" s="800">
        <v>75200</v>
      </c>
      <c r="D37" s="830" t="s">
        <v>1730</v>
      </c>
      <c r="E37" s="800">
        <v>19200</v>
      </c>
      <c r="F37" s="828" t="s">
        <v>1731</v>
      </c>
      <c r="G37" s="829"/>
    </row>
    <row r="38" spans="1:15" ht="20.100000000000001" customHeight="1">
      <c r="A38" s="10"/>
      <c r="B38" s="826" t="s">
        <v>1707</v>
      </c>
      <c r="C38" s="800">
        <v>68600</v>
      </c>
      <c r="D38" s="830" t="s">
        <v>1732</v>
      </c>
      <c r="E38" s="800">
        <v>18900</v>
      </c>
      <c r="F38" s="828" t="s">
        <v>1733</v>
      </c>
      <c r="G38" s="829"/>
      <c r="O38" s="831"/>
    </row>
    <row r="39" spans="1:15" ht="20.100000000000001" customHeight="1">
      <c r="A39" s="10"/>
      <c r="B39" s="826" t="s">
        <v>1708</v>
      </c>
      <c r="C39" s="800">
        <v>62800</v>
      </c>
      <c r="D39" s="830" t="s">
        <v>1734</v>
      </c>
      <c r="E39" s="800">
        <v>18600</v>
      </c>
      <c r="F39" s="828" t="s">
        <v>1733</v>
      </c>
      <c r="G39" s="829"/>
    </row>
    <row r="40" spans="1:15" ht="20.100000000000001" customHeight="1">
      <c r="A40" s="10"/>
      <c r="B40" s="832" t="s">
        <v>1709</v>
      </c>
      <c r="C40" s="833">
        <v>57500</v>
      </c>
      <c r="D40" s="834" t="s">
        <v>1735</v>
      </c>
      <c r="E40" s="833">
        <v>18100</v>
      </c>
      <c r="F40" s="835" t="s">
        <v>1736</v>
      </c>
      <c r="G40" s="829"/>
    </row>
    <row r="41" spans="1:15" ht="20.100000000000001" customHeight="1">
      <c r="A41" s="10"/>
      <c r="B41" s="821"/>
      <c r="C41" s="186"/>
      <c r="D41" s="830"/>
      <c r="E41" s="186"/>
      <c r="F41" s="830"/>
      <c r="G41" s="829"/>
      <c r="L41" s="10"/>
    </row>
    <row r="42" spans="1:15" ht="20.100000000000001" customHeight="1">
      <c r="A42" s="10"/>
      <c r="B42" s="836"/>
      <c r="C42" s="836"/>
      <c r="D42" s="836"/>
      <c r="E42" s="836"/>
      <c r="F42" s="836"/>
      <c r="G42" s="829"/>
      <c r="L42" s="837"/>
    </row>
    <row r="43" spans="1:15" ht="20.100000000000001" customHeight="1">
      <c r="A43" s="10"/>
      <c r="B43" s="836"/>
      <c r="C43" s="836"/>
      <c r="D43" s="836"/>
      <c r="E43" s="836"/>
      <c r="F43" s="836"/>
      <c r="G43" s="829"/>
      <c r="L43" s="837"/>
    </row>
    <row r="44" spans="1:15" ht="15.75" customHeight="1">
      <c r="A44" s="10"/>
      <c r="B44" s="836" t="s">
        <v>1737</v>
      </c>
      <c r="C44" s="836"/>
      <c r="D44" s="836"/>
      <c r="E44" s="836"/>
      <c r="F44" s="836"/>
      <c r="G44" s="829"/>
      <c r="L44" s="837"/>
    </row>
    <row r="45" spans="1:15" ht="15.75" customHeight="1">
      <c r="A45" s="10"/>
      <c r="B45" s="836" t="s">
        <v>1738</v>
      </c>
      <c r="C45" s="836"/>
      <c r="D45" s="836"/>
      <c r="E45" s="836"/>
      <c r="F45" s="836"/>
      <c r="G45" s="829"/>
      <c r="L45" s="837"/>
    </row>
    <row r="46" spans="1:15" ht="15.75" customHeight="1">
      <c r="A46" s="10"/>
      <c r="B46" s="838" t="s">
        <v>1739</v>
      </c>
      <c r="C46" s="839"/>
      <c r="D46" s="840"/>
      <c r="E46" s="839"/>
      <c r="F46" s="840"/>
      <c r="G46" s="836"/>
      <c r="H46" s="836"/>
      <c r="I46" s="836"/>
      <c r="J46" s="836"/>
      <c r="K46" s="836"/>
      <c r="L46" s="836"/>
    </row>
    <row r="47" spans="1:15" ht="15.75" customHeight="1">
      <c r="B47" s="838" t="s">
        <v>1740</v>
      </c>
      <c r="C47" s="839"/>
      <c r="D47" s="840"/>
      <c r="E47" s="839"/>
      <c r="F47" s="840"/>
      <c r="G47" s="836"/>
      <c r="H47" s="836"/>
      <c r="I47" s="836"/>
      <c r="J47" s="836"/>
      <c r="K47" s="836"/>
      <c r="L47" s="836"/>
    </row>
    <row r="48" spans="1:15" ht="15.75" customHeight="1">
      <c r="B48" s="838" t="s">
        <v>1741</v>
      </c>
      <c r="C48" s="839"/>
      <c r="D48" s="840"/>
      <c r="E48" s="839"/>
      <c r="F48" s="840"/>
      <c r="G48" s="839"/>
      <c r="H48" s="841"/>
      <c r="I48" s="839"/>
      <c r="J48" s="841"/>
      <c r="K48" s="842"/>
      <c r="L48" s="841"/>
    </row>
    <row r="49" spans="2:12" ht="15.75" customHeight="1">
      <c r="B49" s="836" t="s">
        <v>1742</v>
      </c>
      <c r="C49" s="836"/>
      <c r="D49" s="836"/>
      <c r="E49" s="836"/>
      <c r="F49" s="836"/>
      <c r="G49" s="839"/>
      <c r="H49" s="841"/>
      <c r="I49" s="839"/>
      <c r="J49" s="841"/>
      <c r="K49" s="842"/>
      <c r="L49" s="841"/>
    </row>
    <row r="50" spans="2:12" ht="15.75" customHeight="1">
      <c r="B50" s="836" t="s">
        <v>1743</v>
      </c>
      <c r="C50" s="836"/>
      <c r="D50" s="836"/>
      <c r="E50" s="836"/>
      <c r="F50" s="836"/>
      <c r="G50" s="839"/>
      <c r="H50" s="841"/>
      <c r="I50" s="839"/>
      <c r="J50" s="841"/>
      <c r="K50" s="842"/>
      <c r="L50" s="841"/>
    </row>
    <row r="51" spans="2:12" ht="15" customHeight="1">
      <c r="G51" s="836"/>
      <c r="H51" s="836"/>
      <c r="I51" s="836"/>
      <c r="J51" s="836"/>
      <c r="K51" s="836"/>
      <c r="L51" s="836"/>
    </row>
    <row r="52" spans="2:12" ht="15" customHeight="1">
      <c r="G52" s="836"/>
      <c r="H52" s="836"/>
      <c r="I52" s="836"/>
      <c r="J52" s="836"/>
      <c r="K52" s="836"/>
      <c r="L52" s="836"/>
    </row>
    <row r="53" spans="2:12" ht="15" customHeight="1"/>
    <row r="54" spans="2:12" ht="19.5" customHeight="1"/>
    <row r="55" spans="2:12" ht="19.5" customHeight="1"/>
  </sheetData>
  <mergeCells count="1">
    <mergeCell ref="B33:C33"/>
  </mergeCells>
  <phoneticPr fontId="4"/>
  <printOptions horizontalCentered="1"/>
  <pageMargins left="0.98425196850393704" right="0.98425196850393704" top="1.1811023622047245" bottom="1.1811023622047245" header="0.51181102362204722" footer="0.51181102362204722"/>
  <pageSetup paperSize="9" scale="76" orientation="portrait" r:id="rId1"/>
  <headerFooter alignWithMargins="0"/>
  <rowBreaks count="1" manualBreakCount="1">
    <brk id="54" max="1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857C-FC83-478E-9880-FC6011F57BC6}">
  <sheetPr>
    <pageSetUpPr fitToPage="1"/>
  </sheetPr>
  <dimension ref="A1:AO35"/>
  <sheetViews>
    <sheetView view="pageBreakPreview" zoomScale="70" zoomScaleNormal="60" zoomScaleSheetLayoutView="70" workbookViewId="0">
      <pane xSplit="2" ySplit="2" topLeftCell="C3" activePane="bottomRight" state="frozen"/>
      <selection pane="topRight" activeCell="C1" sqref="C1"/>
      <selection pane="bottomLeft" activeCell="A3" sqref="A3"/>
      <selection pane="bottomRight"/>
    </sheetView>
  </sheetViews>
  <sheetFormatPr defaultColWidth="9" defaultRowHeight="13.5"/>
  <cols>
    <col min="1" max="1" width="4.625" style="147" customWidth="1"/>
    <col min="2" max="2" width="25.875" style="147" customWidth="1"/>
    <col min="3" max="14" width="8.625" style="147" customWidth="1"/>
    <col min="15" max="15" width="9.375" style="147" customWidth="1"/>
    <col min="16" max="16" width="9" style="147"/>
    <col min="17" max="24" width="6.875" style="147" customWidth="1"/>
    <col min="25" max="16384" width="9" style="147"/>
  </cols>
  <sheetData>
    <row r="1" spans="1:41" ht="30.75" customHeight="1">
      <c r="A1" s="843" t="s">
        <v>1744</v>
      </c>
      <c r="B1" s="844"/>
      <c r="C1" s="845"/>
      <c r="D1" s="845"/>
      <c r="E1" s="845"/>
      <c r="F1" s="845"/>
      <c r="K1" s="2223" t="s">
        <v>1745</v>
      </c>
      <c r="L1" s="2191"/>
      <c r="M1" s="2191"/>
      <c r="N1" s="2191"/>
      <c r="O1" s="470" t="s">
        <v>1746</v>
      </c>
    </row>
    <row r="2" spans="1:41" ht="212.25" customHeight="1">
      <c r="A2" s="2364"/>
      <c r="B2" s="2365"/>
      <c r="C2" s="846" t="s">
        <v>1747</v>
      </c>
      <c r="D2" s="846" t="s">
        <v>1748</v>
      </c>
      <c r="E2" s="846" t="s">
        <v>1749</v>
      </c>
      <c r="F2" s="846" t="s">
        <v>1750</v>
      </c>
      <c r="G2" s="846" t="s">
        <v>1751</v>
      </c>
      <c r="H2" s="846" t="s">
        <v>1752</v>
      </c>
      <c r="I2" s="846" t="s">
        <v>1753</v>
      </c>
      <c r="J2" s="846" t="s">
        <v>1754</v>
      </c>
      <c r="K2" s="846" t="s">
        <v>1755</v>
      </c>
      <c r="L2" s="846" t="s">
        <v>1756</v>
      </c>
      <c r="M2" s="846" t="s">
        <v>1757</v>
      </c>
      <c r="N2" s="847" t="s">
        <v>1758</v>
      </c>
      <c r="O2" s="848" t="s">
        <v>1759</v>
      </c>
    </row>
    <row r="3" spans="1:41" ht="36" customHeight="1">
      <c r="A3" s="2353" t="s">
        <v>837</v>
      </c>
      <c r="B3" s="849" t="s">
        <v>1760</v>
      </c>
      <c r="C3" s="850">
        <v>39</v>
      </c>
      <c r="D3" s="851"/>
      <c r="E3" s="851">
        <v>64</v>
      </c>
      <c r="F3" s="851"/>
      <c r="G3" s="851">
        <v>18</v>
      </c>
      <c r="H3" s="851"/>
      <c r="I3" s="851"/>
      <c r="J3" s="851">
        <v>6</v>
      </c>
      <c r="K3" s="851"/>
      <c r="L3" s="851">
        <v>5</v>
      </c>
      <c r="M3" s="851"/>
      <c r="N3" s="852">
        <v>183</v>
      </c>
      <c r="O3" s="853">
        <f>SUM(C3:N3)</f>
        <v>315</v>
      </c>
      <c r="Q3" s="1984"/>
    </row>
    <row r="4" spans="1:41" s="859" customFormat="1" ht="36" customHeight="1" thickBot="1">
      <c r="A4" s="2354"/>
      <c r="B4" s="854" t="s">
        <v>1761</v>
      </c>
      <c r="C4" s="855"/>
      <c r="D4" s="856"/>
      <c r="E4" s="856"/>
      <c r="F4" s="856"/>
      <c r="G4" s="856"/>
      <c r="H4" s="856">
        <v>43</v>
      </c>
      <c r="I4" s="856"/>
      <c r="J4" s="856"/>
      <c r="K4" s="856"/>
      <c r="L4" s="856"/>
      <c r="M4" s="856"/>
      <c r="N4" s="857"/>
      <c r="O4" s="858">
        <f>SUM(C4:N4)</f>
        <v>43</v>
      </c>
    </row>
    <row r="5" spans="1:41" s="859" customFormat="1" ht="36" customHeight="1" thickTop="1">
      <c r="A5" s="2355"/>
      <c r="B5" s="860" t="s">
        <v>1762</v>
      </c>
      <c r="C5" s="861">
        <v>39</v>
      </c>
      <c r="D5" s="862"/>
      <c r="E5" s="862">
        <v>64</v>
      </c>
      <c r="F5" s="862"/>
      <c r="G5" s="862">
        <v>18</v>
      </c>
      <c r="H5" s="862">
        <v>43</v>
      </c>
      <c r="I5" s="862"/>
      <c r="J5" s="862">
        <v>6</v>
      </c>
      <c r="K5" s="862"/>
      <c r="L5" s="862">
        <v>5</v>
      </c>
      <c r="M5" s="862"/>
      <c r="N5" s="863">
        <v>183</v>
      </c>
      <c r="O5" s="864">
        <f>SUM(C5:N5)</f>
        <v>358</v>
      </c>
      <c r="P5" s="865"/>
      <c r="Q5" s="1984"/>
      <c r="R5" s="147"/>
      <c r="S5" s="865"/>
      <c r="T5" s="865"/>
      <c r="U5" s="865"/>
      <c r="V5" s="865"/>
      <c r="W5" s="865"/>
      <c r="X5" s="865"/>
      <c r="Y5" s="865"/>
      <c r="Z5" s="865"/>
      <c r="AA5" s="865"/>
      <c r="AB5" s="865"/>
    </row>
    <row r="6" spans="1:41" s="859" customFormat="1" ht="36" customHeight="1">
      <c r="A6" s="2353" t="s">
        <v>829</v>
      </c>
      <c r="B6" s="866" t="s">
        <v>1760</v>
      </c>
      <c r="C6" s="850">
        <v>59</v>
      </c>
      <c r="D6" s="851"/>
      <c r="E6" s="851">
        <v>36</v>
      </c>
      <c r="F6" s="851">
        <v>7</v>
      </c>
      <c r="G6" s="851">
        <v>20</v>
      </c>
      <c r="H6" s="851">
        <v>26</v>
      </c>
      <c r="I6" s="851"/>
      <c r="J6" s="851">
        <v>16</v>
      </c>
      <c r="K6" s="851"/>
      <c r="L6" s="851"/>
      <c r="M6" s="851"/>
      <c r="N6" s="852">
        <v>68</v>
      </c>
      <c r="O6" s="867">
        <f t="shared" ref="O6:O24" si="0">SUM(C6:N6)</f>
        <v>232</v>
      </c>
      <c r="Q6" s="1984"/>
      <c r="R6" s="147"/>
    </row>
    <row r="7" spans="1:41" s="859" customFormat="1" ht="36" customHeight="1" thickBot="1">
      <c r="A7" s="2354"/>
      <c r="B7" s="854" t="s">
        <v>1761</v>
      </c>
      <c r="C7" s="855"/>
      <c r="D7" s="856"/>
      <c r="E7" s="856">
        <v>28</v>
      </c>
      <c r="F7" s="856">
        <v>31</v>
      </c>
      <c r="G7" s="856"/>
      <c r="H7" s="856">
        <f>294-48</f>
        <v>246</v>
      </c>
      <c r="I7" s="856"/>
      <c r="J7" s="856"/>
      <c r="K7" s="856"/>
      <c r="L7" s="856">
        <v>48</v>
      </c>
      <c r="M7" s="856"/>
      <c r="N7" s="857"/>
      <c r="O7" s="868">
        <f t="shared" si="0"/>
        <v>353</v>
      </c>
      <c r="Q7" s="1984"/>
      <c r="R7" s="147"/>
    </row>
    <row r="8" spans="1:41" s="859" customFormat="1" ht="36" customHeight="1" thickTop="1">
      <c r="A8" s="2355"/>
      <c r="B8" s="860" t="s">
        <v>1762</v>
      </c>
      <c r="C8" s="861">
        <v>59</v>
      </c>
      <c r="D8" s="862"/>
      <c r="E8" s="862">
        <v>64</v>
      </c>
      <c r="F8" s="862">
        <v>38</v>
      </c>
      <c r="G8" s="862">
        <v>20</v>
      </c>
      <c r="H8" s="862">
        <v>272</v>
      </c>
      <c r="I8" s="862"/>
      <c r="J8" s="862">
        <v>16</v>
      </c>
      <c r="K8" s="862"/>
      <c r="L8" s="862">
        <v>48</v>
      </c>
      <c r="M8" s="862"/>
      <c r="N8" s="863">
        <v>68</v>
      </c>
      <c r="O8" s="864">
        <f t="shared" si="0"/>
        <v>585</v>
      </c>
      <c r="P8" s="865"/>
      <c r="Q8" s="1984"/>
      <c r="R8" s="147"/>
      <c r="S8" s="865"/>
      <c r="T8" s="865"/>
      <c r="U8" s="865"/>
      <c r="V8" s="865"/>
      <c r="W8" s="865"/>
      <c r="X8" s="865"/>
      <c r="Y8" s="865"/>
      <c r="Z8" s="865"/>
      <c r="AA8" s="865"/>
      <c r="AB8" s="865"/>
    </row>
    <row r="9" spans="1:41" ht="36" customHeight="1">
      <c r="A9" s="2353" t="s">
        <v>831</v>
      </c>
      <c r="B9" s="866" t="s">
        <v>1760</v>
      </c>
      <c r="C9" s="850">
        <v>53</v>
      </c>
      <c r="D9" s="851"/>
      <c r="E9" s="851">
        <v>18</v>
      </c>
      <c r="F9" s="851"/>
      <c r="G9" s="851">
        <v>26</v>
      </c>
      <c r="H9" s="851"/>
      <c r="I9" s="851"/>
      <c r="J9" s="851">
        <v>8</v>
      </c>
      <c r="K9" s="851"/>
      <c r="L9" s="851"/>
      <c r="M9" s="851"/>
      <c r="N9" s="852">
        <v>116</v>
      </c>
      <c r="O9" s="867">
        <f t="shared" si="0"/>
        <v>221</v>
      </c>
      <c r="Q9" s="1984"/>
      <c r="AC9" s="859"/>
      <c r="AD9" s="859"/>
      <c r="AE9" s="859"/>
      <c r="AF9" s="859"/>
      <c r="AG9" s="859"/>
      <c r="AH9" s="859"/>
      <c r="AI9" s="859"/>
      <c r="AJ9" s="859"/>
      <c r="AK9" s="859"/>
      <c r="AL9" s="859"/>
      <c r="AM9" s="859"/>
      <c r="AN9" s="859"/>
      <c r="AO9" s="859"/>
    </row>
    <row r="10" spans="1:41" s="859" customFormat="1" ht="36" customHeight="1" thickBot="1">
      <c r="A10" s="2354"/>
      <c r="B10" s="854" t="s">
        <v>1761</v>
      </c>
      <c r="C10" s="855"/>
      <c r="D10" s="856"/>
      <c r="E10" s="856"/>
      <c r="F10" s="856"/>
      <c r="G10" s="856"/>
      <c r="H10" s="856">
        <v>85</v>
      </c>
      <c r="I10" s="856"/>
      <c r="J10" s="856"/>
      <c r="K10" s="856"/>
      <c r="L10" s="856"/>
      <c r="M10" s="856"/>
      <c r="N10" s="857"/>
      <c r="O10" s="869">
        <f t="shared" si="0"/>
        <v>85</v>
      </c>
      <c r="Q10" s="1984"/>
      <c r="R10" s="147"/>
    </row>
    <row r="11" spans="1:41" s="859" customFormat="1" ht="36" customHeight="1" thickTop="1">
      <c r="A11" s="2355"/>
      <c r="B11" s="860" t="s">
        <v>1762</v>
      </c>
      <c r="C11" s="861">
        <v>53</v>
      </c>
      <c r="D11" s="862"/>
      <c r="E11" s="862">
        <v>18</v>
      </c>
      <c r="F11" s="862"/>
      <c r="G11" s="862">
        <v>26</v>
      </c>
      <c r="H11" s="862">
        <v>85</v>
      </c>
      <c r="I11" s="862"/>
      <c r="J11" s="862">
        <v>8</v>
      </c>
      <c r="K11" s="862"/>
      <c r="L11" s="862"/>
      <c r="M11" s="862"/>
      <c r="N11" s="863">
        <v>116</v>
      </c>
      <c r="O11" s="864">
        <f t="shared" si="0"/>
        <v>306</v>
      </c>
      <c r="P11" s="865"/>
      <c r="Q11" s="1984"/>
      <c r="R11" s="147"/>
      <c r="S11" s="865"/>
      <c r="T11" s="865"/>
      <c r="U11" s="865"/>
      <c r="V11" s="865"/>
      <c r="W11" s="865"/>
      <c r="X11" s="865"/>
      <c r="Y11" s="865"/>
      <c r="Z11" s="865"/>
      <c r="AA11" s="865"/>
      <c r="AB11" s="865"/>
    </row>
    <row r="12" spans="1:41" s="859" customFormat="1" ht="36" customHeight="1">
      <c r="A12" s="2353" t="s">
        <v>835</v>
      </c>
      <c r="B12" s="866" t="s">
        <v>1760</v>
      </c>
      <c r="C12" s="850">
        <v>82</v>
      </c>
      <c r="D12" s="851"/>
      <c r="E12" s="851">
        <v>8</v>
      </c>
      <c r="F12" s="851"/>
      <c r="G12" s="851">
        <v>23</v>
      </c>
      <c r="H12" s="851">
        <v>17</v>
      </c>
      <c r="I12" s="851"/>
      <c r="J12" s="851">
        <v>6</v>
      </c>
      <c r="K12" s="851"/>
      <c r="L12" s="851"/>
      <c r="M12" s="851">
        <v>6</v>
      </c>
      <c r="N12" s="852"/>
      <c r="O12" s="867">
        <f t="shared" si="0"/>
        <v>142</v>
      </c>
      <c r="Q12" s="1984"/>
      <c r="R12" s="147"/>
    </row>
    <row r="13" spans="1:41" s="859" customFormat="1" ht="36" customHeight="1" thickBot="1">
      <c r="A13" s="2354"/>
      <c r="B13" s="854" t="s">
        <v>1761</v>
      </c>
      <c r="C13" s="855"/>
      <c r="D13" s="856"/>
      <c r="E13" s="856">
        <f>200-7</f>
        <v>193</v>
      </c>
      <c r="F13" s="856">
        <v>120</v>
      </c>
      <c r="G13" s="856"/>
      <c r="H13" s="856">
        <f>437+7</f>
        <v>444</v>
      </c>
      <c r="I13" s="856"/>
      <c r="J13" s="856">
        <v>14</v>
      </c>
      <c r="K13" s="856">
        <v>91</v>
      </c>
      <c r="L13" s="856"/>
      <c r="M13" s="856"/>
      <c r="N13" s="857"/>
      <c r="O13" s="869">
        <f t="shared" si="0"/>
        <v>862</v>
      </c>
      <c r="Q13" s="1984"/>
      <c r="R13" s="147"/>
    </row>
    <row r="14" spans="1:41" s="859" customFormat="1" ht="36" customHeight="1" thickTop="1">
      <c r="A14" s="2355"/>
      <c r="B14" s="860" t="s">
        <v>1762</v>
      </c>
      <c r="C14" s="861">
        <v>82</v>
      </c>
      <c r="D14" s="862"/>
      <c r="E14" s="862">
        <v>201</v>
      </c>
      <c r="F14" s="862">
        <v>120</v>
      </c>
      <c r="G14" s="862">
        <v>23</v>
      </c>
      <c r="H14" s="862">
        <v>461</v>
      </c>
      <c r="I14" s="862"/>
      <c r="J14" s="862">
        <v>20</v>
      </c>
      <c r="K14" s="862">
        <v>91</v>
      </c>
      <c r="L14" s="862"/>
      <c r="M14" s="862">
        <v>6</v>
      </c>
      <c r="N14" s="863"/>
      <c r="O14" s="864">
        <f t="shared" si="0"/>
        <v>1004</v>
      </c>
      <c r="P14" s="865"/>
      <c r="Q14" s="1984"/>
      <c r="R14" s="147"/>
      <c r="S14" s="865"/>
      <c r="T14" s="865"/>
      <c r="U14" s="865"/>
      <c r="V14" s="865"/>
      <c r="W14" s="865"/>
      <c r="X14" s="865"/>
      <c r="Y14" s="865"/>
      <c r="Z14" s="865"/>
      <c r="AA14" s="865"/>
      <c r="AB14" s="865"/>
    </row>
    <row r="15" spans="1:41" ht="36" customHeight="1">
      <c r="A15" s="2353" t="s">
        <v>833</v>
      </c>
      <c r="B15" s="866" t="s">
        <v>1760</v>
      </c>
      <c r="C15" s="850">
        <v>25</v>
      </c>
      <c r="D15" s="851"/>
      <c r="E15" s="851">
        <v>42</v>
      </c>
      <c r="F15" s="851"/>
      <c r="G15" s="851">
        <v>9</v>
      </c>
      <c r="H15" s="851">
        <v>28</v>
      </c>
      <c r="I15" s="851"/>
      <c r="J15" s="851">
        <v>13</v>
      </c>
      <c r="K15" s="851"/>
      <c r="L15" s="851">
        <v>1</v>
      </c>
      <c r="M15" s="851"/>
      <c r="N15" s="852">
        <v>140</v>
      </c>
      <c r="O15" s="867">
        <f t="shared" si="0"/>
        <v>258</v>
      </c>
      <c r="Q15" s="1984"/>
      <c r="AC15" s="859"/>
      <c r="AD15" s="859"/>
      <c r="AE15" s="859"/>
      <c r="AF15" s="859"/>
      <c r="AG15" s="859"/>
      <c r="AH15" s="859"/>
      <c r="AI15" s="859"/>
      <c r="AJ15" s="859"/>
      <c r="AK15" s="859"/>
      <c r="AL15" s="859"/>
      <c r="AM15" s="859"/>
      <c r="AN15" s="859"/>
      <c r="AO15" s="859"/>
    </row>
    <row r="16" spans="1:41" s="859" customFormat="1" ht="36" customHeight="1" thickBot="1">
      <c r="A16" s="2354"/>
      <c r="B16" s="854" t="s">
        <v>1761</v>
      </c>
      <c r="C16" s="855"/>
      <c r="D16" s="856"/>
      <c r="E16" s="856">
        <f>312-1</f>
        <v>311</v>
      </c>
      <c r="F16" s="856">
        <v>178</v>
      </c>
      <c r="G16" s="856"/>
      <c r="H16" s="856">
        <f>689+1</f>
        <v>690</v>
      </c>
      <c r="I16" s="856"/>
      <c r="J16" s="856">
        <v>16</v>
      </c>
      <c r="K16" s="856">
        <v>3</v>
      </c>
      <c r="L16" s="856"/>
      <c r="M16" s="856"/>
      <c r="N16" s="857"/>
      <c r="O16" s="869">
        <f t="shared" si="0"/>
        <v>1198</v>
      </c>
      <c r="Q16" s="1984"/>
      <c r="R16" s="147"/>
    </row>
    <row r="17" spans="1:29" s="859" customFormat="1" ht="36" customHeight="1" thickTop="1">
      <c r="A17" s="2355"/>
      <c r="B17" s="860" t="s">
        <v>1762</v>
      </c>
      <c r="C17" s="861">
        <v>25</v>
      </c>
      <c r="D17" s="862"/>
      <c r="E17" s="862">
        <v>353</v>
      </c>
      <c r="F17" s="862">
        <v>178</v>
      </c>
      <c r="G17" s="862">
        <v>9</v>
      </c>
      <c r="H17" s="862">
        <v>718</v>
      </c>
      <c r="I17" s="862"/>
      <c r="J17" s="862">
        <v>29</v>
      </c>
      <c r="K17" s="862">
        <v>3</v>
      </c>
      <c r="L17" s="862">
        <v>1</v>
      </c>
      <c r="M17" s="862"/>
      <c r="N17" s="863">
        <v>140</v>
      </c>
      <c r="O17" s="864">
        <f t="shared" si="0"/>
        <v>1456</v>
      </c>
      <c r="P17" s="865"/>
      <c r="Q17" s="1984"/>
      <c r="R17" s="147"/>
      <c r="S17" s="865"/>
      <c r="T17" s="865"/>
      <c r="U17" s="865"/>
      <c r="V17" s="865"/>
      <c r="W17" s="865"/>
      <c r="X17" s="865"/>
      <c r="Y17" s="865"/>
      <c r="Z17" s="865"/>
      <c r="AA17" s="865"/>
      <c r="AB17" s="865"/>
    </row>
    <row r="18" spans="1:29" s="859" customFormat="1" ht="36" customHeight="1">
      <c r="A18" s="2353" t="s">
        <v>839</v>
      </c>
      <c r="B18" s="866" t="s">
        <v>1760</v>
      </c>
      <c r="C18" s="850">
        <v>40</v>
      </c>
      <c r="D18" s="851"/>
      <c r="E18" s="851">
        <v>11</v>
      </c>
      <c r="F18" s="851"/>
      <c r="G18" s="851">
        <v>7</v>
      </c>
      <c r="H18" s="851">
        <v>10</v>
      </c>
      <c r="I18" s="851"/>
      <c r="J18" s="851"/>
      <c r="K18" s="851"/>
      <c r="L18" s="851"/>
      <c r="M18" s="851"/>
      <c r="N18" s="852"/>
      <c r="O18" s="867">
        <f t="shared" si="0"/>
        <v>68</v>
      </c>
      <c r="Q18" s="1984"/>
      <c r="R18" s="147"/>
    </row>
    <row r="19" spans="1:29" s="859" customFormat="1" ht="36" customHeight="1" thickBot="1">
      <c r="A19" s="2354"/>
      <c r="B19" s="854" t="s">
        <v>1761</v>
      </c>
      <c r="C19" s="855"/>
      <c r="D19" s="856">
        <v>17</v>
      </c>
      <c r="E19" s="856"/>
      <c r="F19" s="856">
        <v>5</v>
      </c>
      <c r="G19" s="856"/>
      <c r="H19" s="856">
        <v>139</v>
      </c>
      <c r="I19" s="856"/>
      <c r="J19" s="856"/>
      <c r="K19" s="856"/>
      <c r="L19" s="856"/>
      <c r="M19" s="856"/>
      <c r="N19" s="857"/>
      <c r="O19" s="869">
        <f t="shared" si="0"/>
        <v>161</v>
      </c>
      <c r="Q19" s="1984"/>
      <c r="R19" s="147"/>
    </row>
    <row r="20" spans="1:29" s="859" customFormat="1" ht="36" customHeight="1" thickTop="1">
      <c r="A20" s="2355"/>
      <c r="B20" s="870" t="s">
        <v>1762</v>
      </c>
      <c r="C20" s="861">
        <v>40</v>
      </c>
      <c r="D20" s="862">
        <v>17</v>
      </c>
      <c r="E20" s="862">
        <v>11</v>
      </c>
      <c r="F20" s="862">
        <v>5</v>
      </c>
      <c r="G20" s="862">
        <v>7</v>
      </c>
      <c r="H20" s="862">
        <v>149</v>
      </c>
      <c r="I20" s="862"/>
      <c r="J20" s="862"/>
      <c r="K20" s="862"/>
      <c r="L20" s="862"/>
      <c r="M20" s="862"/>
      <c r="N20" s="863"/>
      <c r="O20" s="864">
        <f t="shared" si="0"/>
        <v>229</v>
      </c>
      <c r="P20" s="865"/>
      <c r="Q20" s="1984"/>
      <c r="R20" s="147"/>
      <c r="S20" s="865"/>
      <c r="T20" s="865"/>
      <c r="U20" s="865"/>
      <c r="V20" s="865"/>
      <c r="W20" s="865"/>
      <c r="X20" s="865"/>
      <c r="Y20" s="865"/>
      <c r="Z20" s="865"/>
      <c r="AA20" s="865"/>
      <c r="AB20" s="865"/>
    </row>
    <row r="21" spans="1:29" s="859" customFormat="1" ht="36" customHeight="1">
      <c r="A21" s="2356" t="s">
        <v>1763</v>
      </c>
      <c r="B21" s="2357"/>
      <c r="C21" s="851">
        <v>298</v>
      </c>
      <c r="D21" s="851"/>
      <c r="E21" s="851">
        <v>179</v>
      </c>
      <c r="F21" s="851">
        <v>7</v>
      </c>
      <c r="G21" s="851">
        <v>103</v>
      </c>
      <c r="H21" s="851">
        <v>81</v>
      </c>
      <c r="I21" s="851"/>
      <c r="J21" s="851">
        <v>49</v>
      </c>
      <c r="K21" s="851"/>
      <c r="L21" s="851">
        <v>6</v>
      </c>
      <c r="M21" s="851">
        <v>6</v>
      </c>
      <c r="N21" s="852">
        <v>507</v>
      </c>
      <c r="O21" s="867">
        <f t="shared" si="0"/>
        <v>1236</v>
      </c>
      <c r="P21" s="865"/>
      <c r="Q21" s="1984"/>
      <c r="R21" s="1984"/>
      <c r="S21" s="1984"/>
      <c r="T21" s="1984"/>
      <c r="U21" s="1984"/>
      <c r="V21" s="1984"/>
      <c r="W21" s="1984"/>
      <c r="X21" s="1984"/>
      <c r="Y21" s="1984"/>
      <c r="Z21" s="1984"/>
      <c r="AA21" s="1984"/>
      <c r="AB21" s="1984"/>
      <c r="AC21" s="1984"/>
    </row>
    <row r="22" spans="1:29" s="859" customFormat="1" ht="36" customHeight="1">
      <c r="A22" s="2358" t="s">
        <v>1764</v>
      </c>
      <c r="B22" s="2359"/>
      <c r="C22" s="871"/>
      <c r="D22" s="871">
        <v>17</v>
      </c>
      <c r="E22" s="871">
        <v>532</v>
      </c>
      <c r="F22" s="871">
        <v>334</v>
      </c>
      <c r="G22" s="871"/>
      <c r="H22" s="871">
        <v>1647</v>
      </c>
      <c r="I22" s="871"/>
      <c r="J22" s="871">
        <v>30</v>
      </c>
      <c r="K22" s="871">
        <v>94</v>
      </c>
      <c r="L22" s="871">
        <v>48</v>
      </c>
      <c r="M22" s="871"/>
      <c r="N22" s="872"/>
      <c r="O22" s="873">
        <f t="shared" si="0"/>
        <v>2702</v>
      </c>
      <c r="P22" s="865"/>
      <c r="Q22" s="1984"/>
      <c r="R22" s="1984"/>
      <c r="S22" s="1984"/>
      <c r="T22" s="1984"/>
      <c r="U22" s="1984"/>
      <c r="V22" s="1984"/>
      <c r="W22" s="1984"/>
      <c r="X22" s="1984"/>
      <c r="Y22" s="1984"/>
      <c r="Z22" s="1984"/>
      <c r="AA22" s="1984"/>
      <c r="AB22" s="1984"/>
      <c r="AC22" s="1984"/>
    </row>
    <row r="23" spans="1:29" s="859" customFormat="1" ht="36" customHeight="1">
      <c r="A23" s="2360" t="s">
        <v>1765</v>
      </c>
      <c r="B23" s="2361"/>
      <c r="C23" s="874">
        <f>471-4</f>
        <v>467</v>
      </c>
      <c r="D23" s="875"/>
      <c r="E23" s="875">
        <v>3</v>
      </c>
      <c r="F23" s="875"/>
      <c r="G23" s="875">
        <f>266+1</f>
        <v>267</v>
      </c>
      <c r="H23" s="875">
        <v>173</v>
      </c>
      <c r="I23" s="875">
        <v>2.6</v>
      </c>
      <c r="J23" s="875">
        <f>98-1</f>
        <v>97</v>
      </c>
      <c r="K23" s="875">
        <v>71</v>
      </c>
      <c r="L23" s="875">
        <f>275+4</f>
        <v>279</v>
      </c>
      <c r="M23" s="875">
        <v>16</v>
      </c>
      <c r="N23" s="875">
        <v>1</v>
      </c>
      <c r="O23" s="876">
        <f t="shared" si="0"/>
        <v>1376.6</v>
      </c>
      <c r="P23" s="865"/>
      <c r="Q23" s="1984"/>
      <c r="R23" s="147"/>
      <c r="S23" s="865"/>
      <c r="T23" s="865"/>
      <c r="U23" s="865"/>
      <c r="V23" s="865"/>
      <c r="W23" s="865"/>
      <c r="X23" s="865"/>
      <c r="Y23" s="865"/>
      <c r="Z23" s="865"/>
      <c r="AA23" s="865"/>
      <c r="AB23" s="865"/>
    </row>
    <row r="24" spans="1:29" s="859" customFormat="1" ht="36" customHeight="1" thickBot="1">
      <c r="A24" s="2362" t="s">
        <v>1766</v>
      </c>
      <c r="B24" s="2363"/>
      <c r="C24" s="855"/>
      <c r="D24" s="856"/>
      <c r="E24" s="856"/>
      <c r="F24" s="856"/>
      <c r="G24" s="856"/>
      <c r="H24" s="856"/>
      <c r="I24" s="856"/>
      <c r="J24" s="856"/>
      <c r="K24" s="856"/>
      <c r="L24" s="856">
        <v>15</v>
      </c>
      <c r="M24" s="856">
        <v>16</v>
      </c>
      <c r="N24" s="857">
        <v>1</v>
      </c>
      <c r="O24" s="868">
        <f t="shared" si="0"/>
        <v>32</v>
      </c>
      <c r="Q24" s="1984"/>
      <c r="R24" s="147"/>
    </row>
    <row r="25" spans="1:29" s="859" customFormat="1" ht="36" customHeight="1" thickTop="1">
      <c r="A25" s="2337" t="s">
        <v>1767</v>
      </c>
      <c r="B25" s="2338"/>
      <c r="C25" s="877">
        <f t="shared" ref="C25:N25" si="1">SUM(C21:C24)</f>
        <v>765</v>
      </c>
      <c r="D25" s="878">
        <f t="shared" si="1"/>
        <v>17</v>
      </c>
      <c r="E25" s="879">
        <f t="shared" si="1"/>
        <v>714</v>
      </c>
      <c r="F25" s="879">
        <f t="shared" si="1"/>
        <v>341</v>
      </c>
      <c r="G25" s="862">
        <f t="shared" si="1"/>
        <v>370</v>
      </c>
      <c r="H25" s="862">
        <f t="shared" si="1"/>
        <v>1901</v>
      </c>
      <c r="I25" s="862">
        <f t="shared" si="1"/>
        <v>2.6</v>
      </c>
      <c r="J25" s="862">
        <f t="shared" si="1"/>
        <v>176</v>
      </c>
      <c r="K25" s="862">
        <f t="shared" si="1"/>
        <v>165</v>
      </c>
      <c r="L25" s="862">
        <f t="shared" si="1"/>
        <v>348</v>
      </c>
      <c r="M25" s="862">
        <f t="shared" si="1"/>
        <v>38</v>
      </c>
      <c r="N25" s="880">
        <f t="shared" si="1"/>
        <v>509</v>
      </c>
      <c r="O25" s="881">
        <f>SUM(C25:N25)</f>
        <v>5346.6</v>
      </c>
      <c r="P25" s="865"/>
      <c r="Q25" s="1984"/>
      <c r="R25" s="147"/>
    </row>
    <row r="26" spans="1:29" ht="21" customHeight="1">
      <c r="E26" s="882"/>
      <c r="G26" s="882"/>
      <c r="H26" s="882"/>
      <c r="I26" s="883"/>
      <c r="J26" s="884"/>
      <c r="K26" s="884"/>
      <c r="L26" s="2339" t="s">
        <v>1768</v>
      </c>
      <c r="M26" s="2340"/>
      <c r="N26" s="2340"/>
      <c r="O26" s="2340"/>
    </row>
    <row r="27" spans="1:29" ht="24.95" customHeight="1">
      <c r="A27" s="885" t="s">
        <v>1769</v>
      </c>
      <c r="B27" s="886"/>
      <c r="C27" s="886"/>
      <c r="D27" s="886"/>
      <c r="E27" s="886"/>
      <c r="F27" s="886"/>
      <c r="G27" s="886"/>
      <c r="H27" s="886"/>
      <c r="I27" s="886"/>
      <c r="J27" s="886"/>
      <c r="K27" s="886"/>
      <c r="L27" s="886"/>
      <c r="M27" s="886"/>
      <c r="N27" s="350"/>
      <c r="O27" s="350"/>
    </row>
    <row r="28" spans="1:29" ht="24.95" customHeight="1">
      <c r="A28" s="2341" t="s">
        <v>1770</v>
      </c>
      <c r="B28" s="2342"/>
      <c r="C28" s="2342"/>
      <c r="D28" s="2342"/>
      <c r="E28" s="2342"/>
      <c r="F28" s="2342"/>
      <c r="G28" s="2342"/>
      <c r="H28" s="2342"/>
      <c r="I28" s="2342"/>
      <c r="J28" s="2342"/>
      <c r="K28" s="2342"/>
      <c r="L28" s="2342"/>
      <c r="M28" s="2342"/>
      <c r="N28" s="2342"/>
      <c r="O28" s="2343"/>
    </row>
    <row r="29" spans="1:29" ht="24.95" customHeight="1">
      <c r="A29" s="2344"/>
      <c r="B29" s="2345"/>
      <c r="C29" s="2345"/>
      <c r="D29" s="2345"/>
      <c r="E29" s="2345"/>
      <c r="F29" s="2345"/>
      <c r="G29" s="2345"/>
      <c r="H29" s="2345"/>
      <c r="I29" s="2345"/>
      <c r="J29" s="2345"/>
      <c r="K29" s="2345"/>
      <c r="L29" s="2345"/>
      <c r="M29" s="2345"/>
      <c r="N29" s="2345"/>
      <c r="O29" s="2346"/>
    </row>
    <row r="30" spans="1:29" ht="24.95" customHeight="1">
      <c r="A30" s="885" t="s">
        <v>1771</v>
      </c>
      <c r="B30" s="350"/>
      <c r="C30" s="350"/>
      <c r="D30" s="350"/>
      <c r="E30" s="350"/>
      <c r="F30" s="350"/>
      <c r="G30" s="350"/>
      <c r="H30" s="350"/>
      <c r="I30" s="350"/>
      <c r="J30" s="350"/>
      <c r="K30" s="350"/>
      <c r="L30" s="350"/>
      <c r="M30" s="350"/>
      <c r="N30" s="350"/>
      <c r="O30" s="350"/>
    </row>
    <row r="31" spans="1:29" ht="24.95" customHeight="1">
      <c r="A31" s="885" t="s">
        <v>1772</v>
      </c>
      <c r="B31" s="886"/>
      <c r="C31" s="886"/>
      <c r="D31" s="886"/>
      <c r="E31" s="886"/>
      <c r="F31" s="886"/>
      <c r="G31" s="886"/>
      <c r="H31" s="886"/>
      <c r="I31" s="886"/>
      <c r="J31" s="886"/>
      <c r="K31" s="886"/>
      <c r="L31" s="886"/>
      <c r="M31" s="886"/>
      <c r="N31" s="350"/>
      <c r="O31" s="886"/>
    </row>
    <row r="32" spans="1:29" ht="24.95" customHeight="1">
      <c r="A32" s="2347" t="s">
        <v>1773</v>
      </c>
      <c r="B32" s="2348"/>
      <c r="C32" s="2348"/>
      <c r="D32" s="2348"/>
      <c r="E32" s="2348"/>
      <c r="F32" s="2348"/>
      <c r="G32" s="2348"/>
      <c r="H32" s="2348"/>
      <c r="I32" s="2348"/>
      <c r="J32" s="2348"/>
      <c r="K32" s="2348"/>
      <c r="L32" s="2348"/>
      <c r="M32" s="2348"/>
      <c r="N32" s="2348"/>
      <c r="O32" s="2349"/>
      <c r="P32" s="317"/>
    </row>
    <row r="33" spans="1:15" ht="24.95" customHeight="1">
      <c r="A33" s="2350"/>
      <c r="B33" s="2351"/>
      <c r="C33" s="2351"/>
      <c r="D33" s="2351"/>
      <c r="E33" s="2351"/>
      <c r="F33" s="2351"/>
      <c r="G33" s="2351"/>
      <c r="H33" s="2351"/>
      <c r="I33" s="2351"/>
      <c r="J33" s="2351"/>
      <c r="K33" s="2351"/>
      <c r="L33" s="2351"/>
      <c r="M33" s="2351"/>
      <c r="N33" s="2351"/>
      <c r="O33" s="2352"/>
    </row>
    <row r="34" spans="1:15" ht="24.95" customHeight="1"/>
    <row r="35" spans="1:15" ht="24.95" customHeight="1"/>
  </sheetData>
  <mergeCells count="16">
    <mergeCell ref="A12:A14"/>
    <mergeCell ref="K1:N1"/>
    <mergeCell ref="A2:B2"/>
    <mergeCell ref="A3:A5"/>
    <mergeCell ref="A6:A8"/>
    <mergeCell ref="A9:A11"/>
    <mergeCell ref="A25:B25"/>
    <mergeCell ref="L26:O26"/>
    <mergeCell ref="A28:O29"/>
    <mergeCell ref="A32:O33"/>
    <mergeCell ref="A15:A17"/>
    <mergeCell ref="A18:A20"/>
    <mergeCell ref="A21:B21"/>
    <mergeCell ref="A22:B22"/>
    <mergeCell ref="A23:B23"/>
    <mergeCell ref="A24:B24"/>
  </mergeCells>
  <phoneticPr fontId="4"/>
  <printOptions horizontalCentered="1"/>
  <pageMargins left="0.78740157480314965" right="0.59055118110236227" top="0.78740157480314965" bottom="0.78740157480314965" header="0.51181102362204722" footer="0.51181102362204722"/>
  <pageSetup paperSize="9" scale="62" fitToHeight="0" orientation="portrait" r:id="rId1"/>
  <headerFooter alignWithMargins="0"/>
  <rowBreaks count="1" manualBreakCount="1">
    <brk id="33" max="14"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C3D12-0EBA-4B9C-AC15-6F7E5B9ED9E7}">
  <sheetPr>
    <pageSetUpPr fitToPage="1"/>
  </sheetPr>
  <dimension ref="A1:H90"/>
  <sheetViews>
    <sheetView view="pageBreakPreview" zoomScale="106" zoomScaleNormal="100" zoomScaleSheetLayoutView="106" workbookViewId="0">
      <selection sqref="A1:H1"/>
    </sheetView>
  </sheetViews>
  <sheetFormatPr defaultRowHeight="13.5"/>
  <cols>
    <col min="1" max="1" width="9.875" customWidth="1"/>
    <col min="2" max="8" width="12.25" customWidth="1"/>
  </cols>
  <sheetData>
    <row r="1" spans="1:8" ht="18.75">
      <c r="A1" s="2366" t="s">
        <v>1774</v>
      </c>
      <c r="B1" s="2366"/>
      <c r="C1" s="2366"/>
      <c r="D1" s="2366"/>
      <c r="E1" s="2366"/>
      <c r="F1" s="2366"/>
      <c r="G1" s="2366"/>
      <c r="H1" s="2366"/>
    </row>
    <row r="2" spans="1:8" ht="29.25" customHeight="1" thickBot="1">
      <c r="A2" s="254"/>
      <c r="B2" s="254"/>
      <c r="C2" s="254"/>
      <c r="D2" s="254"/>
      <c r="E2" s="254"/>
      <c r="F2" s="254"/>
      <c r="G2" s="275"/>
      <c r="H2" s="275" t="s">
        <v>1775</v>
      </c>
    </row>
    <row r="3" spans="1:8" ht="30" customHeight="1" thickBot="1">
      <c r="A3" s="887" t="s">
        <v>741</v>
      </c>
      <c r="B3" s="888" t="s">
        <v>1776</v>
      </c>
      <c r="C3" s="889" t="s">
        <v>1777</v>
      </c>
      <c r="D3" s="890" t="s">
        <v>1778</v>
      </c>
      <c r="E3" s="891" t="s">
        <v>1779</v>
      </c>
      <c r="F3" s="889" t="s">
        <v>1780</v>
      </c>
      <c r="G3" s="891" t="s">
        <v>1781</v>
      </c>
      <c r="H3" s="892" t="s">
        <v>1782</v>
      </c>
    </row>
    <row r="4" spans="1:8" ht="18" customHeight="1">
      <c r="A4" s="893" t="s">
        <v>1783</v>
      </c>
      <c r="B4" s="894" t="s">
        <v>1784</v>
      </c>
      <c r="C4" s="895">
        <v>24971</v>
      </c>
      <c r="D4" s="896">
        <v>1259</v>
      </c>
      <c r="E4" s="897">
        <v>9154</v>
      </c>
      <c r="F4" s="898">
        <v>8215</v>
      </c>
      <c r="G4" s="897">
        <v>412</v>
      </c>
      <c r="H4" s="897">
        <v>806</v>
      </c>
    </row>
    <row r="5" spans="1:8" ht="18" customHeight="1">
      <c r="A5" s="899" t="s">
        <v>1785</v>
      </c>
      <c r="B5" s="900" t="s">
        <v>1786</v>
      </c>
      <c r="C5" s="901">
        <v>105299</v>
      </c>
      <c r="D5" s="902">
        <v>4016</v>
      </c>
      <c r="E5" s="903">
        <v>13315</v>
      </c>
      <c r="F5" s="904">
        <v>20969</v>
      </c>
      <c r="G5" s="903">
        <v>503</v>
      </c>
      <c r="H5" s="903">
        <v>877</v>
      </c>
    </row>
    <row r="6" spans="1:8" ht="18" customHeight="1">
      <c r="A6" s="893" t="s">
        <v>1787</v>
      </c>
      <c r="B6" s="905" t="s">
        <v>1788</v>
      </c>
      <c r="C6" s="898">
        <v>27384</v>
      </c>
      <c r="D6" s="906">
        <v>2046</v>
      </c>
      <c r="E6" s="897">
        <v>13966</v>
      </c>
      <c r="F6" s="898">
        <v>8423</v>
      </c>
      <c r="G6" s="897">
        <v>497</v>
      </c>
      <c r="H6" s="897">
        <v>1695</v>
      </c>
    </row>
    <row r="7" spans="1:8" ht="18" customHeight="1">
      <c r="A7" s="899" t="s">
        <v>1789</v>
      </c>
      <c r="B7" s="900" t="s">
        <v>1786</v>
      </c>
      <c r="C7" s="904">
        <v>111453</v>
      </c>
      <c r="D7" s="907">
        <v>6246</v>
      </c>
      <c r="E7" s="903">
        <v>20644</v>
      </c>
      <c r="F7" s="904">
        <v>21903</v>
      </c>
      <c r="G7" s="903">
        <v>634</v>
      </c>
      <c r="H7" s="903">
        <v>1766</v>
      </c>
    </row>
    <row r="8" spans="1:8" ht="18" customHeight="1">
      <c r="A8" s="893" t="s">
        <v>864</v>
      </c>
      <c r="B8" s="894" t="s">
        <v>1788</v>
      </c>
      <c r="C8" s="898">
        <v>29985</v>
      </c>
      <c r="D8" s="906">
        <v>2596</v>
      </c>
      <c r="E8" s="897">
        <v>18372</v>
      </c>
      <c r="F8" s="898">
        <v>9861</v>
      </c>
      <c r="G8" s="897">
        <v>333</v>
      </c>
      <c r="H8" s="897">
        <v>2068</v>
      </c>
    </row>
    <row r="9" spans="1:8" ht="18" customHeight="1">
      <c r="A9" s="899" t="s">
        <v>1789</v>
      </c>
      <c r="B9" s="900" t="s">
        <v>1786</v>
      </c>
      <c r="C9" s="898">
        <v>115569</v>
      </c>
      <c r="D9" s="906">
        <v>7568</v>
      </c>
      <c r="E9" s="897">
        <v>27339</v>
      </c>
      <c r="F9" s="898">
        <v>23169</v>
      </c>
      <c r="G9" s="897">
        <v>535</v>
      </c>
      <c r="H9" s="897">
        <v>2441</v>
      </c>
    </row>
    <row r="10" spans="1:8" ht="18" customHeight="1">
      <c r="A10" s="908" t="s">
        <v>1790</v>
      </c>
      <c r="B10" s="894" t="s">
        <v>1788</v>
      </c>
      <c r="C10" s="909">
        <v>33083</v>
      </c>
      <c r="D10" s="910">
        <v>2685</v>
      </c>
      <c r="E10" s="911">
        <v>23199</v>
      </c>
      <c r="F10" s="909">
        <v>9115</v>
      </c>
      <c r="G10" s="911">
        <v>544</v>
      </c>
      <c r="H10" s="911">
        <v>2121</v>
      </c>
    </row>
    <row r="11" spans="1:8" ht="18" customHeight="1">
      <c r="A11" s="899" t="s">
        <v>1789</v>
      </c>
      <c r="B11" s="900" t="s">
        <v>1786</v>
      </c>
      <c r="C11" s="904">
        <v>118959</v>
      </c>
      <c r="D11" s="907">
        <v>7635</v>
      </c>
      <c r="E11" s="903">
        <v>35084</v>
      </c>
      <c r="F11" s="904">
        <v>20616</v>
      </c>
      <c r="G11" s="903">
        <v>867</v>
      </c>
      <c r="H11" s="903">
        <v>2523</v>
      </c>
    </row>
    <row r="12" spans="1:8" ht="18" customHeight="1">
      <c r="A12" s="893" t="s">
        <v>1791</v>
      </c>
      <c r="B12" s="894" t="s">
        <v>1788</v>
      </c>
      <c r="C12" s="898">
        <v>36677</v>
      </c>
      <c r="D12" s="906">
        <v>2666</v>
      </c>
      <c r="E12" s="897">
        <v>28212</v>
      </c>
      <c r="F12" s="898">
        <v>7987</v>
      </c>
      <c r="G12" s="897">
        <v>490</v>
      </c>
      <c r="H12" s="897">
        <v>2356</v>
      </c>
    </row>
    <row r="13" spans="1:8" ht="18" customHeight="1">
      <c r="A13" s="899" t="s">
        <v>1789</v>
      </c>
      <c r="B13" s="900" t="s">
        <v>1786</v>
      </c>
      <c r="C13" s="904">
        <v>123276</v>
      </c>
      <c r="D13" s="907">
        <v>7213</v>
      </c>
      <c r="E13" s="903">
        <v>41534</v>
      </c>
      <c r="F13" s="904">
        <v>18502</v>
      </c>
      <c r="G13" s="903">
        <v>889</v>
      </c>
      <c r="H13" s="903">
        <v>2803</v>
      </c>
    </row>
    <row r="14" spans="1:8" ht="18" customHeight="1">
      <c r="A14" s="893" t="s">
        <v>1792</v>
      </c>
      <c r="B14" s="905" t="s">
        <v>1788</v>
      </c>
      <c r="C14" s="909">
        <v>44212</v>
      </c>
      <c r="D14" s="906">
        <v>2455</v>
      </c>
      <c r="E14" s="897">
        <v>29593</v>
      </c>
      <c r="F14" s="898">
        <v>6995</v>
      </c>
      <c r="G14" s="897">
        <v>562</v>
      </c>
      <c r="H14" s="897">
        <v>3399</v>
      </c>
    </row>
    <row r="15" spans="1:8" ht="18" customHeight="1">
      <c r="A15" s="912"/>
      <c r="B15" s="900" t="s">
        <v>1786</v>
      </c>
      <c r="C15" s="904">
        <v>139024</v>
      </c>
      <c r="D15" s="907">
        <v>6188</v>
      </c>
      <c r="E15" s="903">
        <v>44623</v>
      </c>
      <c r="F15" s="904">
        <v>15671</v>
      </c>
      <c r="G15" s="903">
        <v>1079</v>
      </c>
      <c r="H15" s="903">
        <v>3735</v>
      </c>
    </row>
    <row r="16" spans="1:8" ht="18" customHeight="1">
      <c r="A16" s="893" t="s">
        <v>1793</v>
      </c>
      <c r="B16" s="894" t="s">
        <v>1788</v>
      </c>
      <c r="C16" s="898">
        <v>49021</v>
      </c>
      <c r="D16" s="906">
        <v>2268</v>
      </c>
      <c r="E16" s="897">
        <v>39498</v>
      </c>
      <c r="F16" s="898">
        <v>4665</v>
      </c>
      <c r="G16" s="897">
        <v>467</v>
      </c>
      <c r="H16" s="897">
        <v>2138</v>
      </c>
    </row>
    <row r="17" spans="1:8" ht="18" customHeight="1">
      <c r="A17" s="912"/>
      <c r="B17" s="900" t="s">
        <v>1786</v>
      </c>
      <c r="C17" s="904">
        <v>147295</v>
      </c>
      <c r="D17" s="907">
        <v>5309</v>
      </c>
      <c r="E17" s="903">
        <v>57946</v>
      </c>
      <c r="F17" s="904">
        <v>9011</v>
      </c>
      <c r="G17" s="903">
        <v>916</v>
      </c>
      <c r="H17" s="903">
        <v>2635</v>
      </c>
    </row>
    <row r="18" spans="1:8" ht="18" customHeight="1">
      <c r="A18" s="893" t="s">
        <v>101</v>
      </c>
      <c r="B18" s="894" t="s">
        <v>1788</v>
      </c>
      <c r="C18" s="898">
        <v>57600</v>
      </c>
      <c r="D18" s="906">
        <v>2140</v>
      </c>
      <c r="E18" s="897">
        <v>42676</v>
      </c>
      <c r="F18" s="898">
        <v>5670</v>
      </c>
      <c r="G18" s="897">
        <v>1215</v>
      </c>
      <c r="H18" s="897">
        <v>1043</v>
      </c>
    </row>
    <row r="19" spans="1:8" ht="18" customHeight="1" thickBot="1">
      <c r="A19" s="913"/>
      <c r="B19" s="914" t="s">
        <v>1786</v>
      </c>
      <c r="C19" s="915">
        <v>160560</v>
      </c>
      <c r="D19" s="916">
        <v>4401</v>
      </c>
      <c r="E19" s="917">
        <v>59836</v>
      </c>
      <c r="F19" s="915">
        <v>8976</v>
      </c>
      <c r="G19" s="917">
        <v>1747</v>
      </c>
      <c r="H19" s="917">
        <v>1280</v>
      </c>
    </row>
    <row r="20" spans="1:8" ht="18" customHeight="1">
      <c r="A20" s="254"/>
      <c r="B20" s="254"/>
      <c r="C20" s="254"/>
      <c r="D20" s="254"/>
      <c r="E20" s="254"/>
      <c r="F20" s="254"/>
      <c r="G20" s="275"/>
      <c r="H20" s="280" t="s">
        <v>1794</v>
      </c>
    </row>
    <row r="21" spans="1:8" ht="18" customHeight="1">
      <c r="A21" s="254"/>
      <c r="B21" s="254"/>
      <c r="C21" s="254"/>
      <c r="D21" s="254"/>
      <c r="E21" s="254"/>
      <c r="F21" s="254"/>
      <c r="G21" s="275"/>
      <c r="H21" s="275"/>
    </row>
    <row r="22" spans="1:8" s="347" customFormat="1" ht="17.25" customHeight="1">
      <c r="A22" s="918" t="s">
        <v>1795</v>
      </c>
      <c r="B22" s="2367" t="s">
        <v>1796</v>
      </c>
      <c r="C22" s="2367"/>
      <c r="D22" s="2367"/>
      <c r="E22" s="2367"/>
      <c r="F22" s="2367"/>
      <c r="G22" s="2367"/>
      <c r="H22" s="2367"/>
    </row>
    <row r="23" spans="1:8" s="347" customFormat="1" ht="24" customHeight="1">
      <c r="A23" s="919"/>
      <c r="B23" s="2367"/>
      <c r="C23" s="2367"/>
      <c r="D23" s="2367"/>
      <c r="E23" s="2367"/>
      <c r="F23" s="2367"/>
      <c r="G23" s="2367"/>
      <c r="H23" s="2367"/>
    </row>
    <row r="24" spans="1:8" s="217" customFormat="1" ht="18" customHeight="1">
      <c r="A24" s="920" t="s">
        <v>1785</v>
      </c>
      <c r="B24" s="921" t="s">
        <v>1797</v>
      </c>
      <c r="C24" s="921"/>
      <c r="D24" s="921"/>
      <c r="E24" s="921"/>
      <c r="F24" s="921"/>
      <c r="G24" s="921"/>
      <c r="H24" s="921"/>
    </row>
    <row r="25" spans="1:8" s="217" customFormat="1" ht="18" customHeight="1">
      <c r="A25" s="920" t="s">
        <v>1789</v>
      </c>
      <c r="B25" s="921" t="s">
        <v>1798</v>
      </c>
      <c r="C25" s="921"/>
      <c r="D25" s="921"/>
      <c r="E25" s="921"/>
      <c r="F25" s="921"/>
      <c r="G25" s="921"/>
      <c r="H25" s="921"/>
    </row>
    <row r="26" spans="1:8" ht="48" customHeight="1">
      <c r="A26" s="254"/>
      <c r="B26" s="2368" t="s">
        <v>1799</v>
      </c>
      <c r="C26" s="2368"/>
      <c r="D26" s="2368"/>
      <c r="E26" s="2368"/>
      <c r="F26" s="2368"/>
      <c r="G26" s="2368"/>
      <c r="H26" s="254"/>
    </row>
    <row r="27" spans="1:8">
      <c r="A27" s="254"/>
      <c r="B27" s="254"/>
      <c r="C27" s="254"/>
      <c r="D27" s="254"/>
      <c r="E27" s="254"/>
      <c r="F27" s="254"/>
      <c r="G27" s="254"/>
      <c r="H27" s="254"/>
    </row>
    <row r="28" spans="1:8">
      <c r="A28" s="254"/>
      <c r="B28" s="254"/>
      <c r="C28" s="254"/>
      <c r="D28" s="254"/>
      <c r="E28" s="254"/>
      <c r="F28" s="254"/>
      <c r="G28" s="254"/>
      <c r="H28" s="254"/>
    </row>
    <row r="29" spans="1:8">
      <c r="A29" s="254"/>
      <c r="B29" s="254"/>
      <c r="C29" s="254"/>
      <c r="D29" s="254"/>
      <c r="E29" s="254"/>
      <c r="F29" s="254"/>
      <c r="G29" s="254"/>
      <c r="H29" s="254"/>
    </row>
    <row r="30" spans="1:8">
      <c r="A30" s="254"/>
      <c r="B30" s="254"/>
      <c r="C30" s="254"/>
      <c r="D30" s="254"/>
      <c r="E30" s="254"/>
      <c r="F30" s="254"/>
      <c r="G30" s="254"/>
      <c r="H30" s="254"/>
    </row>
    <row r="31" spans="1:8">
      <c r="A31" s="254"/>
      <c r="B31" s="254"/>
      <c r="C31" s="254"/>
      <c r="D31" s="254"/>
      <c r="E31" s="254"/>
      <c r="F31" s="254"/>
      <c r="G31" s="254"/>
      <c r="H31" s="254"/>
    </row>
    <row r="32" spans="1:8">
      <c r="A32" s="254"/>
      <c r="B32" s="254"/>
      <c r="C32" s="254"/>
      <c r="D32" s="254"/>
      <c r="E32" s="254"/>
      <c r="F32" s="254"/>
      <c r="G32" s="254"/>
      <c r="H32" s="254"/>
    </row>
    <row r="33" spans="1:8">
      <c r="A33" s="254"/>
      <c r="B33" s="254"/>
      <c r="C33" s="254"/>
      <c r="D33" s="254"/>
      <c r="E33" s="254"/>
      <c r="F33" s="254"/>
      <c r="G33" s="254"/>
      <c r="H33" s="254"/>
    </row>
    <row r="34" spans="1:8">
      <c r="A34" s="254"/>
      <c r="B34" s="254"/>
      <c r="C34" s="254"/>
      <c r="D34" s="254"/>
      <c r="E34" s="254"/>
      <c r="F34" s="254"/>
      <c r="G34" s="254"/>
      <c r="H34" s="254"/>
    </row>
    <row r="35" spans="1:8">
      <c r="A35" s="254"/>
      <c r="B35" s="254"/>
      <c r="C35" s="254"/>
      <c r="D35" s="254"/>
      <c r="E35" s="254"/>
      <c r="F35" s="254"/>
      <c r="G35" s="254"/>
      <c r="H35" s="254"/>
    </row>
    <row r="36" spans="1:8">
      <c r="A36" s="254"/>
      <c r="B36" s="254"/>
      <c r="C36" s="254"/>
      <c r="D36" s="254"/>
      <c r="E36" s="254"/>
      <c r="F36" s="254"/>
      <c r="G36" s="254"/>
      <c r="H36" s="254"/>
    </row>
    <row r="37" spans="1:8">
      <c r="A37" s="254"/>
      <c r="B37" s="254"/>
      <c r="C37" s="254"/>
      <c r="D37" s="254"/>
      <c r="E37" s="254"/>
      <c r="F37" s="254"/>
      <c r="G37" s="254"/>
      <c r="H37" s="254"/>
    </row>
    <row r="38" spans="1:8">
      <c r="A38" s="254"/>
      <c r="B38" s="254"/>
      <c r="C38" s="254"/>
      <c r="D38" s="254"/>
      <c r="E38" s="254"/>
      <c r="F38" s="254"/>
      <c r="G38" s="254"/>
      <c r="H38" s="254"/>
    </row>
    <row r="39" spans="1:8">
      <c r="A39" s="254"/>
      <c r="B39" s="254"/>
      <c r="C39" s="254"/>
      <c r="D39" s="254"/>
      <c r="E39" s="254"/>
      <c r="F39" s="254"/>
      <c r="G39" s="254"/>
      <c r="H39" s="254"/>
    </row>
    <row r="40" spans="1:8">
      <c r="A40" s="254"/>
      <c r="B40" s="254"/>
      <c r="C40" s="254"/>
      <c r="D40" s="254"/>
      <c r="E40" s="254"/>
      <c r="F40" s="254"/>
      <c r="G40" s="254"/>
      <c r="H40" s="254"/>
    </row>
    <row r="41" spans="1:8">
      <c r="A41" s="254"/>
      <c r="B41" s="254"/>
      <c r="C41" s="254"/>
      <c r="D41" s="254"/>
      <c r="E41" s="254"/>
      <c r="F41" s="254"/>
      <c r="G41" s="254"/>
      <c r="H41" s="254"/>
    </row>
    <row r="42" spans="1:8">
      <c r="A42" s="254"/>
      <c r="B42" s="254"/>
      <c r="C42" s="254"/>
      <c r="D42" s="254"/>
      <c r="E42" s="254"/>
      <c r="F42" s="254"/>
      <c r="G42" s="254"/>
      <c r="H42" s="254"/>
    </row>
    <row r="43" spans="1:8">
      <c r="A43" s="254"/>
      <c r="B43" s="254"/>
      <c r="C43" s="254"/>
      <c r="D43" s="254"/>
      <c r="E43" s="254"/>
      <c r="F43" s="254"/>
      <c r="G43" s="254"/>
      <c r="H43" s="254"/>
    </row>
    <row r="44" spans="1:8">
      <c r="A44" s="254"/>
      <c r="B44" s="254"/>
      <c r="C44" s="254"/>
      <c r="D44" s="254"/>
      <c r="E44" s="254"/>
      <c r="F44" s="254"/>
      <c r="G44" s="254"/>
      <c r="H44" s="254"/>
    </row>
    <row r="45" spans="1:8">
      <c r="A45" s="254"/>
      <c r="B45" s="254"/>
      <c r="C45" s="254"/>
      <c r="D45" s="254"/>
      <c r="E45" s="254"/>
      <c r="F45" s="254"/>
      <c r="G45" s="254"/>
      <c r="H45" s="254"/>
    </row>
    <row r="46" spans="1:8">
      <c r="A46" s="254"/>
      <c r="B46" s="254"/>
      <c r="C46" s="254"/>
      <c r="D46" s="254"/>
      <c r="E46" s="254"/>
      <c r="F46" s="254"/>
      <c r="G46" s="254"/>
      <c r="H46" s="254"/>
    </row>
    <row r="47" spans="1:8">
      <c r="A47" s="254"/>
      <c r="B47" s="254"/>
      <c r="C47" s="254"/>
      <c r="D47" s="254"/>
      <c r="E47" s="254"/>
      <c r="F47" s="254"/>
      <c r="G47" s="254"/>
      <c r="H47" s="254"/>
    </row>
    <row r="48" spans="1:8">
      <c r="A48" s="254"/>
      <c r="B48" s="254"/>
      <c r="C48" s="254"/>
      <c r="D48" s="254"/>
      <c r="E48" s="254"/>
      <c r="F48" s="254"/>
      <c r="G48" s="254"/>
      <c r="H48" s="254"/>
    </row>
    <row r="49" spans="1:8">
      <c r="A49" s="254"/>
      <c r="B49" s="254"/>
      <c r="C49" s="254"/>
      <c r="D49" s="254"/>
      <c r="E49" s="254"/>
      <c r="F49" s="254"/>
      <c r="G49" s="254"/>
      <c r="H49" s="254"/>
    </row>
    <row r="50" spans="1:8">
      <c r="A50" s="254"/>
      <c r="B50" s="254"/>
      <c r="C50" s="254"/>
      <c r="D50" s="254"/>
      <c r="E50" s="254"/>
      <c r="F50" s="254"/>
      <c r="G50" s="254"/>
      <c r="H50" s="254"/>
    </row>
    <row r="51" spans="1:8">
      <c r="A51" s="254"/>
      <c r="B51" s="254"/>
      <c r="C51" s="254"/>
      <c r="D51" s="254"/>
      <c r="E51" s="254"/>
      <c r="F51" s="254"/>
      <c r="G51" s="254"/>
      <c r="H51" s="254"/>
    </row>
    <row r="52" spans="1:8">
      <c r="A52" s="254"/>
      <c r="B52" s="254"/>
      <c r="C52" s="254"/>
      <c r="D52" s="254"/>
      <c r="E52" s="254"/>
      <c r="F52" s="254"/>
      <c r="G52" s="254"/>
      <c r="H52" s="254"/>
    </row>
    <row r="53" spans="1:8">
      <c r="A53" s="254"/>
      <c r="B53" s="254"/>
      <c r="C53" s="254"/>
      <c r="D53" s="254"/>
      <c r="E53" s="254"/>
      <c r="F53" s="254"/>
      <c r="G53" s="254"/>
      <c r="H53" s="254"/>
    </row>
    <row r="54" spans="1:8">
      <c r="A54" s="254"/>
      <c r="B54" s="254"/>
      <c r="C54" s="254"/>
      <c r="D54" s="254"/>
      <c r="E54" s="254"/>
      <c r="F54" s="254"/>
      <c r="G54" s="254"/>
      <c r="H54" s="254"/>
    </row>
    <row r="55" spans="1:8">
      <c r="A55" s="254"/>
      <c r="B55" s="254"/>
      <c r="C55" s="254"/>
      <c r="D55" s="254"/>
      <c r="E55" s="254"/>
      <c r="F55" s="254"/>
      <c r="G55" s="254"/>
      <c r="H55" s="254"/>
    </row>
    <row r="56" spans="1:8">
      <c r="A56" s="254"/>
      <c r="B56" s="254"/>
      <c r="C56" s="254"/>
      <c r="D56" s="254"/>
      <c r="E56" s="254"/>
      <c r="F56" s="254"/>
      <c r="G56" s="254"/>
      <c r="H56" s="254"/>
    </row>
    <row r="57" spans="1:8">
      <c r="A57" s="254"/>
      <c r="B57" s="254"/>
      <c r="C57" s="254"/>
      <c r="D57" s="254"/>
      <c r="E57" s="254"/>
      <c r="F57" s="254"/>
      <c r="G57" s="254"/>
      <c r="H57" s="254"/>
    </row>
    <row r="58" spans="1:8">
      <c r="A58" s="254"/>
      <c r="B58" s="254"/>
      <c r="C58" s="254"/>
      <c r="D58" s="254"/>
      <c r="E58" s="254"/>
      <c r="F58" s="254"/>
      <c r="G58" s="254"/>
      <c r="H58" s="254"/>
    </row>
    <row r="59" spans="1:8">
      <c r="A59" s="254"/>
      <c r="B59" s="254"/>
      <c r="C59" s="254"/>
      <c r="D59" s="254"/>
      <c r="E59" s="254"/>
      <c r="F59" s="254"/>
      <c r="G59" s="254"/>
      <c r="H59" s="254"/>
    </row>
    <row r="60" spans="1:8">
      <c r="A60" s="254"/>
      <c r="B60" s="254"/>
      <c r="C60" s="254"/>
      <c r="D60" s="254"/>
      <c r="E60" s="254"/>
      <c r="F60" s="254"/>
      <c r="G60" s="254"/>
      <c r="H60" s="254"/>
    </row>
    <row r="61" spans="1:8">
      <c r="A61" s="254"/>
      <c r="B61" s="254"/>
      <c r="C61" s="254"/>
      <c r="D61" s="254"/>
      <c r="E61" s="254"/>
      <c r="F61" s="254"/>
      <c r="G61" s="254"/>
      <c r="H61" s="254"/>
    </row>
    <row r="62" spans="1:8">
      <c r="A62" s="254"/>
      <c r="B62" s="254"/>
      <c r="C62" s="254"/>
      <c r="D62" s="254"/>
      <c r="E62" s="254"/>
      <c r="F62" s="254"/>
      <c r="G62" s="254"/>
      <c r="H62" s="254"/>
    </row>
    <row r="63" spans="1:8">
      <c r="A63" s="254"/>
      <c r="B63" s="254"/>
      <c r="C63" s="254"/>
      <c r="D63" s="254"/>
      <c r="E63" s="254"/>
      <c r="F63" s="254"/>
      <c r="G63" s="254"/>
      <c r="H63" s="254"/>
    </row>
    <row r="64" spans="1:8">
      <c r="A64" s="254"/>
      <c r="B64" s="254"/>
      <c r="C64" s="254"/>
      <c r="D64" s="254"/>
      <c r="E64" s="254"/>
      <c r="F64" s="254"/>
      <c r="G64" s="254"/>
      <c r="H64" s="254"/>
    </row>
    <row r="65" spans="1:8">
      <c r="A65" s="254"/>
      <c r="B65" s="254"/>
      <c r="C65" s="254"/>
      <c r="D65" s="254"/>
      <c r="E65" s="254"/>
      <c r="F65" s="254"/>
      <c r="G65" s="254"/>
      <c r="H65" s="254"/>
    </row>
    <row r="66" spans="1:8">
      <c r="A66" s="254"/>
      <c r="B66" s="254"/>
      <c r="C66" s="254"/>
      <c r="D66" s="254"/>
      <c r="E66" s="254"/>
      <c r="F66" s="254"/>
      <c r="G66" s="254"/>
      <c r="H66" s="254"/>
    </row>
    <row r="67" spans="1:8">
      <c r="A67" s="254"/>
      <c r="B67" s="254"/>
      <c r="C67" s="254"/>
      <c r="D67" s="254"/>
      <c r="E67" s="254"/>
      <c r="F67" s="254"/>
      <c r="G67" s="254"/>
      <c r="H67" s="254"/>
    </row>
    <row r="68" spans="1:8">
      <c r="A68" s="254"/>
      <c r="B68" s="254"/>
      <c r="C68" s="254"/>
      <c r="D68" s="254"/>
      <c r="E68" s="254"/>
      <c r="F68" s="254"/>
      <c r="G68" s="254"/>
      <c r="H68" s="254"/>
    </row>
    <row r="69" spans="1:8">
      <c r="A69" s="254"/>
      <c r="B69" s="254"/>
      <c r="C69" s="254"/>
      <c r="D69" s="254"/>
      <c r="E69" s="254"/>
      <c r="F69" s="254"/>
      <c r="G69" s="254"/>
      <c r="H69" s="254"/>
    </row>
    <row r="70" spans="1:8">
      <c r="A70" s="254"/>
      <c r="B70" s="254"/>
      <c r="C70" s="254"/>
      <c r="D70" s="254"/>
      <c r="E70" s="254"/>
      <c r="F70" s="254"/>
      <c r="G70" s="254"/>
      <c r="H70" s="254"/>
    </row>
    <row r="71" spans="1:8">
      <c r="A71" s="254"/>
      <c r="B71" s="254"/>
      <c r="C71" s="254"/>
      <c r="D71" s="254"/>
      <c r="E71" s="254"/>
      <c r="F71" s="254"/>
      <c r="G71" s="254"/>
      <c r="H71" s="254"/>
    </row>
    <row r="72" spans="1:8">
      <c r="A72" s="254"/>
      <c r="B72" s="254"/>
      <c r="C72" s="254"/>
      <c r="D72" s="254"/>
      <c r="E72" s="254"/>
      <c r="F72" s="254"/>
      <c r="G72" s="254"/>
      <c r="H72" s="254"/>
    </row>
    <row r="73" spans="1:8">
      <c r="A73" s="254"/>
      <c r="B73" s="254"/>
      <c r="C73" s="254"/>
      <c r="D73" s="254"/>
      <c r="E73" s="254"/>
      <c r="F73" s="254"/>
      <c r="G73" s="254"/>
      <c r="H73" s="254"/>
    </row>
    <row r="74" spans="1:8">
      <c r="A74" s="254"/>
      <c r="B74" s="254"/>
      <c r="C74" s="254"/>
      <c r="D74" s="254"/>
      <c r="E74" s="254"/>
      <c r="F74" s="254"/>
      <c r="G74" s="254"/>
      <c r="H74" s="254"/>
    </row>
    <row r="75" spans="1:8">
      <c r="A75" s="254"/>
      <c r="B75" s="254"/>
      <c r="C75" s="254"/>
      <c r="D75" s="254"/>
      <c r="E75" s="254"/>
      <c r="F75" s="254"/>
      <c r="G75" s="254"/>
      <c r="H75" s="254"/>
    </row>
    <row r="76" spans="1:8">
      <c r="A76" s="254"/>
      <c r="B76" s="254"/>
      <c r="C76" s="254"/>
      <c r="D76" s="254"/>
      <c r="E76" s="254"/>
      <c r="F76" s="254"/>
      <c r="G76" s="254"/>
      <c r="H76" s="254"/>
    </row>
    <row r="77" spans="1:8">
      <c r="A77" s="254"/>
      <c r="B77" s="254"/>
      <c r="C77" s="254"/>
      <c r="D77" s="254"/>
      <c r="E77" s="254"/>
      <c r="F77" s="254"/>
      <c r="G77" s="254"/>
      <c r="H77" s="254"/>
    </row>
    <row r="78" spans="1:8">
      <c r="A78" s="254"/>
      <c r="B78" s="254"/>
      <c r="C78" s="254"/>
      <c r="D78" s="254"/>
      <c r="E78" s="254"/>
      <c r="F78" s="254"/>
      <c r="G78" s="254"/>
      <c r="H78" s="254"/>
    </row>
    <row r="79" spans="1:8">
      <c r="A79" s="254"/>
      <c r="B79" s="254"/>
      <c r="C79" s="254"/>
      <c r="D79" s="254"/>
      <c r="E79" s="254"/>
      <c r="F79" s="254"/>
      <c r="G79" s="254"/>
      <c r="H79" s="254"/>
    </row>
    <row r="80" spans="1:8">
      <c r="A80" s="254"/>
      <c r="B80" s="254"/>
      <c r="C80" s="254"/>
      <c r="D80" s="254"/>
      <c r="E80" s="254"/>
      <c r="F80" s="254"/>
      <c r="G80" s="254"/>
      <c r="H80" s="254"/>
    </row>
    <row r="81" spans="1:8">
      <c r="A81" s="254"/>
      <c r="B81" s="254"/>
      <c r="C81" s="254"/>
      <c r="D81" s="254"/>
      <c r="E81" s="254"/>
      <c r="F81" s="254"/>
      <c r="G81" s="254"/>
      <c r="H81" s="254"/>
    </row>
    <row r="82" spans="1:8">
      <c r="A82" s="254"/>
      <c r="B82" s="254"/>
      <c r="C82" s="254"/>
      <c r="D82" s="254"/>
      <c r="E82" s="254"/>
      <c r="F82" s="254"/>
      <c r="G82" s="254"/>
      <c r="H82" s="254"/>
    </row>
    <row r="83" spans="1:8">
      <c r="A83" s="254"/>
      <c r="B83" s="254"/>
      <c r="C83" s="254"/>
      <c r="D83" s="254"/>
      <c r="E83" s="254"/>
      <c r="F83" s="254"/>
      <c r="G83" s="254"/>
      <c r="H83" s="254"/>
    </row>
    <row r="84" spans="1:8">
      <c r="A84" s="254"/>
      <c r="B84" s="254"/>
      <c r="C84" s="254"/>
      <c r="D84" s="254"/>
      <c r="E84" s="254"/>
      <c r="F84" s="254"/>
      <c r="G84" s="254"/>
      <c r="H84" s="254"/>
    </row>
    <row r="85" spans="1:8">
      <c r="A85" s="254"/>
      <c r="B85" s="254"/>
      <c r="C85" s="254"/>
      <c r="D85" s="254"/>
      <c r="E85" s="254"/>
      <c r="F85" s="254"/>
      <c r="G85" s="254"/>
      <c r="H85" s="254"/>
    </row>
    <row r="86" spans="1:8">
      <c r="A86" s="254"/>
      <c r="B86" s="254"/>
      <c r="C86" s="254"/>
      <c r="D86" s="254"/>
      <c r="E86" s="254"/>
      <c r="F86" s="254"/>
      <c r="G86" s="254"/>
      <c r="H86" s="254"/>
    </row>
    <row r="87" spans="1:8">
      <c r="A87" s="254"/>
      <c r="B87" s="254"/>
      <c r="C87" s="254"/>
      <c r="D87" s="254"/>
      <c r="E87" s="254"/>
      <c r="F87" s="254"/>
      <c r="G87" s="254"/>
      <c r="H87" s="254"/>
    </row>
    <row r="88" spans="1:8">
      <c r="A88" s="254"/>
      <c r="B88" s="254"/>
      <c r="C88" s="254"/>
      <c r="D88" s="254"/>
      <c r="E88" s="254"/>
      <c r="F88" s="254"/>
      <c r="G88" s="254"/>
      <c r="H88" s="254"/>
    </row>
    <row r="89" spans="1:8">
      <c r="A89" s="254"/>
      <c r="B89" s="254"/>
      <c r="C89" s="254"/>
      <c r="D89" s="254"/>
      <c r="E89" s="254"/>
      <c r="F89" s="254"/>
      <c r="G89" s="254"/>
      <c r="H89" s="254"/>
    </row>
    <row r="90" spans="1:8">
      <c r="A90" s="254"/>
      <c r="B90" s="254"/>
      <c r="C90" s="254"/>
      <c r="D90" s="254"/>
      <c r="E90" s="254"/>
      <c r="F90" s="254"/>
      <c r="G90" s="254"/>
      <c r="H90" s="254"/>
    </row>
  </sheetData>
  <mergeCells count="3">
    <mergeCell ref="A1:H1"/>
    <mergeCell ref="B22:H23"/>
    <mergeCell ref="B26:G26"/>
  </mergeCells>
  <phoneticPr fontId="4"/>
  <printOptions horizontalCentered="1"/>
  <pageMargins left="0.98425196850393704" right="0.98425196850393704" top="1.1811023622047245" bottom="1.1811023622047245" header="0.51181102362204722" footer="0.51181102362204722"/>
  <pageSetup paperSize="9" scale="8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96194-AFBF-4234-8808-403DE0B7AA19}">
  <sheetPr>
    <pageSetUpPr fitToPage="1"/>
  </sheetPr>
  <dimension ref="A1:N37"/>
  <sheetViews>
    <sheetView view="pageBreakPreview" zoomScaleNormal="100" zoomScaleSheetLayoutView="100" workbookViewId="0"/>
  </sheetViews>
  <sheetFormatPr defaultRowHeight="13.5"/>
  <cols>
    <col min="1" max="1" width="11.5" customWidth="1"/>
    <col min="2" max="11" width="8.375" customWidth="1"/>
  </cols>
  <sheetData>
    <row r="1" spans="1:14" ht="18.75">
      <c r="A1" s="435" t="s">
        <v>1800</v>
      </c>
    </row>
    <row r="2" spans="1:14" ht="18" customHeight="1">
      <c r="I2" s="2369" t="s">
        <v>1801</v>
      </c>
      <c r="J2" s="2369"/>
      <c r="K2" s="2369"/>
    </row>
    <row r="3" spans="1:14" ht="20.100000000000001" customHeight="1">
      <c r="A3" s="922"/>
      <c r="B3" s="923" t="s">
        <v>1802</v>
      </c>
      <c r="C3" s="924" t="s">
        <v>1803</v>
      </c>
      <c r="D3" s="924" t="s">
        <v>1804</v>
      </c>
      <c r="E3" s="924" t="s">
        <v>1805</v>
      </c>
      <c r="F3" s="924" t="s">
        <v>1806</v>
      </c>
      <c r="G3" s="924" t="s">
        <v>1807</v>
      </c>
      <c r="H3" s="924" t="s">
        <v>1808</v>
      </c>
      <c r="I3" s="924" t="s">
        <v>1809</v>
      </c>
      <c r="J3" s="925" t="s">
        <v>1810</v>
      </c>
      <c r="K3" s="926" t="s">
        <v>846</v>
      </c>
    </row>
    <row r="4" spans="1:14" ht="18" customHeight="1">
      <c r="A4" s="798" t="s">
        <v>1811</v>
      </c>
      <c r="B4" s="570">
        <v>1</v>
      </c>
      <c r="C4" s="571">
        <v>114</v>
      </c>
      <c r="D4" s="571">
        <v>28</v>
      </c>
      <c r="E4" s="571">
        <v>12</v>
      </c>
      <c r="F4" s="571">
        <v>2</v>
      </c>
      <c r="G4" s="571">
        <v>2</v>
      </c>
      <c r="H4" s="571">
        <v>0</v>
      </c>
      <c r="I4" s="571">
        <v>1</v>
      </c>
      <c r="J4" s="927">
        <v>0</v>
      </c>
      <c r="K4" s="572">
        <v>155</v>
      </c>
    </row>
    <row r="5" spans="1:14" ht="20.100000000000001" customHeight="1">
      <c r="A5" s="798" t="s">
        <v>1812</v>
      </c>
      <c r="B5" s="928">
        <v>0</v>
      </c>
      <c r="C5" s="929">
        <v>124</v>
      </c>
      <c r="D5" s="929">
        <v>34</v>
      </c>
      <c r="E5" s="929">
        <v>10</v>
      </c>
      <c r="F5" s="929">
        <v>6</v>
      </c>
      <c r="G5" s="929">
        <v>5</v>
      </c>
      <c r="H5" s="929">
        <v>0</v>
      </c>
      <c r="I5" s="929">
        <v>0</v>
      </c>
      <c r="J5" s="930">
        <v>0</v>
      </c>
      <c r="K5" s="931">
        <v>179</v>
      </c>
    </row>
    <row r="6" spans="1:14" s="10" customFormat="1" ht="20.100000000000001" customHeight="1">
      <c r="A6" s="798" t="s">
        <v>1813</v>
      </c>
      <c r="B6" s="928">
        <v>2</v>
      </c>
      <c r="C6" s="929">
        <v>86</v>
      </c>
      <c r="D6" s="929">
        <v>23</v>
      </c>
      <c r="E6" s="929">
        <v>9</v>
      </c>
      <c r="F6" s="929">
        <v>2</v>
      </c>
      <c r="G6" s="929">
        <v>1</v>
      </c>
      <c r="H6" s="929">
        <v>1</v>
      </c>
      <c r="I6" s="929">
        <v>0</v>
      </c>
      <c r="J6" s="930">
        <v>0</v>
      </c>
      <c r="K6" s="931">
        <v>124</v>
      </c>
      <c r="N6"/>
    </row>
    <row r="7" spans="1:14" ht="20.100000000000001" customHeight="1">
      <c r="A7" s="798" t="s">
        <v>1814</v>
      </c>
      <c r="B7" s="570">
        <v>2</v>
      </c>
      <c r="C7" s="571">
        <v>91</v>
      </c>
      <c r="D7" s="571">
        <v>23</v>
      </c>
      <c r="E7" s="571">
        <v>4</v>
      </c>
      <c r="F7" s="571">
        <v>3</v>
      </c>
      <c r="G7" s="571">
        <v>4</v>
      </c>
      <c r="H7" s="571">
        <v>1</v>
      </c>
      <c r="I7" s="571">
        <v>0</v>
      </c>
      <c r="J7" s="927">
        <v>0</v>
      </c>
      <c r="K7" s="572">
        <v>128</v>
      </c>
    </row>
    <row r="8" spans="1:14" ht="20.100000000000001" customHeight="1">
      <c r="A8" s="798" t="s">
        <v>1815</v>
      </c>
      <c r="B8" s="928">
        <v>2</v>
      </c>
      <c r="C8" s="929">
        <v>57</v>
      </c>
      <c r="D8" s="929">
        <v>16</v>
      </c>
      <c r="E8" s="929">
        <v>11</v>
      </c>
      <c r="F8" s="929">
        <v>6</v>
      </c>
      <c r="G8" s="929">
        <v>3</v>
      </c>
      <c r="H8" s="929">
        <v>1</v>
      </c>
      <c r="I8" s="929">
        <v>0</v>
      </c>
      <c r="J8" s="930">
        <v>2</v>
      </c>
      <c r="K8" s="931">
        <v>98</v>
      </c>
    </row>
    <row r="9" spans="1:14" ht="20.100000000000001" customHeight="1">
      <c r="A9" s="798" t="s">
        <v>1816</v>
      </c>
      <c r="B9" s="928">
        <v>1</v>
      </c>
      <c r="C9" s="929">
        <v>64</v>
      </c>
      <c r="D9" s="929">
        <v>16</v>
      </c>
      <c r="E9" s="929">
        <v>7</v>
      </c>
      <c r="F9" s="929">
        <v>3</v>
      </c>
      <c r="G9" s="929">
        <v>0</v>
      </c>
      <c r="H9" s="929">
        <v>0</v>
      </c>
      <c r="I9" s="929">
        <v>0</v>
      </c>
      <c r="J9" s="930">
        <v>0</v>
      </c>
      <c r="K9" s="931">
        <v>91</v>
      </c>
    </row>
    <row r="10" spans="1:14" ht="20.100000000000001" customHeight="1">
      <c r="A10" s="798" t="s">
        <v>1817</v>
      </c>
      <c r="B10" s="928">
        <v>2</v>
      </c>
      <c r="C10" s="929">
        <v>75</v>
      </c>
      <c r="D10" s="929">
        <v>14</v>
      </c>
      <c r="E10" s="929">
        <v>5</v>
      </c>
      <c r="F10" s="929">
        <v>6</v>
      </c>
      <c r="G10" s="929">
        <v>1</v>
      </c>
      <c r="H10" s="929">
        <v>1</v>
      </c>
      <c r="I10" s="929">
        <v>0</v>
      </c>
      <c r="J10" s="930">
        <v>1</v>
      </c>
      <c r="K10" s="931">
        <v>105</v>
      </c>
    </row>
    <row r="11" spans="1:14" ht="20.100000000000001" customHeight="1">
      <c r="A11" s="798" t="s">
        <v>1818</v>
      </c>
      <c r="B11" s="928">
        <v>0</v>
      </c>
      <c r="C11" s="929">
        <v>73</v>
      </c>
      <c r="D11" s="929">
        <v>14</v>
      </c>
      <c r="E11" s="929">
        <v>9</v>
      </c>
      <c r="F11" s="929">
        <v>6</v>
      </c>
      <c r="G11" s="929">
        <v>0</v>
      </c>
      <c r="H11" s="929">
        <v>0</v>
      </c>
      <c r="I11" s="929">
        <v>0</v>
      </c>
      <c r="J11" s="930">
        <v>3</v>
      </c>
      <c r="K11" s="931">
        <v>105</v>
      </c>
    </row>
    <row r="12" spans="1:14" ht="20.100000000000001" customHeight="1">
      <c r="A12" s="932" t="s">
        <v>1819</v>
      </c>
      <c r="B12" s="933">
        <v>2</v>
      </c>
      <c r="C12" s="934">
        <v>58</v>
      </c>
      <c r="D12" s="934">
        <v>14</v>
      </c>
      <c r="E12" s="934">
        <v>5</v>
      </c>
      <c r="F12" s="934">
        <v>6</v>
      </c>
      <c r="G12" s="934">
        <v>0</v>
      </c>
      <c r="H12" s="934">
        <v>3</v>
      </c>
      <c r="I12" s="934">
        <v>0</v>
      </c>
      <c r="J12" s="935">
        <v>3</v>
      </c>
      <c r="K12" s="936">
        <v>91</v>
      </c>
    </row>
    <row r="13" spans="1:14" ht="20.100000000000001" customHeight="1">
      <c r="A13" s="932" t="s">
        <v>1820</v>
      </c>
      <c r="B13" s="933">
        <v>0</v>
      </c>
      <c r="C13" s="934">
        <v>54</v>
      </c>
      <c r="D13" s="934">
        <v>20</v>
      </c>
      <c r="E13" s="934">
        <v>3</v>
      </c>
      <c r="F13" s="934">
        <v>1</v>
      </c>
      <c r="G13" s="934">
        <v>4</v>
      </c>
      <c r="H13" s="934">
        <v>1</v>
      </c>
      <c r="I13" s="934">
        <v>0</v>
      </c>
      <c r="J13" s="935">
        <v>1</v>
      </c>
      <c r="K13" s="936">
        <v>84</v>
      </c>
    </row>
    <row r="14" spans="1:14" ht="20.100000000000001" customHeight="1">
      <c r="A14" s="932" t="s">
        <v>1821</v>
      </c>
      <c r="B14" s="933">
        <v>0</v>
      </c>
      <c r="C14" s="934">
        <v>94</v>
      </c>
      <c r="D14" s="934">
        <v>24</v>
      </c>
      <c r="E14" s="934">
        <v>2</v>
      </c>
      <c r="F14" s="934">
        <v>3</v>
      </c>
      <c r="G14" s="934">
        <v>4</v>
      </c>
      <c r="H14" s="934">
        <v>2</v>
      </c>
      <c r="I14" s="934">
        <v>4</v>
      </c>
      <c r="J14" s="935">
        <v>8</v>
      </c>
      <c r="K14" s="936">
        <v>141</v>
      </c>
    </row>
    <row r="15" spans="1:14" ht="20.100000000000001" customHeight="1">
      <c r="A15" s="932" t="s">
        <v>1822</v>
      </c>
      <c r="B15" s="933">
        <v>0</v>
      </c>
      <c r="C15" s="934">
        <v>118</v>
      </c>
      <c r="D15" s="934">
        <v>26</v>
      </c>
      <c r="E15" s="934">
        <v>4</v>
      </c>
      <c r="F15" s="934">
        <v>6</v>
      </c>
      <c r="G15" s="934">
        <v>3</v>
      </c>
      <c r="H15" s="934">
        <v>4</v>
      </c>
      <c r="I15" s="934">
        <v>1</v>
      </c>
      <c r="J15" s="935">
        <v>12</v>
      </c>
      <c r="K15" s="936">
        <v>174</v>
      </c>
    </row>
    <row r="16" spans="1:14" ht="20.100000000000001" customHeight="1">
      <c r="A16" s="932" t="s">
        <v>1600</v>
      </c>
      <c r="B16" s="933">
        <v>3</v>
      </c>
      <c r="C16" s="934">
        <v>95</v>
      </c>
      <c r="D16" s="934">
        <v>27</v>
      </c>
      <c r="E16" s="934">
        <v>4</v>
      </c>
      <c r="F16" s="934">
        <v>5</v>
      </c>
      <c r="G16" s="934">
        <v>4</v>
      </c>
      <c r="H16" s="934">
        <v>3</v>
      </c>
      <c r="I16" s="934">
        <v>0</v>
      </c>
      <c r="J16" s="935">
        <v>6</v>
      </c>
      <c r="K16" s="936">
        <v>147</v>
      </c>
    </row>
    <row r="17" spans="1:11" ht="18" customHeight="1">
      <c r="A17" s="932" t="s">
        <v>1601</v>
      </c>
      <c r="B17" s="937">
        <v>0</v>
      </c>
      <c r="C17" s="938">
        <v>92</v>
      </c>
      <c r="D17" s="938">
        <v>25</v>
      </c>
      <c r="E17" s="938">
        <v>9</v>
      </c>
      <c r="F17" s="938">
        <v>5</v>
      </c>
      <c r="G17" s="938">
        <v>4</v>
      </c>
      <c r="H17" s="938">
        <v>0</v>
      </c>
      <c r="I17" s="938">
        <v>0</v>
      </c>
      <c r="J17" s="939">
        <v>10</v>
      </c>
      <c r="K17" s="940">
        <f>SUM(B17:J17)</f>
        <v>145</v>
      </c>
    </row>
    <row r="18" spans="1:11" ht="18" customHeight="1">
      <c r="A18" s="932" t="s">
        <v>1602</v>
      </c>
      <c r="B18" s="933">
        <v>5</v>
      </c>
      <c r="C18" s="934">
        <v>93</v>
      </c>
      <c r="D18" s="934">
        <v>24</v>
      </c>
      <c r="E18" s="934">
        <v>2</v>
      </c>
      <c r="F18" s="934">
        <v>7</v>
      </c>
      <c r="G18" s="934">
        <v>0</v>
      </c>
      <c r="H18" s="934">
        <v>2</v>
      </c>
      <c r="I18" s="934">
        <v>0</v>
      </c>
      <c r="J18" s="935">
        <v>1</v>
      </c>
      <c r="K18" s="936">
        <v>134</v>
      </c>
    </row>
    <row r="19" spans="1:11" ht="18" customHeight="1">
      <c r="A19" s="932" t="s">
        <v>1603</v>
      </c>
      <c r="B19" s="933">
        <v>0</v>
      </c>
      <c r="C19" s="934">
        <v>134</v>
      </c>
      <c r="D19" s="934">
        <v>29</v>
      </c>
      <c r="E19" s="934">
        <v>1</v>
      </c>
      <c r="F19" s="934">
        <v>2</v>
      </c>
      <c r="G19" s="934">
        <v>1</v>
      </c>
      <c r="H19" s="934">
        <v>0</v>
      </c>
      <c r="I19" s="934">
        <v>0</v>
      </c>
      <c r="J19" s="935">
        <v>2</v>
      </c>
      <c r="K19" s="936">
        <v>169</v>
      </c>
    </row>
    <row r="20" spans="1:11" ht="18" customHeight="1">
      <c r="A20" s="932" t="s">
        <v>1823</v>
      </c>
      <c r="B20" s="933">
        <v>1</v>
      </c>
      <c r="C20" s="934">
        <v>101</v>
      </c>
      <c r="D20" s="934">
        <v>19</v>
      </c>
      <c r="E20" s="934">
        <v>0</v>
      </c>
      <c r="F20" s="934">
        <v>0</v>
      </c>
      <c r="G20" s="934">
        <v>2</v>
      </c>
      <c r="H20" s="934">
        <v>0</v>
      </c>
      <c r="I20" s="934">
        <v>0</v>
      </c>
      <c r="J20" s="935">
        <v>3</v>
      </c>
      <c r="K20" s="936">
        <v>126</v>
      </c>
    </row>
    <row r="21" spans="1:11" ht="18" customHeight="1">
      <c r="A21" s="932" t="s">
        <v>1824</v>
      </c>
      <c r="B21" s="937">
        <v>1</v>
      </c>
      <c r="C21" s="938">
        <v>108</v>
      </c>
      <c r="D21" s="938">
        <v>32</v>
      </c>
      <c r="E21" s="938">
        <v>2</v>
      </c>
      <c r="F21" s="938">
        <v>2</v>
      </c>
      <c r="G21" s="938">
        <v>1</v>
      </c>
      <c r="H21" s="938">
        <v>0</v>
      </c>
      <c r="I21" s="938">
        <v>0</v>
      </c>
      <c r="J21" s="939">
        <v>3</v>
      </c>
      <c r="K21" s="940">
        <v>149</v>
      </c>
    </row>
    <row r="22" spans="1:11" ht="18" customHeight="1">
      <c r="A22" s="932" t="s">
        <v>1825</v>
      </c>
      <c r="B22" s="937">
        <v>3</v>
      </c>
      <c r="C22" s="938">
        <v>128</v>
      </c>
      <c r="D22" s="938">
        <v>47</v>
      </c>
      <c r="E22" s="938">
        <v>1</v>
      </c>
      <c r="F22" s="938">
        <v>1</v>
      </c>
      <c r="G22" s="938">
        <v>0</v>
      </c>
      <c r="H22" s="938">
        <v>0</v>
      </c>
      <c r="I22" s="938">
        <v>1</v>
      </c>
      <c r="J22" s="939">
        <v>5</v>
      </c>
      <c r="K22" s="940">
        <v>186</v>
      </c>
    </row>
    <row r="23" spans="1:11" ht="18" customHeight="1">
      <c r="A23" s="932" t="s">
        <v>1826</v>
      </c>
      <c r="B23" s="937">
        <v>2</v>
      </c>
      <c r="C23" s="938">
        <v>152</v>
      </c>
      <c r="D23" s="938">
        <v>32</v>
      </c>
      <c r="E23" s="938">
        <v>0</v>
      </c>
      <c r="F23" s="938">
        <v>3</v>
      </c>
      <c r="G23" s="938">
        <v>0</v>
      </c>
      <c r="H23" s="938">
        <v>1</v>
      </c>
      <c r="I23" s="938">
        <v>1</v>
      </c>
      <c r="J23" s="939">
        <v>2</v>
      </c>
      <c r="K23" s="940">
        <v>193</v>
      </c>
    </row>
    <row r="24" spans="1:11" ht="18" customHeight="1">
      <c r="A24" s="932" t="s">
        <v>1827</v>
      </c>
      <c r="B24" s="570">
        <v>1</v>
      </c>
      <c r="C24" s="571">
        <v>148</v>
      </c>
      <c r="D24" s="571">
        <v>33</v>
      </c>
      <c r="E24" s="571">
        <v>1</v>
      </c>
      <c r="F24" s="571">
        <v>0</v>
      </c>
      <c r="G24" s="571">
        <v>0</v>
      </c>
      <c r="H24" s="941">
        <v>0</v>
      </c>
      <c r="I24" s="941">
        <v>1</v>
      </c>
      <c r="J24" s="942">
        <v>1</v>
      </c>
      <c r="K24" s="943">
        <v>185</v>
      </c>
    </row>
    <row r="25" spans="1:11" ht="18" customHeight="1">
      <c r="A25" s="932" t="s">
        <v>1828</v>
      </c>
      <c r="B25" s="570">
        <v>3</v>
      </c>
      <c r="C25" s="571">
        <v>181</v>
      </c>
      <c r="D25" s="571">
        <v>42</v>
      </c>
      <c r="E25" s="571">
        <v>3</v>
      </c>
      <c r="F25" s="571">
        <v>4</v>
      </c>
      <c r="G25" s="571">
        <v>0</v>
      </c>
      <c r="H25" s="941">
        <v>0</v>
      </c>
      <c r="I25" s="941">
        <v>0</v>
      </c>
      <c r="J25" s="942">
        <v>0</v>
      </c>
      <c r="K25" s="943">
        <v>233</v>
      </c>
    </row>
    <row r="26" spans="1:11" ht="18" customHeight="1">
      <c r="A26" s="932" t="s">
        <v>1829</v>
      </c>
      <c r="B26" s="570">
        <v>6</v>
      </c>
      <c r="C26" s="571">
        <v>176</v>
      </c>
      <c r="D26" s="571">
        <v>60</v>
      </c>
      <c r="E26" s="571">
        <v>1</v>
      </c>
      <c r="F26" s="571">
        <v>1</v>
      </c>
      <c r="G26" s="571">
        <v>0</v>
      </c>
      <c r="H26" s="941">
        <v>0</v>
      </c>
      <c r="I26" s="941">
        <v>0</v>
      </c>
      <c r="J26" s="942">
        <v>1</v>
      </c>
      <c r="K26" s="943">
        <f>SUM(B26:J26)</f>
        <v>245</v>
      </c>
    </row>
    <row r="27" spans="1:11" ht="18" customHeight="1">
      <c r="A27" s="932" t="s">
        <v>1830</v>
      </c>
      <c r="B27" s="570">
        <v>1</v>
      </c>
      <c r="C27" s="571">
        <v>166</v>
      </c>
      <c r="D27" s="571">
        <v>36</v>
      </c>
      <c r="E27" s="571">
        <v>1</v>
      </c>
      <c r="F27" s="571">
        <v>3</v>
      </c>
      <c r="G27" s="571">
        <v>0</v>
      </c>
      <c r="H27" s="941">
        <v>0</v>
      </c>
      <c r="I27" s="941">
        <v>0</v>
      </c>
      <c r="J27" s="942">
        <v>3</v>
      </c>
      <c r="K27" s="943">
        <v>210</v>
      </c>
    </row>
    <row r="28" spans="1:11" ht="18" customHeight="1">
      <c r="A28" s="932" t="s">
        <v>1831</v>
      </c>
      <c r="B28" s="570">
        <v>10</v>
      </c>
      <c r="C28" s="571">
        <v>110</v>
      </c>
      <c r="D28" s="571">
        <v>26</v>
      </c>
      <c r="E28" s="571">
        <v>3</v>
      </c>
      <c r="F28" s="571">
        <v>1</v>
      </c>
      <c r="G28" s="571">
        <v>0</v>
      </c>
      <c r="H28" s="941">
        <v>0</v>
      </c>
      <c r="I28" s="941">
        <v>0</v>
      </c>
      <c r="J28" s="228">
        <v>1</v>
      </c>
      <c r="K28" s="944">
        <f>SUM(B28:J28)</f>
        <v>151</v>
      </c>
    </row>
    <row r="29" spans="1:11" ht="18" customHeight="1">
      <c r="A29" s="932" t="s">
        <v>1832</v>
      </c>
      <c r="B29" s="937">
        <v>1</v>
      </c>
      <c r="C29" s="938">
        <v>60</v>
      </c>
      <c r="D29" s="938">
        <v>18</v>
      </c>
      <c r="E29" s="938">
        <v>1</v>
      </c>
      <c r="F29" s="938">
        <v>0</v>
      </c>
      <c r="G29" s="938">
        <v>2</v>
      </c>
      <c r="H29" s="945">
        <v>0</v>
      </c>
      <c r="I29" s="945">
        <v>0</v>
      </c>
      <c r="J29" s="346">
        <v>3</v>
      </c>
      <c r="K29" s="944">
        <f>SUM(B29:J29)</f>
        <v>85</v>
      </c>
    </row>
    <row r="30" spans="1:11" ht="18" customHeight="1">
      <c r="A30" s="946" t="s">
        <v>1833</v>
      </c>
      <c r="B30" s="937">
        <v>1</v>
      </c>
      <c r="C30" s="938">
        <v>84</v>
      </c>
      <c r="D30" s="938">
        <v>20</v>
      </c>
      <c r="E30" s="938">
        <v>2</v>
      </c>
      <c r="F30" s="938">
        <v>3</v>
      </c>
      <c r="G30" s="938">
        <v>0</v>
      </c>
      <c r="H30" s="945">
        <v>0</v>
      </c>
      <c r="I30" s="945">
        <v>0</v>
      </c>
      <c r="J30" s="947">
        <v>4</v>
      </c>
      <c r="K30" s="944">
        <f>SUM(B30:J30)</f>
        <v>114</v>
      </c>
    </row>
    <row r="31" spans="1:11" ht="18" customHeight="1">
      <c r="A31" s="948" t="s">
        <v>1834</v>
      </c>
      <c r="B31" s="949">
        <v>3</v>
      </c>
      <c r="C31" s="950">
        <v>60</v>
      </c>
      <c r="D31" s="950">
        <v>29</v>
      </c>
      <c r="E31" s="950">
        <v>1</v>
      </c>
      <c r="F31" s="950">
        <v>3</v>
      </c>
      <c r="G31" s="950">
        <v>0</v>
      </c>
      <c r="H31" s="951">
        <v>0</v>
      </c>
      <c r="I31" s="951">
        <v>1</v>
      </c>
      <c r="J31" s="952">
        <v>1</v>
      </c>
      <c r="K31" s="953">
        <f>SUM(B31:J31)</f>
        <v>98</v>
      </c>
    </row>
    <row r="32" spans="1:11" ht="18" customHeight="1">
      <c r="H32" s="2370" t="s">
        <v>1835</v>
      </c>
      <c r="I32" s="2370"/>
      <c r="J32" s="2370"/>
      <c r="K32" s="2370"/>
    </row>
    <row r="33" ht="18" customHeight="1"/>
    <row r="34" ht="18" customHeight="1"/>
    <row r="35" ht="18" customHeight="1"/>
    <row r="36" ht="18" customHeight="1"/>
    <row r="37" ht="18" customHeight="1"/>
  </sheetData>
  <mergeCells count="2">
    <mergeCell ref="I2:K2"/>
    <mergeCell ref="H32:K32"/>
  </mergeCells>
  <phoneticPr fontId="4"/>
  <printOptions horizontalCentered="1"/>
  <pageMargins left="0.98425196850393704" right="0.98425196850393704" top="1.1811023622047245" bottom="1.1811023622047245" header="0.51181102362204722" footer="0.51181102362204722"/>
  <pageSetup paperSize="9" scale="72" fitToHeight="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CAA32-3214-4D5B-BC86-1B89932AE2C5}">
  <dimension ref="A1:P37"/>
  <sheetViews>
    <sheetView view="pageBreakPreview" zoomScale="75" zoomScaleNormal="75" zoomScaleSheetLayoutView="75" workbookViewId="0"/>
  </sheetViews>
  <sheetFormatPr defaultColWidth="10.75" defaultRowHeight="13.5"/>
  <cols>
    <col min="1" max="1" width="13.625" bestFit="1" customWidth="1"/>
    <col min="2" max="2" width="8.125" bestFit="1" customWidth="1"/>
    <col min="3" max="3" width="10.625" style="955" customWidth="1"/>
    <col min="4" max="4" width="8.125" bestFit="1" customWidth="1"/>
    <col min="5" max="5" width="10.625" customWidth="1"/>
    <col min="6" max="6" width="8.125" bestFit="1" customWidth="1"/>
    <col min="7" max="7" width="10.625" customWidth="1"/>
    <col min="8" max="8" width="8.5" customWidth="1"/>
    <col min="9" max="9" width="10.625" customWidth="1"/>
    <col min="10" max="10" width="8.125" bestFit="1" customWidth="1"/>
    <col min="11" max="11" width="10.625" customWidth="1"/>
    <col min="12" max="12" width="8.125" bestFit="1" customWidth="1"/>
    <col min="13" max="13" width="12.875" customWidth="1"/>
  </cols>
  <sheetData>
    <row r="1" spans="1:13" ht="28.5">
      <c r="A1" s="954" t="s">
        <v>1836</v>
      </c>
      <c r="M1" s="470" t="s">
        <v>1837</v>
      </c>
    </row>
    <row r="2" spans="1:13" s="164" customFormat="1" ht="6.75" customHeight="1">
      <c r="A2" s="436"/>
      <c r="B2" s="436"/>
      <c r="C2" s="956"/>
      <c r="D2" s="436"/>
      <c r="E2" s="436"/>
      <c r="F2" s="436"/>
      <c r="G2" s="436"/>
      <c r="H2" s="436"/>
      <c r="I2" s="436"/>
      <c r="J2" s="436"/>
      <c r="K2" s="436"/>
      <c r="L2" s="436"/>
      <c r="M2" s="504"/>
    </row>
    <row r="3" spans="1:13" s="164" customFormat="1" ht="30" customHeight="1">
      <c r="A3" s="2371" t="s">
        <v>1838</v>
      </c>
      <c r="B3" s="957" t="s">
        <v>1839</v>
      </c>
      <c r="C3" s="958"/>
      <c r="D3" s="959" t="s">
        <v>1840</v>
      </c>
      <c r="E3" s="960"/>
      <c r="F3" s="959" t="s">
        <v>1841</v>
      </c>
      <c r="G3" s="960"/>
      <c r="H3" s="959" t="s">
        <v>1842</v>
      </c>
      <c r="I3" s="960"/>
      <c r="J3" s="961" t="s">
        <v>1843</v>
      </c>
      <c r="K3" s="962"/>
      <c r="L3" s="961" t="s">
        <v>1844</v>
      </c>
      <c r="M3" s="961"/>
    </row>
    <row r="4" spans="1:13" s="164" customFormat="1" ht="30" customHeight="1">
      <c r="A4" s="2372"/>
      <c r="B4" s="963" t="s">
        <v>1845</v>
      </c>
      <c r="C4" s="964" t="s">
        <v>1846</v>
      </c>
      <c r="D4" s="965" t="s">
        <v>1845</v>
      </c>
      <c r="E4" s="965" t="s">
        <v>1846</v>
      </c>
      <c r="F4" s="966" t="s">
        <v>1847</v>
      </c>
      <c r="G4" s="965" t="s">
        <v>1846</v>
      </c>
      <c r="H4" s="959" t="s">
        <v>1847</v>
      </c>
      <c r="I4" s="965" t="s">
        <v>1846</v>
      </c>
      <c r="J4" s="961" t="s">
        <v>1847</v>
      </c>
      <c r="K4" s="967" t="s">
        <v>1846</v>
      </c>
      <c r="L4" s="961" t="s">
        <v>1847</v>
      </c>
      <c r="M4" s="959" t="s">
        <v>1846</v>
      </c>
    </row>
    <row r="5" spans="1:13" s="164" customFormat="1" ht="27.6" customHeight="1">
      <c r="A5" s="968" t="s">
        <v>1848</v>
      </c>
      <c r="B5" s="969">
        <v>2</v>
      </c>
      <c r="C5" s="970">
        <v>224477</v>
      </c>
      <c r="D5" s="971">
        <v>2</v>
      </c>
      <c r="E5" s="970">
        <v>73106</v>
      </c>
      <c r="F5" s="971">
        <v>27</v>
      </c>
      <c r="G5" s="970">
        <v>685010</v>
      </c>
      <c r="H5" s="971">
        <v>56</v>
      </c>
      <c r="I5" s="970">
        <v>231527</v>
      </c>
      <c r="J5" s="972">
        <v>22</v>
      </c>
      <c r="K5" s="973">
        <v>101282</v>
      </c>
      <c r="L5" s="972">
        <f t="shared" ref="L5:L35" si="0">SUM(B5,D5,F5,H5,J5)</f>
        <v>109</v>
      </c>
      <c r="M5" s="974">
        <f t="shared" ref="M5:M35" si="1">SUM(C5,E5,G5,I5,K5)</f>
        <v>1315402</v>
      </c>
    </row>
    <row r="6" spans="1:13" s="164" customFormat="1" ht="27.6" customHeight="1">
      <c r="A6" s="968" t="s">
        <v>1849</v>
      </c>
      <c r="B6" s="969">
        <v>2</v>
      </c>
      <c r="C6" s="970">
        <v>224477</v>
      </c>
      <c r="D6" s="971">
        <v>3</v>
      </c>
      <c r="E6" s="970">
        <v>123821</v>
      </c>
      <c r="F6" s="971">
        <v>27</v>
      </c>
      <c r="G6" s="970">
        <v>685010</v>
      </c>
      <c r="H6" s="971">
        <v>56</v>
      </c>
      <c r="I6" s="970">
        <v>231527</v>
      </c>
      <c r="J6" s="972">
        <v>22</v>
      </c>
      <c r="K6" s="973">
        <v>101282</v>
      </c>
      <c r="L6" s="972">
        <f t="shared" si="0"/>
        <v>110</v>
      </c>
      <c r="M6" s="974">
        <f t="shared" si="1"/>
        <v>1366117</v>
      </c>
    </row>
    <row r="7" spans="1:13" s="164" customFormat="1" ht="27.6" customHeight="1">
      <c r="A7" s="968" t="s">
        <v>1850</v>
      </c>
      <c r="B7" s="969">
        <v>2</v>
      </c>
      <c r="C7" s="970">
        <v>224477</v>
      </c>
      <c r="D7" s="971">
        <v>3</v>
      </c>
      <c r="E7" s="970">
        <v>123821</v>
      </c>
      <c r="F7" s="971">
        <v>30</v>
      </c>
      <c r="G7" s="970">
        <v>730176</v>
      </c>
      <c r="H7" s="971">
        <v>68</v>
      </c>
      <c r="I7" s="970">
        <v>263727</v>
      </c>
      <c r="J7" s="972">
        <v>23</v>
      </c>
      <c r="K7" s="973">
        <v>103546</v>
      </c>
      <c r="L7" s="972">
        <f t="shared" si="0"/>
        <v>126</v>
      </c>
      <c r="M7" s="974">
        <f t="shared" si="1"/>
        <v>1445747</v>
      </c>
    </row>
    <row r="8" spans="1:13" s="164" customFormat="1" ht="27.6" customHeight="1">
      <c r="A8" s="968" t="s">
        <v>1851</v>
      </c>
      <c r="B8" s="969">
        <v>2</v>
      </c>
      <c r="C8" s="970">
        <v>224477</v>
      </c>
      <c r="D8" s="971">
        <v>3</v>
      </c>
      <c r="E8" s="970">
        <v>123821</v>
      </c>
      <c r="F8" s="971">
        <v>30</v>
      </c>
      <c r="G8" s="970">
        <v>730176</v>
      </c>
      <c r="H8" s="971">
        <v>68</v>
      </c>
      <c r="I8" s="970">
        <v>263727</v>
      </c>
      <c r="J8" s="972">
        <v>23</v>
      </c>
      <c r="K8" s="973">
        <v>103546</v>
      </c>
      <c r="L8" s="972">
        <f t="shared" si="0"/>
        <v>126</v>
      </c>
      <c r="M8" s="974">
        <f t="shared" si="1"/>
        <v>1445747</v>
      </c>
    </row>
    <row r="9" spans="1:13" s="437" customFormat="1" ht="27.6" customHeight="1">
      <c r="A9" s="968" t="s">
        <v>1852</v>
      </c>
      <c r="B9" s="969">
        <v>2</v>
      </c>
      <c r="C9" s="970">
        <v>224477</v>
      </c>
      <c r="D9" s="971">
        <v>3</v>
      </c>
      <c r="E9" s="970">
        <v>123721</v>
      </c>
      <c r="F9" s="971">
        <v>30</v>
      </c>
      <c r="G9" s="970">
        <v>730176</v>
      </c>
      <c r="H9" s="971">
        <v>68</v>
      </c>
      <c r="I9" s="970">
        <v>263727</v>
      </c>
      <c r="J9" s="972">
        <v>23</v>
      </c>
      <c r="K9" s="973">
        <v>103546</v>
      </c>
      <c r="L9" s="972">
        <f t="shared" si="0"/>
        <v>126</v>
      </c>
      <c r="M9" s="974">
        <f t="shared" si="1"/>
        <v>1445647</v>
      </c>
    </row>
    <row r="10" spans="1:13" s="164" customFormat="1" ht="27.6" customHeight="1">
      <c r="A10" s="968" t="s">
        <v>1853</v>
      </c>
      <c r="B10" s="969">
        <v>2</v>
      </c>
      <c r="C10" s="970">
        <v>224477</v>
      </c>
      <c r="D10" s="971">
        <v>3</v>
      </c>
      <c r="E10" s="970">
        <v>123721</v>
      </c>
      <c r="F10" s="971">
        <v>30</v>
      </c>
      <c r="G10" s="970">
        <v>730176</v>
      </c>
      <c r="H10" s="971">
        <v>68</v>
      </c>
      <c r="I10" s="970">
        <v>263727</v>
      </c>
      <c r="J10" s="972">
        <v>23</v>
      </c>
      <c r="K10" s="973">
        <v>103546</v>
      </c>
      <c r="L10" s="972">
        <f t="shared" si="0"/>
        <v>126</v>
      </c>
      <c r="M10" s="974">
        <f t="shared" si="1"/>
        <v>1445647</v>
      </c>
    </row>
    <row r="11" spans="1:13" s="164" customFormat="1" ht="27.6" customHeight="1">
      <c r="A11" s="968" t="s">
        <v>1814</v>
      </c>
      <c r="B11" s="969">
        <v>2</v>
      </c>
      <c r="C11" s="970">
        <v>224477</v>
      </c>
      <c r="D11" s="971">
        <v>3</v>
      </c>
      <c r="E11" s="970">
        <v>123721</v>
      </c>
      <c r="F11" s="971">
        <v>30</v>
      </c>
      <c r="G11" s="970">
        <v>730176</v>
      </c>
      <c r="H11" s="971">
        <v>68</v>
      </c>
      <c r="I11" s="970">
        <v>263727</v>
      </c>
      <c r="J11" s="972">
        <v>23</v>
      </c>
      <c r="K11" s="973">
        <v>103546</v>
      </c>
      <c r="L11" s="972">
        <f t="shared" si="0"/>
        <v>126</v>
      </c>
      <c r="M11" s="974">
        <f t="shared" si="1"/>
        <v>1445647</v>
      </c>
    </row>
    <row r="12" spans="1:13" s="164" customFormat="1" ht="27.6" customHeight="1">
      <c r="A12" s="968" t="s">
        <v>1815</v>
      </c>
      <c r="B12" s="969">
        <v>2</v>
      </c>
      <c r="C12" s="970">
        <v>224477</v>
      </c>
      <c r="D12" s="971">
        <v>3</v>
      </c>
      <c r="E12" s="970">
        <v>123721</v>
      </c>
      <c r="F12" s="971">
        <v>32</v>
      </c>
      <c r="G12" s="970">
        <v>760727</v>
      </c>
      <c r="H12" s="971">
        <v>69</v>
      </c>
      <c r="I12" s="970">
        <v>270002</v>
      </c>
      <c r="J12" s="972">
        <v>23</v>
      </c>
      <c r="K12" s="973">
        <v>103546</v>
      </c>
      <c r="L12" s="972">
        <f t="shared" si="0"/>
        <v>129</v>
      </c>
      <c r="M12" s="974">
        <f t="shared" si="1"/>
        <v>1482473</v>
      </c>
    </row>
    <row r="13" spans="1:13" s="164" customFormat="1" ht="27.6" customHeight="1">
      <c r="A13" s="968" t="s">
        <v>1816</v>
      </c>
      <c r="B13" s="969">
        <v>2</v>
      </c>
      <c r="C13" s="970">
        <v>224477</v>
      </c>
      <c r="D13" s="971">
        <v>3</v>
      </c>
      <c r="E13" s="970">
        <v>123721</v>
      </c>
      <c r="F13" s="971">
        <v>32</v>
      </c>
      <c r="G13" s="970">
        <v>760727</v>
      </c>
      <c r="H13" s="971">
        <v>70</v>
      </c>
      <c r="I13" s="970">
        <v>272067</v>
      </c>
      <c r="J13" s="972">
        <v>23</v>
      </c>
      <c r="K13" s="973">
        <v>103546</v>
      </c>
      <c r="L13" s="972">
        <f t="shared" si="0"/>
        <v>130</v>
      </c>
      <c r="M13" s="974">
        <f t="shared" si="1"/>
        <v>1484538</v>
      </c>
    </row>
    <row r="14" spans="1:13" s="164" customFormat="1" ht="27.6" customHeight="1">
      <c r="A14" s="968" t="s">
        <v>1817</v>
      </c>
      <c r="B14" s="969">
        <v>2</v>
      </c>
      <c r="C14" s="970">
        <v>224477</v>
      </c>
      <c r="D14" s="971">
        <v>3</v>
      </c>
      <c r="E14" s="970">
        <v>123721</v>
      </c>
      <c r="F14" s="971">
        <v>33</v>
      </c>
      <c r="G14" s="970">
        <v>772075</v>
      </c>
      <c r="H14" s="971">
        <v>74</v>
      </c>
      <c r="I14" s="970">
        <v>280615</v>
      </c>
      <c r="J14" s="972">
        <v>25</v>
      </c>
      <c r="K14" s="973">
        <v>198650</v>
      </c>
      <c r="L14" s="972">
        <f t="shared" si="0"/>
        <v>137</v>
      </c>
      <c r="M14" s="974">
        <f t="shared" si="1"/>
        <v>1599538</v>
      </c>
    </row>
    <row r="15" spans="1:13" s="164" customFormat="1" ht="27.6" customHeight="1">
      <c r="A15" s="968" t="s">
        <v>1818</v>
      </c>
      <c r="B15" s="969">
        <v>2</v>
      </c>
      <c r="C15" s="970">
        <v>224477</v>
      </c>
      <c r="D15" s="971">
        <v>3</v>
      </c>
      <c r="E15" s="970">
        <v>123721</v>
      </c>
      <c r="F15" s="971">
        <v>34</v>
      </c>
      <c r="G15" s="970">
        <v>787766</v>
      </c>
      <c r="H15" s="971">
        <v>74</v>
      </c>
      <c r="I15" s="970">
        <v>280615</v>
      </c>
      <c r="J15" s="972">
        <v>26</v>
      </c>
      <c r="K15" s="973">
        <v>206014</v>
      </c>
      <c r="L15" s="972">
        <f t="shared" si="0"/>
        <v>139</v>
      </c>
      <c r="M15" s="974">
        <f t="shared" si="1"/>
        <v>1622593</v>
      </c>
    </row>
    <row r="16" spans="1:13" s="164" customFormat="1" ht="27.6" customHeight="1">
      <c r="A16" s="975" t="s">
        <v>1819</v>
      </c>
      <c r="B16" s="976">
        <v>2</v>
      </c>
      <c r="C16" s="977">
        <v>224477</v>
      </c>
      <c r="D16" s="978">
        <v>3</v>
      </c>
      <c r="E16" s="977">
        <v>123821</v>
      </c>
      <c r="F16" s="978">
        <v>34</v>
      </c>
      <c r="G16" s="977">
        <v>787766</v>
      </c>
      <c r="H16" s="978">
        <v>74</v>
      </c>
      <c r="I16" s="977">
        <v>280615</v>
      </c>
      <c r="J16" s="979">
        <v>26</v>
      </c>
      <c r="K16" s="980">
        <v>206014</v>
      </c>
      <c r="L16" s="979">
        <f t="shared" si="0"/>
        <v>139</v>
      </c>
      <c r="M16" s="981">
        <f t="shared" si="1"/>
        <v>1622693</v>
      </c>
    </row>
    <row r="17" spans="1:16" s="164" customFormat="1" ht="27.6" customHeight="1">
      <c r="A17" s="975" t="s">
        <v>1820</v>
      </c>
      <c r="B17" s="976">
        <v>2</v>
      </c>
      <c r="C17" s="977">
        <v>224477</v>
      </c>
      <c r="D17" s="978">
        <v>3</v>
      </c>
      <c r="E17" s="977">
        <v>123821</v>
      </c>
      <c r="F17" s="978">
        <v>34</v>
      </c>
      <c r="G17" s="977">
        <v>787766</v>
      </c>
      <c r="H17" s="978">
        <v>74</v>
      </c>
      <c r="I17" s="977">
        <v>280615</v>
      </c>
      <c r="J17" s="979">
        <v>26</v>
      </c>
      <c r="K17" s="980">
        <v>206014</v>
      </c>
      <c r="L17" s="979">
        <f t="shared" si="0"/>
        <v>139</v>
      </c>
      <c r="M17" s="981">
        <f t="shared" si="1"/>
        <v>1622693</v>
      </c>
    </row>
    <row r="18" spans="1:16" s="164" customFormat="1" ht="27.6" customHeight="1">
      <c r="A18" s="975" t="s">
        <v>1821</v>
      </c>
      <c r="B18" s="976">
        <v>2</v>
      </c>
      <c r="C18" s="977">
        <v>224477</v>
      </c>
      <c r="D18" s="978">
        <v>3</v>
      </c>
      <c r="E18" s="977">
        <v>123821</v>
      </c>
      <c r="F18" s="978">
        <v>34</v>
      </c>
      <c r="G18" s="977">
        <v>787766</v>
      </c>
      <c r="H18" s="978">
        <v>74</v>
      </c>
      <c r="I18" s="977">
        <v>280615</v>
      </c>
      <c r="J18" s="979">
        <v>26</v>
      </c>
      <c r="K18" s="980">
        <v>206014</v>
      </c>
      <c r="L18" s="979">
        <f t="shared" si="0"/>
        <v>139</v>
      </c>
      <c r="M18" s="981">
        <f t="shared" si="1"/>
        <v>1622693</v>
      </c>
      <c r="O18" s="982"/>
      <c r="P18" s="983"/>
    </row>
    <row r="19" spans="1:16" s="164" customFormat="1" ht="27.6" customHeight="1">
      <c r="A19" s="975" t="s">
        <v>1822</v>
      </c>
      <c r="B19" s="976">
        <v>2</v>
      </c>
      <c r="C19" s="977">
        <v>224477</v>
      </c>
      <c r="D19" s="978">
        <v>4</v>
      </c>
      <c r="E19" s="977">
        <v>147022</v>
      </c>
      <c r="F19" s="978">
        <v>34</v>
      </c>
      <c r="G19" s="977">
        <v>787794</v>
      </c>
      <c r="H19" s="978">
        <v>76</v>
      </c>
      <c r="I19" s="977">
        <v>284615</v>
      </c>
      <c r="J19" s="979">
        <v>26</v>
      </c>
      <c r="K19" s="980">
        <v>206014</v>
      </c>
      <c r="L19" s="979">
        <f t="shared" si="0"/>
        <v>142</v>
      </c>
      <c r="M19" s="981">
        <f t="shared" si="1"/>
        <v>1649922</v>
      </c>
      <c r="N19" s="437"/>
      <c r="O19" s="982"/>
      <c r="P19" s="983"/>
    </row>
    <row r="20" spans="1:16" s="164" customFormat="1" ht="27.6" customHeight="1">
      <c r="A20" s="975" t="s">
        <v>1600</v>
      </c>
      <c r="B20" s="976">
        <v>2</v>
      </c>
      <c r="C20" s="977">
        <v>224477</v>
      </c>
      <c r="D20" s="978">
        <v>4</v>
      </c>
      <c r="E20" s="977">
        <v>162600</v>
      </c>
      <c r="F20" s="978">
        <v>34</v>
      </c>
      <c r="G20" s="977">
        <v>787794</v>
      </c>
      <c r="H20" s="978">
        <v>80</v>
      </c>
      <c r="I20" s="977">
        <v>294038</v>
      </c>
      <c r="J20" s="979">
        <v>26</v>
      </c>
      <c r="K20" s="980">
        <v>206014</v>
      </c>
      <c r="L20" s="979">
        <f t="shared" si="0"/>
        <v>146</v>
      </c>
      <c r="M20" s="981">
        <f t="shared" si="1"/>
        <v>1674923</v>
      </c>
      <c r="O20" s="982"/>
      <c r="P20" s="983"/>
    </row>
    <row r="21" spans="1:16" s="164" customFormat="1" ht="27.6" customHeight="1">
      <c r="A21" s="975" t="s">
        <v>1601</v>
      </c>
      <c r="B21" s="976">
        <v>2</v>
      </c>
      <c r="C21" s="977">
        <v>224477</v>
      </c>
      <c r="D21" s="978">
        <v>4</v>
      </c>
      <c r="E21" s="977">
        <v>196042</v>
      </c>
      <c r="F21" s="978">
        <v>34</v>
      </c>
      <c r="G21" s="977">
        <v>787794</v>
      </c>
      <c r="H21" s="978">
        <v>81</v>
      </c>
      <c r="I21" s="977">
        <v>296538</v>
      </c>
      <c r="J21" s="979">
        <v>26</v>
      </c>
      <c r="K21" s="980">
        <v>206014</v>
      </c>
      <c r="L21" s="979">
        <f t="shared" si="0"/>
        <v>147</v>
      </c>
      <c r="M21" s="981">
        <f t="shared" si="1"/>
        <v>1710865</v>
      </c>
      <c r="O21" s="982"/>
      <c r="P21" s="983"/>
    </row>
    <row r="22" spans="1:16" s="164" customFormat="1" ht="27.6" customHeight="1">
      <c r="A22" s="975" t="s">
        <v>1602</v>
      </c>
      <c r="B22" s="976">
        <v>2</v>
      </c>
      <c r="C22" s="977">
        <v>224477</v>
      </c>
      <c r="D22" s="978">
        <v>4</v>
      </c>
      <c r="E22" s="977">
        <v>196042</v>
      </c>
      <c r="F22" s="978">
        <v>34</v>
      </c>
      <c r="G22" s="977">
        <v>787794</v>
      </c>
      <c r="H22" s="978">
        <v>83</v>
      </c>
      <c r="I22" s="977">
        <v>299938</v>
      </c>
      <c r="J22" s="979">
        <v>26</v>
      </c>
      <c r="K22" s="980">
        <v>206014</v>
      </c>
      <c r="L22" s="979">
        <f t="shared" si="0"/>
        <v>149</v>
      </c>
      <c r="M22" s="981">
        <f t="shared" si="1"/>
        <v>1714265</v>
      </c>
      <c r="O22" s="982"/>
      <c r="P22" s="983"/>
    </row>
    <row r="23" spans="1:16" s="164" customFormat="1" ht="27.6" customHeight="1">
      <c r="A23" s="975" t="s">
        <v>1603</v>
      </c>
      <c r="B23" s="976">
        <v>2</v>
      </c>
      <c r="C23" s="977">
        <v>224477</v>
      </c>
      <c r="D23" s="978">
        <v>4</v>
      </c>
      <c r="E23" s="977">
        <v>197092</v>
      </c>
      <c r="F23" s="978">
        <v>34</v>
      </c>
      <c r="G23" s="977">
        <v>787794</v>
      </c>
      <c r="H23" s="978">
        <v>85</v>
      </c>
      <c r="I23" s="977">
        <v>304379</v>
      </c>
      <c r="J23" s="979">
        <v>26</v>
      </c>
      <c r="K23" s="980">
        <v>206014</v>
      </c>
      <c r="L23" s="979">
        <f t="shared" si="0"/>
        <v>151</v>
      </c>
      <c r="M23" s="981">
        <f t="shared" si="1"/>
        <v>1719756</v>
      </c>
      <c r="O23" s="982"/>
      <c r="P23" s="983"/>
    </row>
    <row r="24" spans="1:16" s="164" customFormat="1" ht="27.6" customHeight="1">
      <c r="A24" s="975" t="s">
        <v>1823</v>
      </c>
      <c r="B24" s="976">
        <v>2</v>
      </c>
      <c r="C24" s="977">
        <v>224477</v>
      </c>
      <c r="D24" s="978">
        <v>4</v>
      </c>
      <c r="E24" s="977">
        <v>197092</v>
      </c>
      <c r="F24" s="978">
        <v>34</v>
      </c>
      <c r="G24" s="977">
        <v>787794</v>
      </c>
      <c r="H24" s="978">
        <v>86</v>
      </c>
      <c r="I24" s="977">
        <v>306846</v>
      </c>
      <c r="J24" s="979">
        <v>26</v>
      </c>
      <c r="K24" s="980">
        <v>206014</v>
      </c>
      <c r="L24" s="979">
        <f t="shared" si="0"/>
        <v>152</v>
      </c>
      <c r="M24" s="981">
        <f t="shared" si="1"/>
        <v>1722223</v>
      </c>
      <c r="O24" s="982"/>
      <c r="P24" s="983"/>
    </row>
    <row r="25" spans="1:16" s="164" customFormat="1" ht="27.6" customHeight="1">
      <c r="A25" s="975" t="s">
        <v>1824</v>
      </c>
      <c r="B25" s="976">
        <v>2</v>
      </c>
      <c r="C25" s="977">
        <v>224477</v>
      </c>
      <c r="D25" s="978">
        <v>4</v>
      </c>
      <c r="E25" s="977">
        <v>197092</v>
      </c>
      <c r="F25" s="978">
        <v>34</v>
      </c>
      <c r="G25" s="977">
        <v>787794</v>
      </c>
      <c r="H25" s="978">
        <v>92</v>
      </c>
      <c r="I25" s="977">
        <v>321674</v>
      </c>
      <c r="J25" s="979">
        <v>26</v>
      </c>
      <c r="K25" s="980">
        <v>206014</v>
      </c>
      <c r="L25" s="979">
        <f t="shared" si="0"/>
        <v>158</v>
      </c>
      <c r="M25" s="981">
        <f t="shared" si="1"/>
        <v>1737051</v>
      </c>
      <c r="O25" s="982"/>
      <c r="P25" s="983"/>
    </row>
    <row r="26" spans="1:16" s="164" customFormat="1" ht="27.6" customHeight="1">
      <c r="A26" s="975" t="s">
        <v>1825</v>
      </c>
      <c r="B26" s="976">
        <v>2</v>
      </c>
      <c r="C26" s="977">
        <v>224477</v>
      </c>
      <c r="D26" s="978">
        <v>4</v>
      </c>
      <c r="E26" s="977">
        <v>197092</v>
      </c>
      <c r="F26" s="978">
        <v>35</v>
      </c>
      <c r="G26" s="977">
        <v>807794</v>
      </c>
      <c r="H26" s="978">
        <v>92</v>
      </c>
      <c r="I26" s="977">
        <v>321674</v>
      </c>
      <c r="J26" s="979">
        <v>26</v>
      </c>
      <c r="K26" s="980">
        <v>206014</v>
      </c>
      <c r="L26" s="979">
        <f t="shared" si="0"/>
        <v>159</v>
      </c>
      <c r="M26" s="981">
        <f t="shared" si="1"/>
        <v>1757051</v>
      </c>
      <c r="O26" s="982"/>
      <c r="P26" s="983"/>
    </row>
    <row r="27" spans="1:16" s="164" customFormat="1" ht="27.6" customHeight="1">
      <c r="A27" s="975" t="s">
        <v>1854</v>
      </c>
      <c r="B27" s="976">
        <v>2</v>
      </c>
      <c r="C27" s="977">
        <v>224477</v>
      </c>
      <c r="D27" s="978">
        <v>4</v>
      </c>
      <c r="E27" s="977">
        <v>197092</v>
      </c>
      <c r="F27" s="978">
        <v>36</v>
      </c>
      <c r="G27" s="977">
        <v>827794</v>
      </c>
      <c r="H27" s="978">
        <v>101</v>
      </c>
      <c r="I27" s="977">
        <v>340936</v>
      </c>
      <c r="J27" s="979">
        <v>26</v>
      </c>
      <c r="K27" s="980">
        <v>206014</v>
      </c>
      <c r="L27" s="979">
        <f t="shared" si="0"/>
        <v>169</v>
      </c>
      <c r="M27" s="981">
        <f t="shared" si="1"/>
        <v>1796313</v>
      </c>
      <c r="O27" s="982"/>
      <c r="P27" s="983"/>
    </row>
    <row r="28" spans="1:16" s="164" customFormat="1" ht="27.6" customHeight="1">
      <c r="A28" s="975" t="s">
        <v>1855</v>
      </c>
      <c r="B28" s="976">
        <v>2</v>
      </c>
      <c r="C28" s="977">
        <v>224477</v>
      </c>
      <c r="D28" s="978">
        <v>4</v>
      </c>
      <c r="E28" s="977">
        <v>197092</v>
      </c>
      <c r="F28" s="978">
        <v>38</v>
      </c>
      <c r="G28" s="977">
        <v>864294</v>
      </c>
      <c r="H28" s="978">
        <v>103</v>
      </c>
      <c r="I28" s="977">
        <v>347077</v>
      </c>
      <c r="J28" s="979">
        <v>26</v>
      </c>
      <c r="K28" s="980">
        <v>206014</v>
      </c>
      <c r="L28" s="979">
        <f t="shared" si="0"/>
        <v>173</v>
      </c>
      <c r="M28" s="981">
        <f t="shared" si="1"/>
        <v>1838954</v>
      </c>
    </row>
    <row r="29" spans="1:16" s="164" customFormat="1" ht="27.6" customHeight="1">
      <c r="A29" s="975" t="s">
        <v>1856</v>
      </c>
      <c r="B29" s="976">
        <v>2</v>
      </c>
      <c r="C29" s="977">
        <v>224477</v>
      </c>
      <c r="D29" s="978">
        <v>4</v>
      </c>
      <c r="E29" s="977">
        <v>197092</v>
      </c>
      <c r="F29" s="978">
        <v>38</v>
      </c>
      <c r="G29" s="977">
        <v>864294</v>
      </c>
      <c r="H29" s="978">
        <v>110</v>
      </c>
      <c r="I29" s="977">
        <v>362971</v>
      </c>
      <c r="J29" s="979">
        <v>26</v>
      </c>
      <c r="K29" s="980">
        <v>206014</v>
      </c>
      <c r="L29" s="979">
        <f t="shared" si="0"/>
        <v>180</v>
      </c>
      <c r="M29" s="981">
        <f t="shared" si="1"/>
        <v>1854848</v>
      </c>
    </row>
    <row r="30" spans="1:16" s="164" customFormat="1" ht="27.6" customHeight="1">
      <c r="A30" s="975" t="s">
        <v>1857</v>
      </c>
      <c r="B30" s="976">
        <v>2</v>
      </c>
      <c r="C30" s="977">
        <v>224477</v>
      </c>
      <c r="D30" s="978">
        <v>4</v>
      </c>
      <c r="E30" s="977">
        <v>197092</v>
      </c>
      <c r="F30" s="978">
        <v>38</v>
      </c>
      <c r="G30" s="977">
        <v>864294</v>
      </c>
      <c r="H30" s="978">
        <v>113</v>
      </c>
      <c r="I30" s="977">
        <v>374712</v>
      </c>
      <c r="J30" s="979">
        <v>26</v>
      </c>
      <c r="K30" s="980">
        <v>206014</v>
      </c>
      <c r="L30" s="979">
        <f t="shared" si="0"/>
        <v>183</v>
      </c>
      <c r="M30" s="981">
        <f t="shared" si="1"/>
        <v>1866589</v>
      </c>
    </row>
    <row r="31" spans="1:16" s="164" customFormat="1" ht="27.6" customHeight="1">
      <c r="A31" s="975" t="s">
        <v>1858</v>
      </c>
      <c r="B31" s="976">
        <v>2</v>
      </c>
      <c r="C31" s="977">
        <v>224477</v>
      </c>
      <c r="D31" s="978">
        <v>4</v>
      </c>
      <c r="E31" s="977">
        <v>197092</v>
      </c>
      <c r="F31" s="978">
        <v>39</v>
      </c>
      <c r="G31" s="977">
        <v>884294</v>
      </c>
      <c r="H31" s="978">
        <v>115</v>
      </c>
      <c r="I31" s="977">
        <v>379674</v>
      </c>
      <c r="J31" s="979">
        <v>26</v>
      </c>
      <c r="K31" s="980">
        <v>206014</v>
      </c>
      <c r="L31" s="979">
        <f t="shared" si="0"/>
        <v>186</v>
      </c>
      <c r="M31" s="981">
        <f t="shared" si="1"/>
        <v>1891551</v>
      </c>
    </row>
    <row r="32" spans="1:16" s="164" customFormat="1" ht="27.6" customHeight="1">
      <c r="A32" s="975" t="s">
        <v>1859</v>
      </c>
      <c r="B32" s="976">
        <v>2</v>
      </c>
      <c r="C32" s="977">
        <v>224477</v>
      </c>
      <c r="D32" s="978">
        <v>4</v>
      </c>
      <c r="E32" s="977">
        <v>197092</v>
      </c>
      <c r="F32" s="978">
        <v>40</v>
      </c>
      <c r="G32" s="977">
        <v>904322</v>
      </c>
      <c r="H32" s="978">
        <v>121</v>
      </c>
      <c r="I32" s="977">
        <v>397157</v>
      </c>
      <c r="J32" s="979">
        <v>34</v>
      </c>
      <c r="K32" s="980">
        <v>223995</v>
      </c>
      <c r="L32" s="979">
        <f t="shared" si="0"/>
        <v>201</v>
      </c>
      <c r="M32" s="981">
        <f t="shared" si="1"/>
        <v>1947043</v>
      </c>
    </row>
    <row r="33" spans="1:13" s="164" customFormat="1" ht="27.6" customHeight="1">
      <c r="A33" s="975" t="s">
        <v>1860</v>
      </c>
      <c r="B33" s="976">
        <v>2</v>
      </c>
      <c r="C33" s="977">
        <v>224477</v>
      </c>
      <c r="D33" s="978">
        <v>4</v>
      </c>
      <c r="E33" s="977">
        <v>197092</v>
      </c>
      <c r="F33" s="978">
        <v>40</v>
      </c>
      <c r="G33" s="977">
        <v>904322</v>
      </c>
      <c r="H33" s="978">
        <v>122</v>
      </c>
      <c r="I33" s="977">
        <v>399657</v>
      </c>
      <c r="J33" s="979">
        <v>34</v>
      </c>
      <c r="K33" s="980">
        <v>223995</v>
      </c>
      <c r="L33" s="979">
        <f t="shared" si="0"/>
        <v>202</v>
      </c>
      <c r="M33" s="981">
        <f t="shared" si="1"/>
        <v>1949543</v>
      </c>
    </row>
    <row r="34" spans="1:13" s="164" customFormat="1" ht="27.6" customHeight="1">
      <c r="A34" s="975" t="s">
        <v>184</v>
      </c>
      <c r="B34" s="976">
        <v>2</v>
      </c>
      <c r="C34" s="977">
        <v>224477</v>
      </c>
      <c r="D34" s="978">
        <v>4</v>
      </c>
      <c r="E34" s="977">
        <v>197092</v>
      </c>
      <c r="F34" s="978">
        <v>40</v>
      </c>
      <c r="G34" s="977">
        <v>904322</v>
      </c>
      <c r="H34" s="978">
        <v>123</v>
      </c>
      <c r="I34" s="977">
        <v>401257</v>
      </c>
      <c r="J34" s="979">
        <v>37</v>
      </c>
      <c r="K34" s="980">
        <v>226844</v>
      </c>
      <c r="L34" s="979">
        <f t="shared" si="0"/>
        <v>206</v>
      </c>
      <c r="M34" s="981">
        <f t="shared" si="1"/>
        <v>1953992</v>
      </c>
    </row>
    <row r="35" spans="1:13" s="164" customFormat="1" ht="27.6" customHeight="1">
      <c r="A35" s="984" t="s">
        <v>1861</v>
      </c>
      <c r="B35" s="985">
        <v>2</v>
      </c>
      <c r="C35" s="986">
        <v>224477</v>
      </c>
      <c r="D35" s="987">
        <v>4</v>
      </c>
      <c r="E35" s="986">
        <v>197092</v>
      </c>
      <c r="F35" s="987">
        <v>40</v>
      </c>
      <c r="G35" s="986">
        <v>904322</v>
      </c>
      <c r="H35" s="987">
        <v>123</v>
      </c>
      <c r="I35" s="986">
        <v>401257</v>
      </c>
      <c r="J35" s="988">
        <v>37</v>
      </c>
      <c r="K35" s="989">
        <v>226844</v>
      </c>
      <c r="L35" s="988">
        <f t="shared" si="0"/>
        <v>206</v>
      </c>
      <c r="M35" s="990">
        <f t="shared" si="1"/>
        <v>1953992</v>
      </c>
    </row>
    <row r="36" spans="1:13" s="164" customFormat="1" ht="18.95" customHeight="1">
      <c r="B36" s="164" t="s">
        <v>1862</v>
      </c>
      <c r="C36" s="991"/>
      <c r="J36" s="437"/>
      <c r="K36" s="2223" t="s">
        <v>1863</v>
      </c>
      <c r="L36" s="2191"/>
      <c r="M36" s="2191"/>
    </row>
    <row r="37" spans="1:13" ht="18.95" customHeight="1">
      <c r="A37" s="164"/>
      <c r="B37" s="164"/>
      <c r="C37" s="991"/>
      <c r="D37" s="164"/>
      <c r="E37" s="164"/>
      <c r="F37" s="164"/>
      <c r="G37" s="164"/>
      <c r="H37" s="164"/>
      <c r="I37" s="164"/>
      <c r="J37" s="164"/>
      <c r="K37" s="164"/>
      <c r="L37" s="164"/>
      <c r="M37" s="164"/>
    </row>
  </sheetData>
  <mergeCells count="2">
    <mergeCell ref="A3:A4"/>
    <mergeCell ref="K36:M36"/>
  </mergeCells>
  <phoneticPr fontId="4"/>
  <pageMargins left="0.98425196850393704" right="0.59055118110236227" top="0.59055118110236227" bottom="0.55118110236220474" header="0.51181102362204722" footer="0.51181102362204722"/>
  <pageSetup paperSize="9" scale="6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DD3F0-C702-47A0-A72E-607270D30812}">
  <dimension ref="A1:C46"/>
  <sheetViews>
    <sheetView view="pageBreakPreview" zoomScaleNormal="100" zoomScaleSheetLayoutView="100" workbookViewId="0"/>
  </sheetViews>
  <sheetFormatPr defaultColWidth="10.75" defaultRowHeight="13.5"/>
  <cols>
    <col min="1" max="1" width="18.625" style="147" customWidth="1"/>
    <col min="2" max="3" width="25.625" style="147" customWidth="1"/>
    <col min="4" max="16384" width="10.75" style="147"/>
  </cols>
  <sheetData>
    <row r="1" spans="1:3" ht="18.75">
      <c r="A1" s="435" t="s">
        <v>1864</v>
      </c>
    </row>
    <row r="2" spans="1:3" ht="24" customHeight="1">
      <c r="A2" s="438"/>
      <c r="B2" s="438"/>
      <c r="C2" s="992" t="s">
        <v>1865</v>
      </c>
    </row>
    <row r="3" spans="1:3" ht="18" customHeight="1">
      <c r="A3" s="961" t="s">
        <v>1866</v>
      </c>
      <c r="B3" s="957" t="s">
        <v>1867</v>
      </c>
      <c r="C3" s="993" t="s">
        <v>1868</v>
      </c>
    </row>
    <row r="4" spans="1:3" ht="18" customHeight="1">
      <c r="A4" s="994" t="s">
        <v>1848</v>
      </c>
      <c r="B4" s="995">
        <v>1315402</v>
      </c>
      <c r="C4" s="996">
        <f>B4/171547</f>
        <v>7.6678811054696379</v>
      </c>
    </row>
    <row r="5" spans="1:3" ht="18" customHeight="1">
      <c r="A5" s="994" t="s">
        <v>1849</v>
      </c>
      <c r="B5" s="995">
        <v>1366117</v>
      </c>
      <c r="C5" s="996">
        <f>B5/174905</f>
        <v>7.8106229095794859</v>
      </c>
    </row>
    <row r="6" spans="1:3" ht="18" customHeight="1">
      <c r="A6" s="994" t="s">
        <v>1850</v>
      </c>
      <c r="B6" s="995">
        <v>1445747</v>
      </c>
      <c r="C6" s="996">
        <f>B6/176668</f>
        <v>8.1834118233069937</v>
      </c>
    </row>
    <row r="7" spans="1:3" ht="18" customHeight="1">
      <c r="A7" s="994" t="s">
        <v>1869</v>
      </c>
      <c r="B7" s="995">
        <v>1445747</v>
      </c>
      <c r="C7" s="996">
        <f>B7/178862</f>
        <v>8.0830304927821448</v>
      </c>
    </row>
    <row r="8" spans="1:3" ht="18" customHeight="1">
      <c r="A8" s="994" t="s">
        <v>1870</v>
      </c>
      <c r="B8" s="995">
        <v>1445647</v>
      </c>
      <c r="C8" s="996">
        <f>B8/181250</f>
        <v>7.975983448275862</v>
      </c>
    </row>
    <row r="9" spans="1:3" s="317" customFormat="1" ht="18" customHeight="1">
      <c r="A9" s="994" t="s">
        <v>1871</v>
      </c>
      <c r="B9" s="995">
        <v>1445647</v>
      </c>
      <c r="C9" s="996">
        <f>B9/183393</f>
        <v>7.882781785564335</v>
      </c>
    </row>
    <row r="10" spans="1:3" ht="18" customHeight="1">
      <c r="A10" s="994" t="s">
        <v>1872</v>
      </c>
      <c r="B10" s="995">
        <v>1445647</v>
      </c>
      <c r="C10" s="996">
        <f>B10/185747</f>
        <v>7.7828820923083546</v>
      </c>
    </row>
    <row r="11" spans="1:3" ht="18" customHeight="1">
      <c r="A11" s="994" t="s">
        <v>1873</v>
      </c>
      <c r="B11" s="995">
        <v>1482473</v>
      </c>
      <c r="C11" s="996">
        <f>B11/187277</f>
        <v>7.9159373548273413</v>
      </c>
    </row>
    <row r="12" spans="1:3" ht="18" customHeight="1">
      <c r="A12" s="994" t="s">
        <v>1874</v>
      </c>
      <c r="B12" s="995">
        <v>1484538</v>
      </c>
      <c r="C12" s="996">
        <f>B12/188465</f>
        <v>7.8769957286498817</v>
      </c>
    </row>
    <row r="13" spans="1:3" ht="18" customHeight="1">
      <c r="A13" s="994" t="s">
        <v>1875</v>
      </c>
      <c r="B13" s="995">
        <v>1599538</v>
      </c>
      <c r="C13" s="996">
        <f>B13/190576</f>
        <v>8.3931764755268237</v>
      </c>
    </row>
    <row r="14" spans="1:3" ht="18" customHeight="1">
      <c r="A14" s="994" t="s">
        <v>1876</v>
      </c>
      <c r="B14" s="995">
        <v>1622593</v>
      </c>
      <c r="C14" s="996">
        <f>B14/192262</f>
        <v>8.4394888225442362</v>
      </c>
    </row>
    <row r="15" spans="1:3" ht="18" customHeight="1">
      <c r="A15" s="997" t="s">
        <v>1877</v>
      </c>
      <c r="B15" s="998">
        <v>1622693</v>
      </c>
      <c r="C15" s="999">
        <v>8.3000000000000007</v>
      </c>
    </row>
    <row r="16" spans="1:3" ht="18" customHeight="1">
      <c r="A16" s="997" t="s">
        <v>1878</v>
      </c>
      <c r="B16" s="998">
        <v>1622693</v>
      </c>
      <c r="C16" s="996">
        <f>B16/198176</f>
        <v>8.1881408445018575</v>
      </c>
    </row>
    <row r="17" spans="1:3" ht="18" customHeight="1">
      <c r="A17" s="997" t="s">
        <v>1879</v>
      </c>
      <c r="B17" s="998">
        <v>1622693</v>
      </c>
      <c r="C17" s="996">
        <f>B17/199969</f>
        <v>8.1147227820312153</v>
      </c>
    </row>
    <row r="18" spans="1:3" ht="18" customHeight="1">
      <c r="A18" s="997" t="s">
        <v>1880</v>
      </c>
      <c r="B18" s="998">
        <v>1649922</v>
      </c>
      <c r="C18" s="996">
        <f>B18/203435</f>
        <v>8.1103153341362102</v>
      </c>
    </row>
    <row r="19" spans="1:3" ht="18" customHeight="1">
      <c r="A19" s="997" t="s">
        <v>1600</v>
      </c>
      <c r="B19" s="998">
        <v>1674923</v>
      </c>
      <c r="C19" s="996">
        <v>8.1</v>
      </c>
    </row>
    <row r="20" spans="1:3" ht="18" customHeight="1">
      <c r="A20" s="997" t="s">
        <v>1601</v>
      </c>
      <c r="B20" s="998">
        <v>1710865</v>
      </c>
      <c r="C20" s="999">
        <v>8.17</v>
      </c>
    </row>
    <row r="21" spans="1:3" ht="18" customHeight="1">
      <c r="A21" s="997" t="s">
        <v>1602</v>
      </c>
      <c r="B21" s="998">
        <v>1714265</v>
      </c>
      <c r="C21" s="999">
        <v>8.07</v>
      </c>
    </row>
    <row r="22" spans="1:3" ht="18" customHeight="1">
      <c r="A22" s="997" t="s">
        <v>1603</v>
      </c>
      <c r="B22" s="998">
        <v>1719756</v>
      </c>
      <c r="C22" s="999">
        <v>8.1</v>
      </c>
    </row>
    <row r="23" spans="1:3" ht="18" customHeight="1">
      <c r="A23" s="997" t="s">
        <v>1823</v>
      </c>
      <c r="B23" s="998">
        <v>1722223</v>
      </c>
      <c r="C23" s="999">
        <v>7.97</v>
      </c>
    </row>
    <row r="24" spans="1:3" ht="18" customHeight="1">
      <c r="A24" s="997" t="s">
        <v>1824</v>
      </c>
      <c r="B24" s="998">
        <v>1737051</v>
      </c>
      <c r="C24" s="999">
        <v>8</v>
      </c>
    </row>
    <row r="25" spans="1:3" ht="18" customHeight="1">
      <c r="A25" s="997" t="s">
        <v>1825</v>
      </c>
      <c r="B25" s="998">
        <v>1757051</v>
      </c>
      <c r="C25" s="999">
        <v>7.99</v>
      </c>
    </row>
    <row r="26" spans="1:3" ht="18" customHeight="1">
      <c r="A26" s="997" t="s">
        <v>1854</v>
      </c>
      <c r="B26" s="998">
        <v>1796313</v>
      </c>
      <c r="C26" s="999">
        <v>8.1</v>
      </c>
    </row>
    <row r="27" spans="1:3" ht="18" customHeight="1">
      <c r="A27" s="997" t="s">
        <v>1827</v>
      </c>
      <c r="B27" s="998">
        <v>1838954</v>
      </c>
      <c r="C27" s="999">
        <v>8.0500000000000007</v>
      </c>
    </row>
    <row r="28" spans="1:3" ht="18" customHeight="1">
      <c r="A28" s="997" t="s">
        <v>1828</v>
      </c>
      <c r="B28" s="998">
        <v>1854848</v>
      </c>
      <c r="C28" s="999">
        <v>8.01</v>
      </c>
    </row>
    <row r="29" spans="1:3" ht="18" customHeight="1">
      <c r="A29" s="997" t="s">
        <v>1829</v>
      </c>
      <c r="B29" s="998">
        <v>1866589</v>
      </c>
      <c r="C29" s="999">
        <v>7.95</v>
      </c>
    </row>
    <row r="30" spans="1:3" ht="18" customHeight="1">
      <c r="A30" s="997" t="s">
        <v>1881</v>
      </c>
      <c r="B30" s="998">
        <v>1891551</v>
      </c>
      <c r="C30" s="999">
        <v>7.94</v>
      </c>
    </row>
    <row r="31" spans="1:3" ht="18" customHeight="1">
      <c r="A31" s="997" t="s">
        <v>1882</v>
      </c>
      <c r="B31" s="998">
        <v>1947042</v>
      </c>
      <c r="C31" s="999">
        <v>8.0399999999999991</v>
      </c>
    </row>
    <row r="32" spans="1:3" ht="18" customHeight="1">
      <c r="A32" s="997" t="s">
        <v>1883</v>
      </c>
      <c r="B32" s="998">
        <v>1949542</v>
      </c>
      <c r="C32" s="999">
        <v>7.84</v>
      </c>
    </row>
    <row r="33" spans="1:3" ht="18" customHeight="1">
      <c r="A33" s="997" t="s">
        <v>1884</v>
      </c>
      <c r="B33" s="998">
        <v>1953991</v>
      </c>
      <c r="C33" s="999">
        <v>7.86</v>
      </c>
    </row>
    <row r="34" spans="1:3" ht="18" customHeight="1">
      <c r="A34" s="1000" t="s">
        <v>1885</v>
      </c>
      <c r="B34" s="1001">
        <v>1953991</v>
      </c>
      <c r="C34" s="1002">
        <v>7.71</v>
      </c>
    </row>
    <row r="35" spans="1:3" ht="18" customHeight="1">
      <c r="C35" s="166" t="s">
        <v>1863</v>
      </c>
    </row>
    <row r="36" spans="1:3" ht="14.25" customHeight="1">
      <c r="A36" t="s">
        <v>1886</v>
      </c>
    </row>
    <row r="37" spans="1:3" ht="18" customHeight="1">
      <c r="A37" s="173" t="s">
        <v>1887</v>
      </c>
    </row>
    <row r="38" spans="1:3" ht="18" customHeight="1"/>
    <row r="39" spans="1:3" ht="16.5" customHeight="1"/>
    <row r="40" spans="1:3" ht="16.5" customHeight="1">
      <c r="A40" s="1003" t="s">
        <v>1888</v>
      </c>
    </row>
    <row r="41" spans="1:3" ht="16.5" customHeight="1">
      <c r="A41" s="1004" t="s">
        <v>1889</v>
      </c>
      <c r="C41" s="1005" t="s">
        <v>1890</v>
      </c>
    </row>
    <row r="42" spans="1:3" ht="16.5" customHeight="1">
      <c r="A42" s="1004" t="s">
        <v>1891</v>
      </c>
      <c r="C42" s="1005" t="s">
        <v>1892</v>
      </c>
    </row>
    <row r="43" spans="1:3" ht="16.5" customHeight="1">
      <c r="A43" s="1006" t="s">
        <v>1893</v>
      </c>
      <c r="C43" s="1007" t="s">
        <v>1894</v>
      </c>
    </row>
    <row r="44" spans="1:3" ht="16.5" customHeight="1">
      <c r="A44" s="1004" t="s">
        <v>1895</v>
      </c>
      <c r="C44" s="1005" t="s">
        <v>1896</v>
      </c>
    </row>
    <row r="45" spans="1:3">
      <c r="A45" s="1004" t="s">
        <v>1897</v>
      </c>
      <c r="C45" s="1005" t="s">
        <v>1898</v>
      </c>
    </row>
    <row r="46" spans="1:3">
      <c r="C46" s="493"/>
    </row>
  </sheetData>
  <phoneticPr fontId="4"/>
  <printOptions horizontalCentered="1"/>
  <pageMargins left="0.98425196850393704" right="0.98425196850393704" top="1.1811023622047245" bottom="1.1811023622047245" header="0.51181102362204722" footer="0.51181102362204722"/>
  <pageSetup paperSize="9" scale="9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BA82F-7AA5-4475-9835-D83056B9502F}">
  <sheetPr>
    <pageSetUpPr fitToPage="1"/>
  </sheetPr>
  <dimension ref="A1:P71"/>
  <sheetViews>
    <sheetView view="pageBreakPreview" zoomScale="85" zoomScaleNormal="100" zoomScaleSheetLayoutView="85" workbookViewId="0"/>
  </sheetViews>
  <sheetFormatPr defaultRowHeight="13.5"/>
  <cols>
    <col min="1" max="1" width="11.75" style="256" customWidth="1"/>
    <col min="2" max="2" width="10.625" style="256" customWidth="1"/>
    <col min="3" max="3" width="8.75" style="256" customWidth="1"/>
    <col min="4" max="5" width="9.125" style="256" bestFit="1" customWidth="1"/>
    <col min="6" max="6" width="7.25" style="256" bestFit="1" customWidth="1"/>
    <col min="7" max="8" width="9.125" style="256" bestFit="1" customWidth="1"/>
    <col min="9" max="9" width="7.25" style="256" bestFit="1" customWidth="1"/>
    <col min="10" max="11" width="9.125" style="256" bestFit="1" customWidth="1"/>
    <col min="12" max="16384" width="9" style="256"/>
  </cols>
  <sheetData>
    <row r="1" spans="1:16" ht="18.75">
      <c r="A1" s="253" t="s">
        <v>1899</v>
      </c>
    </row>
    <row r="2" spans="1:16" ht="18" customHeight="1">
      <c r="A2" s="1009"/>
      <c r="B2" s="1009"/>
      <c r="C2" s="1009"/>
      <c r="D2" s="1009"/>
      <c r="E2" s="1010"/>
      <c r="F2" s="1009"/>
      <c r="G2" s="1009"/>
      <c r="H2" s="1010"/>
      <c r="I2" s="1009"/>
      <c r="J2" s="1009"/>
      <c r="K2" s="1011" t="s">
        <v>1900</v>
      </c>
    </row>
    <row r="3" spans="1:16" ht="18" customHeight="1">
      <c r="A3" s="1012" t="s">
        <v>1901</v>
      </c>
      <c r="B3" s="2373" t="s">
        <v>1902</v>
      </c>
      <c r="C3" s="1013" t="s">
        <v>1903</v>
      </c>
      <c r="D3" s="1013"/>
      <c r="E3" s="1014"/>
      <c r="F3" s="1013" t="s">
        <v>1904</v>
      </c>
      <c r="G3" s="1013"/>
      <c r="H3" s="1014"/>
      <c r="I3" s="1013" t="s">
        <v>1905</v>
      </c>
      <c r="J3" s="1013"/>
      <c r="K3" s="1013"/>
    </row>
    <row r="4" spans="1:16" ht="41.45" customHeight="1">
      <c r="A4" s="1015" t="s">
        <v>1906</v>
      </c>
      <c r="B4" s="2374"/>
      <c r="C4" s="1016" t="s">
        <v>1907</v>
      </c>
      <c r="D4" s="1016" t="s">
        <v>1908</v>
      </c>
      <c r="E4" s="1017" t="s">
        <v>1909</v>
      </c>
      <c r="F4" s="1016" t="s">
        <v>1907</v>
      </c>
      <c r="G4" s="1016" t="s">
        <v>1910</v>
      </c>
      <c r="H4" s="1017" t="s">
        <v>1911</v>
      </c>
      <c r="I4" s="1016" t="s">
        <v>1907</v>
      </c>
      <c r="J4" s="1016" t="s">
        <v>1910</v>
      </c>
      <c r="K4" s="1016" t="s">
        <v>1912</v>
      </c>
    </row>
    <row r="5" spans="1:16">
      <c r="A5" s="1018" t="s">
        <v>1913</v>
      </c>
      <c r="B5" s="1019">
        <v>176668</v>
      </c>
      <c r="C5" s="1020">
        <f t="shared" ref="C5:C17" si="0">SUM(F5,I5,B38)</f>
        <v>123</v>
      </c>
      <c r="D5" s="1021">
        <v>207358</v>
      </c>
      <c r="E5" s="1021">
        <v>135766</v>
      </c>
      <c r="F5" s="1020">
        <v>4</v>
      </c>
      <c r="G5" s="1021">
        <v>159600</v>
      </c>
      <c r="H5" s="1021">
        <v>103320</v>
      </c>
      <c r="I5" s="1022">
        <v>106</v>
      </c>
      <c r="J5" s="1021">
        <v>35476</v>
      </c>
      <c r="K5" s="1023">
        <v>26591</v>
      </c>
      <c r="M5" s="1031"/>
      <c r="P5" s="1031"/>
    </row>
    <row r="6" spans="1:16">
      <c r="A6" s="1018" t="s">
        <v>1914</v>
      </c>
      <c r="B6" s="1019">
        <v>178862</v>
      </c>
      <c r="C6" s="1020">
        <f t="shared" si="0"/>
        <v>123</v>
      </c>
      <c r="D6" s="1021">
        <v>207376</v>
      </c>
      <c r="E6" s="1021">
        <v>138308</v>
      </c>
      <c r="F6" s="1020">
        <v>4</v>
      </c>
      <c r="G6" s="1021">
        <v>159600</v>
      </c>
      <c r="H6" s="1021">
        <v>105730</v>
      </c>
      <c r="I6" s="1022">
        <v>106</v>
      </c>
      <c r="J6" s="1021">
        <v>35454</v>
      </c>
      <c r="K6" s="1023">
        <v>26440</v>
      </c>
      <c r="M6" s="1031"/>
      <c r="P6" s="1031"/>
    </row>
    <row r="7" spans="1:16">
      <c r="A7" s="1018" t="s">
        <v>1915</v>
      </c>
      <c r="B7" s="1019">
        <v>181248</v>
      </c>
      <c r="C7" s="1020">
        <f t="shared" si="0"/>
        <v>122</v>
      </c>
      <c r="D7" s="1021">
        <v>207772</v>
      </c>
      <c r="E7" s="1021">
        <v>140740</v>
      </c>
      <c r="F7" s="1020">
        <v>4</v>
      </c>
      <c r="G7" s="1021">
        <v>159600</v>
      </c>
      <c r="H7" s="1021">
        <v>109010</v>
      </c>
      <c r="I7" s="1022">
        <v>106</v>
      </c>
      <c r="J7" s="1021">
        <v>35126</v>
      </c>
      <c r="K7" s="1023">
        <v>25843</v>
      </c>
      <c r="M7" s="1031"/>
      <c r="P7" s="1031"/>
    </row>
    <row r="8" spans="1:16">
      <c r="A8" s="1018" t="s">
        <v>1916</v>
      </c>
      <c r="B8" s="1019">
        <v>183393</v>
      </c>
      <c r="C8" s="1020">
        <f t="shared" si="0"/>
        <v>121</v>
      </c>
      <c r="D8" s="1021">
        <v>230054</v>
      </c>
      <c r="E8" s="1021">
        <v>144411</v>
      </c>
      <c r="F8" s="1020">
        <v>4</v>
      </c>
      <c r="G8" s="1021">
        <v>185550</v>
      </c>
      <c r="H8" s="1021">
        <v>114102</v>
      </c>
      <c r="I8" s="1022">
        <v>105</v>
      </c>
      <c r="J8" s="1021">
        <v>35836</v>
      </c>
      <c r="K8" s="1023">
        <v>25990</v>
      </c>
      <c r="M8" s="1031"/>
      <c r="P8" s="1031"/>
    </row>
    <row r="9" spans="1:16">
      <c r="A9" s="1018" t="s">
        <v>1917</v>
      </c>
      <c r="B9" s="1019">
        <v>185747</v>
      </c>
      <c r="C9" s="1020">
        <f t="shared" si="0"/>
        <v>120</v>
      </c>
      <c r="D9" s="1021">
        <v>229615</v>
      </c>
      <c r="E9" s="1021">
        <v>147474</v>
      </c>
      <c r="F9" s="1020">
        <v>4</v>
      </c>
      <c r="G9" s="1021">
        <v>175470</v>
      </c>
      <c r="H9" s="1021">
        <v>117128</v>
      </c>
      <c r="I9" s="1022">
        <v>104</v>
      </c>
      <c r="J9" s="1021">
        <v>35536</v>
      </c>
      <c r="K9" s="1023">
        <v>26194</v>
      </c>
      <c r="M9" s="1031"/>
      <c r="P9" s="1031"/>
    </row>
    <row r="10" spans="1:16">
      <c r="A10" s="1018" t="s">
        <v>1814</v>
      </c>
      <c r="B10" s="1019">
        <v>187277</v>
      </c>
      <c r="C10" s="1020">
        <f t="shared" si="0"/>
        <v>113</v>
      </c>
      <c r="D10" s="1021">
        <v>227123</v>
      </c>
      <c r="E10" s="1021">
        <v>144609</v>
      </c>
      <c r="F10" s="1020">
        <v>2</v>
      </c>
      <c r="G10" s="1021">
        <v>178456</v>
      </c>
      <c r="H10" s="1021">
        <v>116243</v>
      </c>
      <c r="I10" s="1022">
        <v>102</v>
      </c>
      <c r="J10" s="1021">
        <v>33326</v>
      </c>
      <c r="K10" s="1023">
        <v>24575</v>
      </c>
      <c r="M10" s="1031"/>
      <c r="P10" s="1031"/>
    </row>
    <row r="11" spans="1:16">
      <c r="A11" s="1018" t="s">
        <v>1918</v>
      </c>
      <c r="B11" s="1019">
        <v>188465</v>
      </c>
      <c r="C11" s="1020">
        <f t="shared" si="0"/>
        <v>113</v>
      </c>
      <c r="D11" s="1021">
        <v>227123</v>
      </c>
      <c r="E11" s="1021">
        <v>146613</v>
      </c>
      <c r="F11" s="1020">
        <v>2</v>
      </c>
      <c r="G11" s="1021">
        <v>178695</v>
      </c>
      <c r="H11" s="1021">
        <v>119259</v>
      </c>
      <c r="I11" s="1022">
        <v>102</v>
      </c>
      <c r="J11" s="1021">
        <v>33326</v>
      </c>
      <c r="K11" s="1023">
        <v>23493</v>
      </c>
      <c r="M11" s="1031"/>
      <c r="P11" s="1031"/>
    </row>
    <row r="12" spans="1:16">
      <c r="A12" s="1018" t="s">
        <v>1919</v>
      </c>
      <c r="B12" s="1019">
        <v>190578</v>
      </c>
      <c r="C12" s="1020">
        <f t="shared" si="0"/>
        <v>113</v>
      </c>
      <c r="D12" s="1021">
        <v>227123</v>
      </c>
      <c r="E12" s="1021">
        <v>148493</v>
      </c>
      <c r="F12" s="1020">
        <v>2</v>
      </c>
      <c r="G12" s="1021">
        <v>178929</v>
      </c>
      <c r="H12" s="1021">
        <v>121098</v>
      </c>
      <c r="I12" s="1022">
        <v>102</v>
      </c>
      <c r="J12" s="1021">
        <v>33326</v>
      </c>
      <c r="K12" s="1023">
        <v>23626</v>
      </c>
      <c r="M12" s="1031"/>
      <c r="P12" s="1031"/>
    </row>
    <row r="13" spans="1:16">
      <c r="A13" s="1018" t="s">
        <v>1817</v>
      </c>
      <c r="B13" s="1019">
        <v>192262</v>
      </c>
      <c r="C13" s="1020">
        <f t="shared" si="0"/>
        <v>111</v>
      </c>
      <c r="D13" s="1021">
        <v>226495</v>
      </c>
      <c r="E13" s="1021">
        <v>149041</v>
      </c>
      <c r="F13" s="1020">
        <v>1</v>
      </c>
      <c r="G13" s="1021">
        <v>186000</v>
      </c>
      <c r="H13" s="1021">
        <v>122626</v>
      </c>
      <c r="I13" s="1022">
        <v>102</v>
      </c>
      <c r="J13" s="1021">
        <v>33326</v>
      </c>
      <c r="K13" s="1023">
        <v>23083</v>
      </c>
      <c r="M13" s="1031"/>
      <c r="P13" s="1031"/>
    </row>
    <row r="14" spans="1:16">
      <c r="A14" s="1018" t="s">
        <v>1818</v>
      </c>
      <c r="B14" s="1019">
        <v>193368</v>
      </c>
      <c r="C14" s="1020">
        <f t="shared" si="0"/>
        <v>133</v>
      </c>
      <c r="D14" s="1021">
        <v>229530</v>
      </c>
      <c r="E14" s="1021">
        <v>158805</v>
      </c>
      <c r="F14" s="1020">
        <v>1</v>
      </c>
      <c r="G14" s="1021">
        <v>182300</v>
      </c>
      <c r="H14" s="1021">
        <v>126528</v>
      </c>
      <c r="I14" s="1022">
        <v>102</v>
      </c>
      <c r="J14" s="1021">
        <v>33326</v>
      </c>
      <c r="K14" s="1023">
        <v>23035</v>
      </c>
      <c r="M14" s="1031"/>
      <c r="P14" s="1031"/>
    </row>
    <row r="15" spans="1:16">
      <c r="A15" s="1018" t="s">
        <v>1819</v>
      </c>
      <c r="B15" s="1019">
        <v>195302</v>
      </c>
      <c r="C15" s="1020">
        <f t="shared" si="0"/>
        <v>137</v>
      </c>
      <c r="D15" s="1021">
        <v>225042</v>
      </c>
      <c r="E15" s="1021">
        <v>158748</v>
      </c>
      <c r="F15" s="1020">
        <v>1</v>
      </c>
      <c r="G15" s="1021">
        <v>182300</v>
      </c>
      <c r="H15" s="1021">
        <v>131318</v>
      </c>
      <c r="I15" s="1022">
        <v>102</v>
      </c>
      <c r="J15" s="1021">
        <v>33326</v>
      </c>
      <c r="K15" s="1023">
        <v>23075</v>
      </c>
      <c r="M15" s="1031"/>
      <c r="P15" s="1031"/>
    </row>
    <row r="16" spans="1:16">
      <c r="A16" s="1018" t="s">
        <v>1820</v>
      </c>
      <c r="B16" s="1019">
        <v>197061</v>
      </c>
      <c r="C16" s="1020">
        <f t="shared" si="0"/>
        <v>135</v>
      </c>
      <c r="D16" s="1021">
        <v>225042</v>
      </c>
      <c r="E16" s="1021">
        <v>162876</v>
      </c>
      <c r="F16" s="1020">
        <v>1</v>
      </c>
      <c r="G16" s="1021">
        <v>182300</v>
      </c>
      <c r="H16" s="1021">
        <v>135272</v>
      </c>
      <c r="I16" s="1022">
        <v>102</v>
      </c>
      <c r="J16" s="1021">
        <v>33326</v>
      </c>
      <c r="K16" s="1023">
        <v>23286</v>
      </c>
      <c r="M16" s="1031"/>
      <c r="P16" s="1031"/>
    </row>
    <row r="17" spans="1:16">
      <c r="A17" s="1018" t="s">
        <v>1821</v>
      </c>
      <c r="B17" s="1019">
        <v>199969</v>
      </c>
      <c r="C17" s="1020">
        <f t="shared" si="0"/>
        <v>141</v>
      </c>
      <c r="D17" s="1021">
        <v>224492</v>
      </c>
      <c r="E17" s="1021">
        <v>165673</v>
      </c>
      <c r="F17" s="1020">
        <v>1</v>
      </c>
      <c r="G17" s="1021">
        <v>182300</v>
      </c>
      <c r="H17" s="1021">
        <v>138707</v>
      </c>
      <c r="I17" s="1022">
        <v>100</v>
      </c>
      <c r="J17" s="1021">
        <v>32776</v>
      </c>
      <c r="K17" s="1023">
        <v>22614</v>
      </c>
      <c r="M17" s="1031"/>
      <c r="P17" s="1031"/>
    </row>
    <row r="18" spans="1:16">
      <c r="A18" s="1018" t="s">
        <v>1822</v>
      </c>
      <c r="B18" s="1019">
        <v>203435</v>
      </c>
      <c r="C18" s="1020">
        <f>F18+I18+B51</f>
        <v>140</v>
      </c>
      <c r="D18" s="1021">
        <f>G18+J18+C51</f>
        <v>224047</v>
      </c>
      <c r="E18" s="1021">
        <f>H18+K18+D51</f>
        <v>170479</v>
      </c>
      <c r="F18" s="1020">
        <v>1</v>
      </c>
      <c r="G18" s="1021">
        <v>182300</v>
      </c>
      <c r="H18" s="1021">
        <v>144407</v>
      </c>
      <c r="I18" s="1022">
        <v>100</v>
      </c>
      <c r="J18" s="1021">
        <v>32776</v>
      </c>
      <c r="K18" s="1023">
        <v>22303</v>
      </c>
      <c r="M18" s="1031"/>
      <c r="P18" s="1031"/>
    </row>
    <row r="19" spans="1:16">
      <c r="A19" s="1018" t="s">
        <v>1600</v>
      </c>
      <c r="B19" s="1019">
        <v>206679</v>
      </c>
      <c r="C19" s="1020">
        <v>140</v>
      </c>
      <c r="D19" s="1021">
        <v>224047</v>
      </c>
      <c r="E19" s="1021">
        <v>177510</v>
      </c>
      <c r="F19" s="1020">
        <v>1</v>
      </c>
      <c r="G19" s="1021">
        <v>182300</v>
      </c>
      <c r="H19" s="1021">
        <v>151646</v>
      </c>
      <c r="I19" s="1022">
        <v>100</v>
      </c>
      <c r="J19" s="1021">
        <v>32776</v>
      </c>
      <c r="K19" s="1023">
        <v>22122</v>
      </c>
      <c r="M19" s="1031"/>
      <c r="P19" s="1031"/>
    </row>
    <row r="20" spans="1:16">
      <c r="A20" s="1018" t="s">
        <v>1601</v>
      </c>
      <c r="B20" s="1019">
        <v>209388</v>
      </c>
      <c r="C20" s="1020">
        <v>136</v>
      </c>
      <c r="D20" s="1021">
        <v>223850</v>
      </c>
      <c r="E20" s="1021">
        <v>181962</v>
      </c>
      <c r="F20" s="1020">
        <v>1</v>
      </c>
      <c r="G20" s="1021">
        <v>182300</v>
      </c>
      <c r="H20" s="1021">
        <v>156806</v>
      </c>
      <c r="I20" s="1022">
        <v>99</v>
      </c>
      <c r="J20" s="1021">
        <v>32366</v>
      </c>
      <c r="K20" s="1023">
        <v>21459</v>
      </c>
      <c r="M20" s="1031"/>
      <c r="P20" s="1031"/>
    </row>
    <row r="21" spans="1:16">
      <c r="A21" s="1018" t="s">
        <v>1602</v>
      </c>
      <c r="B21" s="1019">
        <v>212369</v>
      </c>
      <c r="C21" s="1020">
        <v>134</v>
      </c>
      <c r="D21" s="1021">
        <v>223650</v>
      </c>
      <c r="E21" s="1021">
        <v>186920</v>
      </c>
      <c r="F21" s="1020">
        <v>1</v>
      </c>
      <c r="G21" s="1021">
        <v>182300</v>
      </c>
      <c r="H21" s="1021">
        <v>162136</v>
      </c>
      <c r="I21" s="1022">
        <v>99</v>
      </c>
      <c r="J21" s="1021">
        <v>32366</v>
      </c>
      <c r="K21" s="1023">
        <v>20848</v>
      </c>
      <c r="M21" s="1031"/>
      <c r="P21" s="1031"/>
    </row>
    <row r="22" spans="1:16">
      <c r="A22" s="1018" t="s">
        <v>1603</v>
      </c>
      <c r="B22" s="1019">
        <v>214471</v>
      </c>
      <c r="C22" s="1020">
        <v>135</v>
      </c>
      <c r="D22" s="1021">
        <v>223650</v>
      </c>
      <c r="E22" s="1021">
        <v>192326</v>
      </c>
      <c r="F22" s="1020">
        <v>1</v>
      </c>
      <c r="G22" s="1021">
        <v>182300</v>
      </c>
      <c r="H22" s="1021">
        <v>168303</v>
      </c>
      <c r="I22" s="1022">
        <v>99</v>
      </c>
      <c r="J22" s="1021">
        <v>32366</v>
      </c>
      <c r="K22" s="1023">
        <v>20485</v>
      </c>
      <c r="M22" s="1031"/>
      <c r="P22" s="1031"/>
    </row>
    <row r="23" spans="1:16">
      <c r="A23" s="1018" t="s">
        <v>1823</v>
      </c>
      <c r="B23" s="1019">
        <v>215214</v>
      </c>
      <c r="C23" s="1020">
        <v>134</v>
      </c>
      <c r="D23" s="1021">
        <v>222460</v>
      </c>
      <c r="E23" s="1021">
        <v>196527</v>
      </c>
      <c r="F23" s="1020">
        <v>1</v>
      </c>
      <c r="G23" s="1021">
        <v>182300</v>
      </c>
      <c r="H23" s="1021">
        <v>173678</v>
      </c>
      <c r="I23" s="1022">
        <v>95</v>
      </c>
      <c r="J23" s="1021">
        <v>30876</v>
      </c>
      <c r="K23" s="1023">
        <v>19400</v>
      </c>
      <c r="M23" s="1031"/>
      <c r="P23" s="1031"/>
    </row>
    <row r="24" spans="1:16">
      <c r="A24" s="1018" t="s">
        <v>1824</v>
      </c>
      <c r="B24" s="1019">
        <v>217048</v>
      </c>
      <c r="C24" s="1020">
        <v>134</v>
      </c>
      <c r="D24" s="1021">
        <v>217915</v>
      </c>
      <c r="E24" s="1021">
        <v>198954</v>
      </c>
      <c r="F24" s="1020">
        <v>1</v>
      </c>
      <c r="G24" s="1021">
        <v>182300</v>
      </c>
      <c r="H24" s="1021">
        <v>177460</v>
      </c>
      <c r="I24" s="1022">
        <v>95</v>
      </c>
      <c r="J24" s="1021">
        <v>30876</v>
      </c>
      <c r="K24" s="1023">
        <v>19263</v>
      </c>
      <c r="M24" s="1031"/>
      <c r="P24" s="1031"/>
    </row>
    <row r="25" spans="1:16">
      <c r="A25" s="1018" t="s">
        <v>1825</v>
      </c>
      <c r="B25" s="1019">
        <v>219093</v>
      </c>
      <c r="C25" s="1020">
        <v>133</v>
      </c>
      <c r="D25" s="1021">
        <v>217715</v>
      </c>
      <c r="E25" s="1021">
        <v>203119</v>
      </c>
      <c r="F25" s="1020">
        <v>1</v>
      </c>
      <c r="G25" s="1021">
        <v>182300</v>
      </c>
      <c r="H25" s="1021">
        <v>182429</v>
      </c>
      <c r="I25" s="1022">
        <v>94</v>
      </c>
      <c r="J25" s="1021">
        <v>30676</v>
      </c>
      <c r="K25" s="1023">
        <v>18459</v>
      </c>
      <c r="M25" s="1031"/>
      <c r="P25" s="1031"/>
    </row>
    <row r="26" spans="1:16">
      <c r="A26" s="1018" t="s">
        <v>1826</v>
      </c>
      <c r="B26" s="1019">
        <v>221150</v>
      </c>
      <c r="C26" s="1020">
        <v>135</v>
      </c>
      <c r="D26" s="1021">
        <f t="shared" ref="D26:E34" si="1">G26+J26+C59</f>
        <v>217715</v>
      </c>
      <c r="E26" s="1023">
        <f t="shared" si="1"/>
        <v>207210</v>
      </c>
      <c r="F26" s="1020">
        <v>1</v>
      </c>
      <c r="G26" s="1021">
        <v>182300</v>
      </c>
      <c r="H26" s="1021">
        <v>187218</v>
      </c>
      <c r="I26" s="1022">
        <v>94</v>
      </c>
      <c r="J26" s="1021">
        <v>30676</v>
      </c>
      <c r="K26" s="1023">
        <v>17761</v>
      </c>
      <c r="M26" s="1031"/>
      <c r="P26" s="1031"/>
    </row>
    <row r="27" spans="1:16">
      <c r="A27" s="1018" t="s">
        <v>1855</v>
      </c>
      <c r="B27" s="1019">
        <v>227982</v>
      </c>
      <c r="C27" s="1020">
        <v>133</v>
      </c>
      <c r="D27" s="1021">
        <f t="shared" si="1"/>
        <v>216915</v>
      </c>
      <c r="E27" s="1023">
        <f t="shared" si="1"/>
        <v>212277</v>
      </c>
      <c r="F27" s="1020">
        <v>1</v>
      </c>
      <c r="G27" s="1021">
        <v>182300</v>
      </c>
      <c r="H27" s="1021">
        <v>192281</v>
      </c>
      <c r="I27" s="1022">
        <v>91</v>
      </c>
      <c r="J27" s="1021">
        <v>29876</v>
      </c>
      <c r="K27" s="1023">
        <v>17708</v>
      </c>
      <c r="M27" s="1031"/>
      <c r="P27" s="1031"/>
    </row>
    <row r="28" spans="1:16">
      <c r="A28" s="1018" t="s">
        <v>1856</v>
      </c>
      <c r="B28" s="1019">
        <v>230926</v>
      </c>
      <c r="C28" s="1020">
        <v>129</v>
      </c>
      <c r="D28" s="1021">
        <f t="shared" si="1"/>
        <v>215415</v>
      </c>
      <c r="E28" s="1023">
        <f t="shared" si="1"/>
        <v>215084</v>
      </c>
      <c r="F28" s="1020">
        <v>1</v>
      </c>
      <c r="G28" s="1021">
        <v>182300</v>
      </c>
      <c r="H28" s="1021">
        <v>196107</v>
      </c>
      <c r="I28" s="1022">
        <v>87</v>
      </c>
      <c r="J28" s="1021">
        <v>28376</v>
      </c>
      <c r="K28" s="1023">
        <v>16694</v>
      </c>
      <c r="M28" s="1031"/>
      <c r="P28" s="1031"/>
    </row>
    <row r="29" spans="1:16">
      <c r="A29" s="1018" t="s">
        <v>1857</v>
      </c>
      <c r="B29" s="1019">
        <v>234455</v>
      </c>
      <c r="C29" s="1020">
        <v>126</v>
      </c>
      <c r="D29" s="1021">
        <f t="shared" si="1"/>
        <v>214055</v>
      </c>
      <c r="E29" s="1023">
        <f t="shared" si="1"/>
        <v>218627</v>
      </c>
      <c r="F29" s="1020">
        <v>1</v>
      </c>
      <c r="G29" s="1021">
        <v>182300</v>
      </c>
      <c r="H29" s="1021">
        <v>201275</v>
      </c>
      <c r="I29" s="1022">
        <v>86</v>
      </c>
      <c r="J29" s="1021">
        <v>28176</v>
      </c>
      <c r="K29" s="1023">
        <v>15894</v>
      </c>
      <c r="M29" s="1031"/>
      <c r="P29" s="1031"/>
    </row>
    <row r="30" spans="1:16">
      <c r="A30" s="1018" t="s">
        <v>1858</v>
      </c>
      <c r="B30" s="1019">
        <v>238013</v>
      </c>
      <c r="C30" s="1020">
        <v>125</v>
      </c>
      <c r="D30" s="1021">
        <f t="shared" si="1"/>
        <v>214556</v>
      </c>
      <c r="E30" s="1023">
        <f t="shared" si="1"/>
        <v>223115</v>
      </c>
      <c r="F30" s="1020">
        <v>1</v>
      </c>
      <c r="G30" s="1021">
        <v>182300</v>
      </c>
      <c r="H30" s="1021">
        <v>206220</v>
      </c>
      <c r="I30" s="1022">
        <v>85</v>
      </c>
      <c r="J30" s="1021">
        <v>28016</v>
      </c>
      <c r="K30" s="1023">
        <v>15437</v>
      </c>
      <c r="M30" s="1031"/>
      <c r="P30" s="1031"/>
    </row>
    <row r="31" spans="1:16">
      <c r="A31" s="1018" t="s">
        <v>1920</v>
      </c>
      <c r="B31" s="1019">
        <v>242159</v>
      </c>
      <c r="C31" s="1020">
        <v>127</v>
      </c>
      <c r="D31" s="1021">
        <f t="shared" si="1"/>
        <v>216704</v>
      </c>
      <c r="E31" s="1023">
        <f t="shared" si="1"/>
        <v>229713</v>
      </c>
      <c r="F31" s="1020">
        <v>1</v>
      </c>
      <c r="G31" s="1021">
        <v>182300</v>
      </c>
      <c r="H31" s="1021">
        <v>213583</v>
      </c>
      <c r="I31" s="1022">
        <v>84</v>
      </c>
      <c r="J31" s="1021">
        <v>27716</v>
      </c>
      <c r="K31" s="1023">
        <v>14980</v>
      </c>
      <c r="M31" s="1031"/>
      <c r="P31" s="1031"/>
    </row>
    <row r="32" spans="1:16">
      <c r="A32" s="1018" t="s">
        <v>1921</v>
      </c>
      <c r="B32" s="1019">
        <v>247011</v>
      </c>
      <c r="C32" s="1020">
        <v>125</v>
      </c>
      <c r="D32" s="1021">
        <f t="shared" si="1"/>
        <v>217622</v>
      </c>
      <c r="E32" s="1023">
        <f t="shared" si="1"/>
        <v>236257</v>
      </c>
      <c r="F32" s="1020">
        <v>1</v>
      </c>
      <c r="G32" s="1021">
        <v>182300</v>
      </c>
      <c r="H32" s="1021">
        <v>220419</v>
      </c>
      <c r="I32" s="1022">
        <v>83</v>
      </c>
      <c r="J32" s="1021">
        <v>27516</v>
      </c>
      <c r="K32" s="1023">
        <v>14706</v>
      </c>
      <c r="M32" s="1031"/>
      <c r="P32" s="1031"/>
    </row>
    <row r="33" spans="1:16" ht="13.5" customHeight="1">
      <c r="A33" s="1018" t="s">
        <v>1922</v>
      </c>
      <c r="B33" s="1019">
        <v>248672</v>
      </c>
      <c r="C33" s="1020">
        <v>124</v>
      </c>
      <c r="D33" s="1021">
        <f t="shared" si="1"/>
        <v>298503</v>
      </c>
      <c r="E33" s="1023">
        <f t="shared" si="1"/>
        <v>237955</v>
      </c>
      <c r="F33" s="1020">
        <v>1</v>
      </c>
      <c r="G33" s="1021">
        <v>262000</v>
      </c>
      <c r="H33" s="1021">
        <v>223646</v>
      </c>
      <c r="I33" s="1022">
        <v>82</v>
      </c>
      <c r="J33" s="1021">
        <v>25516</v>
      </c>
      <c r="K33" s="1023">
        <v>13277</v>
      </c>
      <c r="M33" s="1031"/>
      <c r="P33" s="1031"/>
    </row>
    <row r="34" spans="1:16" ht="13.5" customHeight="1">
      <c r="A34" s="1025" t="s">
        <v>1924</v>
      </c>
      <c r="B34" s="1026">
        <v>253559</v>
      </c>
      <c r="C34" s="1027">
        <v>123</v>
      </c>
      <c r="D34" s="1028">
        <f t="shared" si="1"/>
        <v>298105</v>
      </c>
      <c r="E34" s="1029">
        <f t="shared" si="1"/>
        <v>243585</v>
      </c>
      <c r="F34" s="1027">
        <v>1</v>
      </c>
      <c r="G34" s="1028">
        <v>262000</v>
      </c>
      <c r="H34" s="1028">
        <v>229245</v>
      </c>
      <c r="I34" s="1030">
        <v>81</v>
      </c>
      <c r="J34" s="1028">
        <v>25216</v>
      </c>
      <c r="K34" s="1029">
        <v>13088</v>
      </c>
      <c r="M34" s="1031"/>
      <c r="P34" s="1031"/>
    </row>
    <row r="35" spans="1:16" ht="13.5" customHeight="1">
      <c r="A35" s="1032"/>
      <c r="B35" s="1032"/>
      <c r="C35" s="1032"/>
      <c r="D35" s="1032"/>
      <c r="E35" s="1032"/>
      <c r="F35" s="1032"/>
      <c r="G35" s="1032"/>
      <c r="H35" s="1032"/>
    </row>
    <row r="36" spans="1:16">
      <c r="A36" s="1012" t="s">
        <v>1901</v>
      </c>
      <c r="B36" s="1013" t="s">
        <v>1925</v>
      </c>
      <c r="C36" s="1013"/>
      <c r="D36" s="1013"/>
      <c r="E36" s="2375" t="s">
        <v>1926</v>
      </c>
      <c r="F36" s="1014" t="s">
        <v>1927</v>
      </c>
      <c r="G36" s="1033"/>
      <c r="H36" s="1034"/>
    </row>
    <row r="37" spans="1:16" ht="27">
      <c r="A37" s="1015" t="s">
        <v>1906</v>
      </c>
      <c r="B37" s="1016" t="s">
        <v>1907</v>
      </c>
      <c r="C37" s="1016" t="s">
        <v>1928</v>
      </c>
      <c r="D37" s="1016" t="s">
        <v>1911</v>
      </c>
      <c r="E37" s="2376"/>
      <c r="F37" s="1035" t="s">
        <v>1907</v>
      </c>
      <c r="G37" s="1016" t="s">
        <v>1910</v>
      </c>
      <c r="H37" s="1016" t="s">
        <v>1911</v>
      </c>
    </row>
    <row r="38" spans="1:16">
      <c r="A38" s="1018" t="s">
        <v>1913</v>
      </c>
      <c r="B38" s="1019">
        <v>13</v>
      </c>
      <c r="C38" s="1021">
        <v>12282</v>
      </c>
      <c r="D38" s="1023">
        <v>5855</v>
      </c>
      <c r="E38" s="1036">
        <f t="shared" ref="E38:E51" si="2">E5/B5*100</f>
        <v>76.848099259628228</v>
      </c>
      <c r="F38" s="1037">
        <v>47</v>
      </c>
      <c r="G38" s="1021">
        <v>4461</v>
      </c>
      <c r="H38" s="1023">
        <v>3586</v>
      </c>
    </row>
    <row r="39" spans="1:16">
      <c r="A39" s="1018" t="s">
        <v>1914</v>
      </c>
      <c r="B39" s="1019">
        <v>13</v>
      </c>
      <c r="C39" s="1021">
        <v>12322</v>
      </c>
      <c r="D39" s="1023">
        <v>6089</v>
      </c>
      <c r="E39" s="1036">
        <f t="shared" si="2"/>
        <v>77.326654068499735</v>
      </c>
      <c r="F39" s="1037">
        <v>46</v>
      </c>
      <c r="G39" s="1021">
        <v>4316</v>
      </c>
      <c r="H39" s="1023">
        <v>3622</v>
      </c>
    </row>
    <row r="40" spans="1:16">
      <c r="A40" s="1018" t="s">
        <v>1915</v>
      </c>
      <c r="B40" s="1019">
        <v>12</v>
      </c>
      <c r="C40" s="1021">
        <v>13146</v>
      </c>
      <c r="D40" s="1023">
        <v>5887</v>
      </c>
      <c r="E40" s="1036">
        <f t="shared" si="2"/>
        <v>77.650512005649716</v>
      </c>
      <c r="F40" s="1037">
        <v>40</v>
      </c>
      <c r="G40" s="1021">
        <v>3809</v>
      </c>
      <c r="H40" s="1023">
        <v>3127</v>
      </c>
    </row>
    <row r="41" spans="1:16">
      <c r="A41" s="1018" t="s">
        <v>1916</v>
      </c>
      <c r="B41" s="1019">
        <v>12</v>
      </c>
      <c r="C41" s="1021">
        <v>8668</v>
      </c>
      <c r="D41" s="1023">
        <v>4319</v>
      </c>
      <c r="E41" s="1036">
        <f t="shared" si="2"/>
        <v>78.74400876805548</v>
      </c>
      <c r="F41" s="1037">
        <v>39</v>
      </c>
      <c r="G41" s="1021">
        <v>3746</v>
      </c>
      <c r="H41" s="1023">
        <v>3080</v>
      </c>
    </row>
    <row r="42" spans="1:16">
      <c r="A42" s="1018" t="s">
        <v>1917</v>
      </c>
      <c r="B42" s="1019">
        <v>12</v>
      </c>
      <c r="C42" s="1021">
        <v>8529</v>
      </c>
      <c r="D42" s="1023">
        <v>4152</v>
      </c>
      <c r="E42" s="1036">
        <f t="shared" si="2"/>
        <v>79.395091172401166</v>
      </c>
      <c r="F42" s="1037">
        <v>39</v>
      </c>
      <c r="G42" s="1021">
        <v>3757</v>
      </c>
      <c r="H42" s="1023">
        <v>3122</v>
      </c>
    </row>
    <row r="43" spans="1:16">
      <c r="A43" s="1018" t="s">
        <v>1814</v>
      </c>
      <c r="B43" s="1019">
        <v>9</v>
      </c>
      <c r="C43" s="1021">
        <v>7617</v>
      </c>
      <c r="D43" s="1023">
        <v>3791</v>
      </c>
      <c r="E43" s="1036">
        <f t="shared" si="2"/>
        <v>77.216636319462623</v>
      </c>
      <c r="F43" s="1037">
        <v>39</v>
      </c>
      <c r="G43" s="1021">
        <v>3460</v>
      </c>
      <c r="H43" s="1023">
        <v>3124</v>
      </c>
    </row>
    <row r="44" spans="1:16">
      <c r="A44" s="1018" t="s">
        <v>1918</v>
      </c>
      <c r="B44" s="1019">
        <v>9</v>
      </c>
      <c r="C44" s="1021">
        <v>7617</v>
      </c>
      <c r="D44" s="1023">
        <v>3861</v>
      </c>
      <c r="E44" s="1036">
        <f t="shared" si="2"/>
        <v>77.793224206086009</v>
      </c>
      <c r="F44" s="1037">
        <v>39</v>
      </c>
      <c r="G44" s="1021">
        <v>3757</v>
      </c>
      <c r="H44" s="1023">
        <v>3087</v>
      </c>
    </row>
    <row r="45" spans="1:16">
      <c r="A45" s="1018" t="s">
        <v>1919</v>
      </c>
      <c r="B45" s="1019">
        <v>9</v>
      </c>
      <c r="C45" s="1021">
        <v>7617</v>
      </c>
      <c r="D45" s="1023">
        <v>3769</v>
      </c>
      <c r="E45" s="1036">
        <f t="shared" si="2"/>
        <v>77.917178268215636</v>
      </c>
      <c r="F45" s="1037">
        <v>39</v>
      </c>
      <c r="G45" s="1021">
        <v>3786</v>
      </c>
      <c r="H45" s="1023">
        <v>3006</v>
      </c>
    </row>
    <row r="46" spans="1:16">
      <c r="A46" s="1018" t="s">
        <v>1817</v>
      </c>
      <c r="B46" s="1019">
        <v>8</v>
      </c>
      <c r="C46" s="1021">
        <v>7169</v>
      </c>
      <c r="D46" s="1023">
        <v>3332</v>
      </c>
      <c r="E46" s="1036">
        <f t="shared" si="2"/>
        <v>77.519738689912714</v>
      </c>
      <c r="F46" s="1037">
        <v>35</v>
      </c>
      <c r="G46" s="1021">
        <v>3467</v>
      </c>
      <c r="H46" s="1023">
        <v>3072</v>
      </c>
    </row>
    <row r="47" spans="1:16">
      <c r="A47" s="1018" t="s">
        <v>1818</v>
      </c>
      <c r="B47" s="1019">
        <v>30</v>
      </c>
      <c r="C47" s="1021">
        <v>8427</v>
      </c>
      <c r="D47" s="1023">
        <v>3974</v>
      </c>
      <c r="E47" s="1036">
        <f t="shared" si="2"/>
        <v>82.12579123743329</v>
      </c>
      <c r="F47" s="1037">
        <v>32</v>
      </c>
      <c r="G47" s="1021">
        <v>3247</v>
      </c>
      <c r="H47" s="1023">
        <v>2415</v>
      </c>
    </row>
    <row r="48" spans="1:16">
      <c r="A48" s="1018" t="s">
        <v>1819</v>
      </c>
      <c r="B48" s="1019">
        <v>34</v>
      </c>
      <c r="C48" s="1021">
        <v>9416</v>
      </c>
      <c r="D48" s="1023">
        <v>4355</v>
      </c>
      <c r="E48" s="1036">
        <f t="shared" si="2"/>
        <v>81.28334579266982</v>
      </c>
      <c r="F48" s="1037">
        <v>31</v>
      </c>
      <c r="G48" s="1021">
        <v>3047</v>
      </c>
      <c r="H48" s="1023">
        <v>2498</v>
      </c>
    </row>
    <row r="49" spans="1:11">
      <c r="A49" s="1018" t="s">
        <v>1820</v>
      </c>
      <c r="B49" s="1019">
        <v>32</v>
      </c>
      <c r="C49" s="1021">
        <v>9416</v>
      </c>
      <c r="D49" s="1023">
        <v>4318</v>
      </c>
      <c r="E49" s="1036">
        <f t="shared" si="2"/>
        <v>82.652579658075425</v>
      </c>
      <c r="F49" s="1019">
        <v>33</v>
      </c>
      <c r="G49" s="1021">
        <v>3247</v>
      </c>
      <c r="H49" s="1023">
        <v>2607</v>
      </c>
    </row>
    <row r="50" spans="1:11">
      <c r="A50" s="1018" t="s">
        <v>1821</v>
      </c>
      <c r="B50" s="1019">
        <v>40</v>
      </c>
      <c r="C50" s="1021">
        <v>9416</v>
      </c>
      <c r="D50" s="1023">
        <v>4352</v>
      </c>
      <c r="E50" s="1036">
        <f t="shared" si="2"/>
        <v>82.849341647955427</v>
      </c>
      <c r="F50" s="1037">
        <v>49</v>
      </c>
      <c r="G50" s="1021">
        <v>4316</v>
      </c>
      <c r="H50" s="1023">
        <v>3097</v>
      </c>
    </row>
    <row r="51" spans="1:11">
      <c r="A51" s="1018" t="s">
        <v>1822</v>
      </c>
      <c r="B51" s="1019">
        <v>39</v>
      </c>
      <c r="C51" s="1021">
        <v>8971</v>
      </c>
      <c r="D51" s="1023">
        <v>3769</v>
      </c>
      <c r="E51" s="1036">
        <f t="shared" si="2"/>
        <v>83.800231032024968</v>
      </c>
      <c r="F51" s="1037">
        <v>32</v>
      </c>
      <c r="G51" s="1021">
        <v>3093</v>
      </c>
      <c r="H51" s="1023">
        <v>2584</v>
      </c>
    </row>
    <row r="52" spans="1:11">
      <c r="A52" s="1018" t="s">
        <v>1600</v>
      </c>
      <c r="B52" s="1019">
        <v>39</v>
      </c>
      <c r="C52" s="1021">
        <v>8971</v>
      </c>
      <c r="D52" s="1023">
        <v>3742</v>
      </c>
      <c r="E52" s="1036">
        <v>86</v>
      </c>
      <c r="F52" s="1037">
        <v>31</v>
      </c>
      <c r="G52" s="1021">
        <v>3033</v>
      </c>
      <c r="H52" s="1023">
        <v>2537</v>
      </c>
    </row>
    <row r="53" spans="1:11">
      <c r="A53" s="1018" t="s">
        <v>1601</v>
      </c>
      <c r="B53" s="1019">
        <v>31</v>
      </c>
      <c r="C53" s="1021">
        <v>9184</v>
      </c>
      <c r="D53" s="1023">
        <v>3697</v>
      </c>
      <c r="E53" s="1036">
        <f>E20/B20*100</f>
        <v>86.901828184996276</v>
      </c>
      <c r="F53" s="1037">
        <v>40</v>
      </c>
      <c r="G53" s="1021">
        <v>3210</v>
      </c>
      <c r="H53" s="1023">
        <v>2668</v>
      </c>
      <c r="I53" s="1038"/>
      <c r="J53" s="1038"/>
      <c r="K53" s="1038"/>
    </row>
    <row r="54" spans="1:11">
      <c r="A54" s="1018" t="s">
        <v>1602</v>
      </c>
      <c r="B54" s="1019">
        <v>30</v>
      </c>
      <c r="C54" s="1021">
        <v>8984</v>
      </c>
      <c r="D54" s="1023">
        <v>3936</v>
      </c>
      <c r="E54" s="1036">
        <v>88</v>
      </c>
      <c r="F54" s="1037">
        <v>32</v>
      </c>
      <c r="G54" s="1021">
        <v>3093</v>
      </c>
      <c r="H54" s="1023">
        <v>2355</v>
      </c>
      <c r="I54" s="1038"/>
      <c r="J54" s="1038"/>
      <c r="K54" s="1038"/>
    </row>
    <row r="55" spans="1:11">
      <c r="A55" s="1018" t="s">
        <v>1603</v>
      </c>
      <c r="B55" s="1019">
        <v>28</v>
      </c>
      <c r="C55" s="1021">
        <v>8984</v>
      </c>
      <c r="D55" s="1023">
        <v>3538</v>
      </c>
      <c r="E55" s="1036">
        <v>89.7</v>
      </c>
      <c r="F55" s="1019">
        <v>35</v>
      </c>
      <c r="G55" s="1021">
        <v>3598</v>
      </c>
      <c r="H55" s="1023">
        <v>2550</v>
      </c>
      <c r="I55" s="1038"/>
      <c r="J55" s="1038"/>
      <c r="K55" s="1038"/>
    </row>
    <row r="56" spans="1:11">
      <c r="A56" s="1018" t="s">
        <v>1823</v>
      </c>
      <c r="B56" s="1019">
        <v>28</v>
      </c>
      <c r="C56" s="1021">
        <v>9284</v>
      </c>
      <c r="D56" s="1023">
        <v>3449</v>
      </c>
      <c r="E56" s="1036">
        <v>91.3</v>
      </c>
      <c r="F56" s="1019">
        <v>32</v>
      </c>
      <c r="G56" s="1021">
        <v>3093</v>
      </c>
      <c r="H56" s="1023">
        <v>2438</v>
      </c>
      <c r="I56" s="1038"/>
      <c r="J56" s="1038"/>
      <c r="K56" s="1038"/>
    </row>
    <row r="57" spans="1:11">
      <c r="A57" s="1018" t="s">
        <v>1824</v>
      </c>
      <c r="B57" s="1019">
        <v>23</v>
      </c>
      <c r="C57" s="1021">
        <v>4739</v>
      </c>
      <c r="D57" s="1023">
        <v>2231</v>
      </c>
      <c r="E57" s="1036">
        <v>91.7</v>
      </c>
      <c r="F57" s="1019">
        <v>32</v>
      </c>
      <c r="G57" s="1021">
        <v>3093</v>
      </c>
      <c r="H57" s="1023">
        <v>2362</v>
      </c>
      <c r="I57" s="1038"/>
      <c r="J57" s="1038"/>
      <c r="K57" s="1038"/>
    </row>
    <row r="58" spans="1:11">
      <c r="A58" s="1018" t="s">
        <v>1825</v>
      </c>
      <c r="B58" s="1019">
        <v>23</v>
      </c>
      <c r="C58" s="1021">
        <v>4739</v>
      </c>
      <c r="D58" s="1023">
        <v>2231</v>
      </c>
      <c r="E58" s="1036">
        <v>92.7</v>
      </c>
      <c r="F58" s="1037">
        <v>29</v>
      </c>
      <c r="G58" s="1021">
        <v>2788</v>
      </c>
      <c r="H58" s="1023">
        <v>2323</v>
      </c>
      <c r="I58" s="1038"/>
      <c r="J58" s="1038"/>
      <c r="K58" s="1038"/>
    </row>
    <row r="59" spans="1:11">
      <c r="A59" s="1018" t="s">
        <v>1826</v>
      </c>
      <c r="B59" s="1019">
        <v>23</v>
      </c>
      <c r="C59" s="1021">
        <v>4739</v>
      </c>
      <c r="D59" s="1023">
        <v>2231</v>
      </c>
      <c r="E59" s="1036">
        <v>93.7</v>
      </c>
      <c r="F59" s="1037">
        <v>29</v>
      </c>
      <c r="G59" s="1021">
        <v>2788</v>
      </c>
      <c r="H59" s="1023">
        <v>2288</v>
      </c>
      <c r="I59" s="1038"/>
      <c r="J59" s="1038"/>
      <c r="K59" s="1038"/>
    </row>
    <row r="60" spans="1:11">
      <c r="A60" s="1018" t="s">
        <v>1855</v>
      </c>
      <c r="B60" s="1019">
        <v>22</v>
      </c>
      <c r="C60" s="1021">
        <v>4739</v>
      </c>
      <c r="D60" s="1023">
        <v>2288</v>
      </c>
      <c r="E60" s="1036">
        <v>93.1</v>
      </c>
      <c r="F60" s="1037">
        <v>29</v>
      </c>
      <c r="G60" s="1021">
        <v>2892</v>
      </c>
      <c r="H60" s="1023">
        <v>2176</v>
      </c>
      <c r="I60" s="1038"/>
      <c r="J60" s="1038"/>
      <c r="K60" s="1038"/>
    </row>
    <row r="61" spans="1:11">
      <c r="A61" s="1018" t="s">
        <v>1856</v>
      </c>
      <c r="B61" s="1019">
        <v>22</v>
      </c>
      <c r="C61" s="1021">
        <v>4739</v>
      </c>
      <c r="D61" s="1023">
        <v>2283</v>
      </c>
      <c r="E61" s="1036">
        <v>93.1</v>
      </c>
      <c r="F61" s="1037">
        <v>28</v>
      </c>
      <c r="G61" s="1021">
        <v>2792</v>
      </c>
      <c r="H61" s="1023">
        <v>2094</v>
      </c>
      <c r="I61" s="1038"/>
      <c r="J61" s="1038"/>
      <c r="K61" s="1038"/>
    </row>
    <row r="62" spans="1:11">
      <c r="A62" s="1018" t="s">
        <v>1857</v>
      </c>
      <c r="B62" s="1019">
        <v>20</v>
      </c>
      <c r="C62" s="1021">
        <v>3579</v>
      </c>
      <c r="D62" s="1023">
        <v>1458</v>
      </c>
      <c r="E62" s="1036">
        <v>93.2</v>
      </c>
      <c r="F62" s="1037">
        <v>28</v>
      </c>
      <c r="G62" s="1021">
        <v>2792</v>
      </c>
      <c r="H62" s="1023">
        <v>2087</v>
      </c>
      <c r="I62" s="1038"/>
      <c r="J62" s="1038"/>
      <c r="K62" s="1038"/>
    </row>
    <row r="63" spans="1:11">
      <c r="A63" s="1018" t="s">
        <v>1858</v>
      </c>
      <c r="B63" s="1019">
        <v>20</v>
      </c>
      <c r="C63" s="1021">
        <v>4240</v>
      </c>
      <c r="D63" s="1023">
        <v>1458</v>
      </c>
      <c r="E63" s="1036">
        <v>93.7</v>
      </c>
      <c r="F63" s="1037">
        <v>28</v>
      </c>
      <c r="G63" s="1021">
        <v>2792</v>
      </c>
      <c r="H63" s="1023">
        <v>2018</v>
      </c>
      <c r="I63" s="1038"/>
      <c r="J63" s="1038"/>
      <c r="K63" s="1038"/>
    </row>
    <row r="64" spans="1:11">
      <c r="A64" s="1018" t="s">
        <v>1929</v>
      </c>
      <c r="B64" s="1019">
        <v>20</v>
      </c>
      <c r="C64" s="1021">
        <v>6688</v>
      </c>
      <c r="D64" s="1023">
        <v>1150</v>
      </c>
      <c r="E64" s="1036">
        <v>94.9</v>
      </c>
      <c r="F64" s="1037">
        <v>28</v>
      </c>
      <c r="G64" s="1021">
        <v>2792</v>
      </c>
      <c r="H64" s="1023">
        <v>2042</v>
      </c>
      <c r="I64" s="1038"/>
      <c r="J64" s="1038"/>
      <c r="K64" s="1038"/>
    </row>
    <row r="65" spans="1:11">
      <c r="A65" s="1018" t="s">
        <v>1930</v>
      </c>
      <c r="B65" s="1019">
        <v>20</v>
      </c>
      <c r="C65" s="1021">
        <v>7806</v>
      </c>
      <c r="D65" s="1023">
        <v>1132</v>
      </c>
      <c r="E65" s="1039">
        <v>95.6</v>
      </c>
      <c r="F65" s="1037">
        <v>28</v>
      </c>
      <c r="G65" s="1021">
        <v>2792</v>
      </c>
      <c r="H65" s="1023">
        <v>2006</v>
      </c>
      <c r="I65" s="1038"/>
      <c r="J65" s="1038"/>
      <c r="K65" s="1038"/>
    </row>
    <row r="66" spans="1:11">
      <c r="A66" s="1018" t="s">
        <v>1931</v>
      </c>
      <c r="B66" s="1019">
        <v>22</v>
      </c>
      <c r="C66" s="1021">
        <v>10987</v>
      </c>
      <c r="D66" s="1023">
        <v>1032</v>
      </c>
      <c r="E66" s="1039">
        <v>95.7</v>
      </c>
      <c r="F66" s="1037">
        <v>28</v>
      </c>
      <c r="G66" s="1021">
        <v>2792</v>
      </c>
      <c r="H66" s="1023">
        <v>2008</v>
      </c>
      <c r="I66" s="1038"/>
      <c r="J66" s="1038"/>
      <c r="K66" s="1038"/>
    </row>
    <row r="67" spans="1:11">
      <c r="A67" s="1025" t="s">
        <v>1932</v>
      </c>
      <c r="B67" s="1026">
        <v>22</v>
      </c>
      <c r="C67" s="1028">
        <v>10889</v>
      </c>
      <c r="D67" s="1029">
        <v>1252</v>
      </c>
      <c r="E67" s="1040">
        <f>E34/B34*100</f>
        <v>96.066398747431563</v>
      </c>
      <c r="F67" s="1041">
        <v>27</v>
      </c>
      <c r="G67" s="1028">
        <v>2692</v>
      </c>
      <c r="H67" s="1029">
        <v>1811</v>
      </c>
      <c r="I67" s="1038"/>
      <c r="J67" s="1038"/>
      <c r="K67" s="1038"/>
    </row>
    <row r="68" spans="1:11">
      <c r="A68" s="2377" t="s">
        <v>1933</v>
      </c>
      <c r="B68" s="2377"/>
      <c r="C68" s="2377"/>
      <c r="D68" s="2377"/>
      <c r="E68" s="2377"/>
      <c r="F68" s="2377"/>
      <c r="G68" s="2377"/>
      <c r="H68" s="2377"/>
      <c r="I68" s="1038"/>
      <c r="J68" s="1038"/>
      <c r="K68" s="1038"/>
    </row>
    <row r="69" spans="1:11">
      <c r="A69" s="1042"/>
      <c r="B69" s="1042"/>
      <c r="C69" s="1042"/>
      <c r="D69" s="1042"/>
      <c r="E69" s="1042"/>
      <c r="F69" s="1042"/>
      <c r="G69" s="1042"/>
      <c r="H69" s="1042"/>
    </row>
    <row r="70" spans="1:11">
      <c r="B70" s="1043"/>
      <c r="C70" s="1043"/>
      <c r="D70" s="1043"/>
      <c r="E70" s="1043"/>
      <c r="F70" s="1043"/>
      <c r="G70" s="1043"/>
      <c r="H70" s="1043"/>
    </row>
    <row r="71" spans="1:11" ht="4.5" customHeight="1"/>
  </sheetData>
  <mergeCells count="3">
    <mergeCell ref="B3:B4"/>
    <mergeCell ref="E36:E37"/>
    <mergeCell ref="A68:H68"/>
  </mergeCells>
  <phoneticPr fontId="4"/>
  <conditionalFormatting sqref="A1:XFD4 A5:K1048576">
    <cfRule type="expression" dxfId="0" priority="1">
      <formula>A1&lt;&gt;#REF!</formula>
    </cfRule>
  </conditionalFormatting>
  <pageMargins left="0.98425196850393704" right="0.43307086614173229" top="0.98425196850393704" bottom="0.98425196850393704" header="0.51181102362204722" footer="0.51181102362204722"/>
  <pageSetup paperSize="9" scale="76"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DDC91-FFE9-4A35-A100-A37220EF35D7}">
  <sheetPr>
    <pageSetUpPr fitToPage="1"/>
  </sheetPr>
  <dimension ref="A1:J35"/>
  <sheetViews>
    <sheetView view="pageBreakPreview" zoomScale="85" zoomScaleNormal="100" zoomScaleSheetLayoutView="85" workbookViewId="0">
      <selection sqref="A1:F1"/>
    </sheetView>
  </sheetViews>
  <sheetFormatPr defaultColWidth="9" defaultRowHeight="13.5"/>
  <cols>
    <col min="1" max="1" width="11.625" style="254" customWidth="1"/>
    <col min="2" max="2" width="5.625" style="254" customWidth="1"/>
    <col min="3" max="3" width="8.125" style="254" customWidth="1"/>
    <col min="4" max="4" width="13.125" style="254" customWidth="1"/>
    <col min="5" max="5" width="5.625" style="254" customWidth="1"/>
    <col min="6" max="6" width="8.125" style="254" customWidth="1"/>
    <col min="7" max="7" width="13.125" style="254" customWidth="1"/>
    <col min="8" max="8" width="5.625" style="254" customWidth="1"/>
    <col min="9" max="9" width="8.125" style="254" customWidth="1"/>
    <col min="10" max="16384" width="9" style="254"/>
  </cols>
  <sheetData>
    <row r="1" spans="1:9" ht="23.25" customHeight="1">
      <c r="A1" s="2395" t="s">
        <v>1934</v>
      </c>
      <c r="B1" s="2395"/>
      <c r="C1" s="2395"/>
      <c r="D1" s="2395"/>
      <c r="E1" s="2395"/>
      <c r="F1" s="2395"/>
      <c r="I1" s="275" t="s">
        <v>1935</v>
      </c>
    </row>
    <row r="2" spans="1:9" ht="18" customHeight="1">
      <c r="A2" s="1044" t="s">
        <v>1936</v>
      </c>
      <c r="B2" s="2396" t="s">
        <v>1937</v>
      </c>
      <c r="C2" s="2397"/>
      <c r="D2" s="2398"/>
      <c r="E2" s="2397" t="s">
        <v>1938</v>
      </c>
      <c r="F2" s="2397"/>
      <c r="G2" s="2397"/>
      <c r="H2" s="2399" t="s">
        <v>1939</v>
      </c>
      <c r="I2" s="2400"/>
    </row>
    <row r="3" spans="1:9" ht="18" customHeight="1">
      <c r="A3" s="1045" t="s">
        <v>1906</v>
      </c>
      <c r="B3" s="2401" t="s">
        <v>1940</v>
      </c>
      <c r="C3" s="2403"/>
      <c r="D3" s="1046" t="s">
        <v>1941</v>
      </c>
      <c r="E3" s="2397" t="s">
        <v>1940</v>
      </c>
      <c r="F3" s="2398"/>
      <c r="G3" s="1047" t="s">
        <v>1941</v>
      </c>
      <c r="H3" s="2401"/>
      <c r="I3" s="2402"/>
    </row>
    <row r="4" spans="1:9" ht="17.100000000000001" customHeight="1">
      <c r="A4" s="893" t="s">
        <v>1849</v>
      </c>
      <c r="B4" s="2378">
        <v>28401</v>
      </c>
      <c r="C4" s="2379"/>
      <c r="D4" s="1048">
        <v>171833</v>
      </c>
      <c r="E4" s="2393">
        <v>4203</v>
      </c>
      <c r="F4" s="2394"/>
      <c r="G4" s="1049">
        <v>96884</v>
      </c>
      <c r="H4" s="2381">
        <f t="shared" ref="H4:H17" si="0">G4/D4*100</f>
        <v>56.382650596800374</v>
      </c>
      <c r="I4" s="2382"/>
    </row>
    <row r="5" spans="1:9" ht="17.100000000000001" customHeight="1">
      <c r="A5" s="893" t="s">
        <v>1850</v>
      </c>
      <c r="B5" s="2378">
        <v>28401</v>
      </c>
      <c r="C5" s="2379"/>
      <c r="D5" s="1048">
        <v>173423</v>
      </c>
      <c r="E5" s="2380">
        <v>4575</v>
      </c>
      <c r="F5" s="2380"/>
      <c r="G5" s="1049">
        <v>104640</v>
      </c>
      <c r="H5" s="2381">
        <f t="shared" si="0"/>
        <v>60.33801744866598</v>
      </c>
      <c r="I5" s="2382"/>
    </row>
    <row r="6" spans="1:9" ht="17.100000000000001" customHeight="1">
      <c r="A6" s="893" t="s">
        <v>1851</v>
      </c>
      <c r="B6" s="2378">
        <v>28401</v>
      </c>
      <c r="C6" s="2379"/>
      <c r="D6" s="1048">
        <v>175160</v>
      </c>
      <c r="E6" s="2380">
        <v>4733.6000000000004</v>
      </c>
      <c r="F6" s="2380"/>
      <c r="G6" s="1049">
        <v>108128</v>
      </c>
      <c r="H6" s="2381">
        <f t="shared" si="0"/>
        <v>61.730988810230649</v>
      </c>
      <c r="I6" s="2382"/>
    </row>
    <row r="7" spans="1:9" ht="17.100000000000001" customHeight="1">
      <c r="A7" s="893" t="s">
        <v>1852</v>
      </c>
      <c r="B7" s="2378">
        <v>28407</v>
      </c>
      <c r="C7" s="2379"/>
      <c r="D7" s="1048">
        <v>177019</v>
      </c>
      <c r="E7" s="2380">
        <v>4932.1000000000004</v>
      </c>
      <c r="F7" s="2380"/>
      <c r="G7" s="1049">
        <v>109428</v>
      </c>
      <c r="H7" s="2381">
        <f t="shared" si="0"/>
        <v>61.817093080403794</v>
      </c>
      <c r="I7" s="2382"/>
    </row>
    <row r="8" spans="1:9" ht="17.100000000000001" customHeight="1">
      <c r="A8" s="893" t="s">
        <v>1853</v>
      </c>
      <c r="B8" s="2378">
        <v>28407</v>
      </c>
      <c r="C8" s="2379"/>
      <c r="D8" s="1048">
        <v>179019</v>
      </c>
      <c r="E8" s="2380">
        <v>5027.3</v>
      </c>
      <c r="F8" s="2380"/>
      <c r="G8" s="1049">
        <v>114787</v>
      </c>
      <c r="H8" s="2381">
        <f t="shared" si="0"/>
        <v>64.120009607918718</v>
      </c>
      <c r="I8" s="2382"/>
    </row>
    <row r="9" spans="1:9" ht="17.100000000000001" customHeight="1">
      <c r="A9" s="893" t="s">
        <v>1814</v>
      </c>
      <c r="B9" s="2378">
        <v>28407</v>
      </c>
      <c r="C9" s="2379"/>
      <c r="D9" s="1048">
        <v>180476</v>
      </c>
      <c r="E9" s="2380">
        <v>5164.3</v>
      </c>
      <c r="F9" s="2380"/>
      <c r="G9" s="1049">
        <v>117588</v>
      </c>
      <c r="H9" s="2381">
        <f t="shared" si="0"/>
        <v>65.154369556062846</v>
      </c>
      <c r="I9" s="2382"/>
    </row>
    <row r="10" spans="1:9" ht="17.100000000000001" customHeight="1">
      <c r="A10" s="893" t="s">
        <v>1815</v>
      </c>
      <c r="B10" s="2378">
        <v>28407</v>
      </c>
      <c r="C10" s="2379"/>
      <c r="D10" s="1048">
        <v>181548</v>
      </c>
      <c r="E10" s="2380">
        <v>5320.1</v>
      </c>
      <c r="F10" s="2380"/>
      <c r="G10" s="1049">
        <v>121769</v>
      </c>
      <c r="H10" s="2381">
        <f t="shared" si="0"/>
        <v>67.072619913191005</v>
      </c>
      <c r="I10" s="2382"/>
    </row>
    <row r="11" spans="1:9" ht="17.100000000000001" customHeight="1">
      <c r="A11" s="893" t="s">
        <v>1816</v>
      </c>
      <c r="B11" s="2378">
        <v>28407</v>
      </c>
      <c r="C11" s="2379"/>
      <c r="D11" s="1048">
        <v>182788</v>
      </c>
      <c r="E11" s="2380">
        <v>5465.5</v>
      </c>
      <c r="F11" s="2380"/>
      <c r="G11" s="1049">
        <v>127854</v>
      </c>
      <c r="H11" s="2381">
        <f t="shared" si="0"/>
        <v>69.946604809943764</v>
      </c>
      <c r="I11" s="2382"/>
    </row>
    <row r="12" spans="1:9" ht="17.100000000000001" customHeight="1">
      <c r="A12" s="893" t="s">
        <v>1817</v>
      </c>
      <c r="B12" s="2378">
        <v>28407</v>
      </c>
      <c r="C12" s="2379"/>
      <c r="D12" s="1048">
        <v>183696</v>
      </c>
      <c r="E12" s="2380">
        <v>5759.7</v>
      </c>
      <c r="F12" s="2380"/>
      <c r="G12" s="1049">
        <v>132160</v>
      </c>
      <c r="H12" s="2381">
        <f t="shared" si="0"/>
        <v>71.9449525302674</v>
      </c>
      <c r="I12" s="2382"/>
    </row>
    <row r="13" spans="1:9" ht="17.100000000000001" customHeight="1">
      <c r="A13" s="893" t="s">
        <v>1818</v>
      </c>
      <c r="B13" s="2378">
        <v>28407</v>
      </c>
      <c r="C13" s="2379"/>
      <c r="D13" s="1048">
        <v>184876</v>
      </c>
      <c r="E13" s="2380">
        <v>5906.2</v>
      </c>
      <c r="F13" s="2380"/>
      <c r="G13" s="1049">
        <v>136389</v>
      </c>
      <c r="H13" s="2381">
        <f t="shared" si="0"/>
        <v>73.773231787792909</v>
      </c>
      <c r="I13" s="2382"/>
    </row>
    <row r="14" spans="1:9" ht="17.100000000000001" customHeight="1">
      <c r="A14" s="893" t="s">
        <v>1819</v>
      </c>
      <c r="B14" s="2378">
        <v>28407</v>
      </c>
      <c r="C14" s="2379"/>
      <c r="D14" s="1048">
        <v>186674</v>
      </c>
      <c r="E14" s="2380">
        <v>6006.4</v>
      </c>
      <c r="F14" s="2380"/>
      <c r="G14" s="1049">
        <v>138066</v>
      </c>
      <c r="H14" s="2381">
        <f t="shared" si="0"/>
        <v>73.961022959812297</v>
      </c>
      <c r="I14" s="2382"/>
    </row>
    <row r="15" spans="1:9" ht="17.100000000000001" customHeight="1">
      <c r="A15" s="893" t="s">
        <v>1820</v>
      </c>
      <c r="B15" s="2378">
        <v>28407</v>
      </c>
      <c r="C15" s="2379"/>
      <c r="D15" s="1048">
        <v>188391</v>
      </c>
      <c r="E15" s="2380">
        <v>6090.8</v>
      </c>
      <c r="F15" s="2380"/>
      <c r="G15" s="1049">
        <v>140592</v>
      </c>
      <c r="H15" s="2381">
        <f t="shared" si="0"/>
        <v>74.627768842460625</v>
      </c>
      <c r="I15" s="2382"/>
    </row>
    <row r="16" spans="1:9" ht="17.100000000000001" customHeight="1">
      <c r="A16" s="893" t="s">
        <v>1821</v>
      </c>
      <c r="B16" s="2378">
        <v>28407</v>
      </c>
      <c r="C16" s="2379"/>
      <c r="D16" s="1048">
        <v>191100</v>
      </c>
      <c r="E16" s="2380">
        <v>6288.8</v>
      </c>
      <c r="F16" s="2380"/>
      <c r="G16" s="1049">
        <v>145097</v>
      </c>
      <c r="H16" s="2381">
        <f t="shared" si="0"/>
        <v>75.927263212977508</v>
      </c>
      <c r="I16" s="2382"/>
    </row>
    <row r="17" spans="1:10" ht="17.100000000000001" customHeight="1">
      <c r="A17" s="893" t="s">
        <v>1822</v>
      </c>
      <c r="B17" s="2378">
        <v>28407</v>
      </c>
      <c r="C17" s="2379"/>
      <c r="D17" s="1048">
        <v>194740</v>
      </c>
      <c r="E17" s="2380">
        <v>6463.8</v>
      </c>
      <c r="F17" s="2380"/>
      <c r="G17" s="1050">
        <v>148798</v>
      </c>
      <c r="H17" s="2381">
        <f t="shared" si="0"/>
        <v>76.408544726301727</v>
      </c>
      <c r="I17" s="2382"/>
    </row>
    <row r="18" spans="1:10" ht="17.100000000000001" customHeight="1">
      <c r="A18" s="893" t="s">
        <v>1600</v>
      </c>
      <c r="B18" s="2378">
        <v>28407</v>
      </c>
      <c r="C18" s="2379"/>
      <c r="D18" s="1048">
        <v>197837</v>
      </c>
      <c r="E18" s="2380">
        <v>6646.6</v>
      </c>
      <c r="F18" s="2380"/>
      <c r="G18" s="1050">
        <v>153989</v>
      </c>
      <c r="H18" s="2381">
        <v>77.8</v>
      </c>
      <c r="I18" s="2382"/>
      <c r="J18" s="1994"/>
    </row>
    <row r="19" spans="1:10" ht="17.100000000000001" customHeight="1">
      <c r="A19" s="893" t="s">
        <v>1601</v>
      </c>
      <c r="B19" s="2378">
        <v>28407</v>
      </c>
      <c r="C19" s="2379"/>
      <c r="D19" s="1048">
        <v>200555</v>
      </c>
      <c r="E19" s="2380">
        <v>6858.4</v>
      </c>
      <c r="F19" s="2380"/>
      <c r="G19" s="1050">
        <v>157436</v>
      </c>
      <c r="H19" s="2381">
        <v>78.5</v>
      </c>
      <c r="I19" s="2382"/>
      <c r="J19" s="1994"/>
    </row>
    <row r="20" spans="1:10" ht="17.100000000000001" customHeight="1">
      <c r="A20" s="893" t="s">
        <v>1602</v>
      </c>
      <c r="B20" s="2378">
        <v>28407</v>
      </c>
      <c r="C20" s="2379"/>
      <c r="D20" s="1048">
        <v>203116</v>
      </c>
      <c r="E20" s="2389">
        <v>6986.4</v>
      </c>
      <c r="F20" s="2389"/>
      <c r="G20" s="1050">
        <v>160613</v>
      </c>
      <c r="H20" s="2390">
        <v>79.099999999999994</v>
      </c>
      <c r="I20" s="2391"/>
      <c r="J20" s="1994"/>
    </row>
    <row r="21" spans="1:10" ht="17.100000000000001" customHeight="1">
      <c r="A21" s="893" t="s">
        <v>1603</v>
      </c>
      <c r="B21" s="2378">
        <v>28407</v>
      </c>
      <c r="C21" s="2379"/>
      <c r="D21" s="1048">
        <v>205993</v>
      </c>
      <c r="E21" s="2392">
        <v>7175.2</v>
      </c>
      <c r="F21" s="2389"/>
      <c r="G21" s="1050">
        <v>165269</v>
      </c>
      <c r="H21" s="2390">
        <v>80.2</v>
      </c>
      <c r="I21" s="2391"/>
      <c r="J21" s="1994"/>
    </row>
    <row r="22" spans="1:10" ht="17.100000000000001" customHeight="1">
      <c r="A22" s="893" t="s">
        <v>1823</v>
      </c>
      <c r="B22" s="2378">
        <v>28407</v>
      </c>
      <c r="C22" s="2379"/>
      <c r="D22" s="1048">
        <v>207147</v>
      </c>
      <c r="E22" s="2380">
        <v>7565.8</v>
      </c>
      <c r="F22" s="2380"/>
      <c r="G22" s="1050">
        <v>166995</v>
      </c>
      <c r="H22" s="2381">
        <v>80.599999999999994</v>
      </c>
      <c r="I22" s="2382"/>
      <c r="J22" s="1994"/>
    </row>
    <row r="23" spans="1:10" ht="17.100000000000001" customHeight="1">
      <c r="A23" s="893" t="s">
        <v>1824</v>
      </c>
      <c r="B23" s="2378">
        <v>28407</v>
      </c>
      <c r="C23" s="2379"/>
      <c r="D23" s="1048">
        <v>216064</v>
      </c>
      <c r="E23" s="2380">
        <v>7709.4</v>
      </c>
      <c r="F23" s="2380"/>
      <c r="G23" s="1050">
        <v>175618</v>
      </c>
      <c r="H23" s="2381">
        <v>81.3</v>
      </c>
      <c r="I23" s="2382"/>
      <c r="J23" s="1994"/>
    </row>
    <row r="24" spans="1:10" ht="17.100000000000001" customHeight="1">
      <c r="A24" s="893" t="s">
        <v>1825</v>
      </c>
      <c r="B24" s="2378">
        <v>28407</v>
      </c>
      <c r="C24" s="2379"/>
      <c r="D24" s="1048">
        <v>218109</v>
      </c>
      <c r="E24" s="2380">
        <v>7819</v>
      </c>
      <c r="F24" s="2380"/>
      <c r="G24" s="1050">
        <v>176215</v>
      </c>
      <c r="H24" s="2381">
        <v>80.8</v>
      </c>
      <c r="I24" s="2382"/>
      <c r="J24" s="1994"/>
    </row>
    <row r="25" spans="1:10" ht="17.100000000000001" customHeight="1">
      <c r="A25" s="893" t="s">
        <v>1826</v>
      </c>
      <c r="B25" s="2378">
        <v>28372</v>
      </c>
      <c r="C25" s="2379"/>
      <c r="D25" s="1048">
        <v>220166</v>
      </c>
      <c r="E25" s="2380">
        <v>7848.8</v>
      </c>
      <c r="F25" s="2380"/>
      <c r="G25" s="1050">
        <v>181282</v>
      </c>
      <c r="H25" s="2381">
        <v>82.3</v>
      </c>
      <c r="I25" s="2382"/>
      <c r="J25" s="1994"/>
    </row>
    <row r="26" spans="1:10" ht="17.100000000000001" customHeight="1">
      <c r="A26" s="893" t="s">
        <v>1855</v>
      </c>
      <c r="B26" s="2378">
        <v>28372</v>
      </c>
      <c r="C26" s="2379"/>
      <c r="D26" s="1048">
        <v>223771</v>
      </c>
      <c r="E26" s="2380">
        <v>7921.5</v>
      </c>
      <c r="F26" s="2380"/>
      <c r="G26" s="1050">
        <v>185348</v>
      </c>
      <c r="H26" s="2381">
        <v>82.8</v>
      </c>
      <c r="I26" s="2382"/>
      <c r="J26" s="1994"/>
    </row>
    <row r="27" spans="1:10" ht="17.100000000000001" customHeight="1">
      <c r="A27" s="893" t="s">
        <v>1856</v>
      </c>
      <c r="B27" s="2378">
        <v>28372</v>
      </c>
      <c r="C27" s="2379"/>
      <c r="D27" s="1048">
        <v>226781</v>
      </c>
      <c r="E27" s="2380">
        <v>8024.1</v>
      </c>
      <c r="F27" s="2380"/>
      <c r="G27" s="1050">
        <v>189744</v>
      </c>
      <c r="H27" s="2381">
        <v>83.7</v>
      </c>
      <c r="I27" s="2382"/>
      <c r="J27" s="1994"/>
    </row>
    <row r="28" spans="1:10" ht="17.100000000000001" customHeight="1">
      <c r="A28" s="893" t="s">
        <v>1857</v>
      </c>
      <c r="B28" s="2378">
        <v>28372</v>
      </c>
      <c r="C28" s="2379"/>
      <c r="D28" s="1048">
        <v>230310</v>
      </c>
      <c r="E28" s="2380">
        <v>8075.5</v>
      </c>
      <c r="F28" s="2380"/>
      <c r="G28" s="1050">
        <v>193985</v>
      </c>
      <c r="H28" s="2381">
        <v>84.2</v>
      </c>
      <c r="I28" s="2382"/>
      <c r="J28" s="1994"/>
    </row>
    <row r="29" spans="1:10" ht="17.100000000000001" customHeight="1">
      <c r="A29" s="893" t="s">
        <v>1858</v>
      </c>
      <c r="B29" s="2378">
        <v>28372</v>
      </c>
      <c r="C29" s="2379"/>
      <c r="D29" s="1048">
        <v>233868</v>
      </c>
      <c r="E29" s="2380">
        <v>8147.3</v>
      </c>
      <c r="F29" s="2380"/>
      <c r="G29" s="1050">
        <v>197974</v>
      </c>
      <c r="H29" s="2381">
        <v>84.7</v>
      </c>
      <c r="I29" s="2382"/>
      <c r="J29" s="1994"/>
    </row>
    <row r="30" spans="1:10" ht="17.100000000000001" customHeight="1">
      <c r="A30" s="893" t="s">
        <v>1929</v>
      </c>
      <c r="B30" s="2378">
        <v>28372</v>
      </c>
      <c r="C30" s="2379"/>
      <c r="D30" s="1048">
        <v>238014</v>
      </c>
      <c r="E30" s="2380">
        <v>8209.7000000000007</v>
      </c>
      <c r="F30" s="2380"/>
      <c r="G30" s="1050">
        <v>202449</v>
      </c>
      <c r="H30" s="2381">
        <v>85.1</v>
      </c>
      <c r="I30" s="2382"/>
      <c r="J30" s="1994"/>
    </row>
    <row r="31" spans="1:10" ht="17.100000000000001" customHeight="1">
      <c r="A31" s="893" t="s">
        <v>1930</v>
      </c>
      <c r="B31" s="2378">
        <v>28372</v>
      </c>
      <c r="C31" s="2379"/>
      <c r="D31" s="1048">
        <v>242866</v>
      </c>
      <c r="E31" s="2380">
        <v>8272.5</v>
      </c>
      <c r="F31" s="2380"/>
      <c r="G31" s="1050">
        <v>207561</v>
      </c>
      <c r="H31" s="2381">
        <v>85.5</v>
      </c>
      <c r="I31" s="2382"/>
      <c r="J31" s="1994"/>
    </row>
    <row r="32" spans="1:10" ht="17.100000000000001" customHeight="1">
      <c r="A32" s="1051" t="s">
        <v>1931</v>
      </c>
      <c r="B32" s="2378">
        <v>28372</v>
      </c>
      <c r="C32" s="2379"/>
      <c r="D32" s="1048">
        <v>247399</v>
      </c>
      <c r="E32" s="2380">
        <v>8324.2000000000007</v>
      </c>
      <c r="F32" s="2380"/>
      <c r="G32" s="1052">
        <v>212283</v>
      </c>
      <c r="H32" s="2381">
        <v>85.8</v>
      </c>
      <c r="I32" s="2382"/>
      <c r="J32" s="1994"/>
    </row>
    <row r="33" spans="1:10" ht="17.100000000000001" customHeight="1">
      <c r="A33" s="1053" t="s">
        <v>1932</v>
      </c>
      <c r="B33" s="2383">
        <v>28372</v>
      </c>
      <c r="C33" s="2384"/>
      <c r="D33" s="1054">
        <v>252286</v>
      </c>
      <c r="E33" s="2385">
        <v>8397</v>
      </c>
      <c r="F33" s="2386"/>
      <c r="G33" s="1055">
        <v>217269</v>
      </c>
      <c r="H33" s="2387">
        <v>86.1</v>
      </c>
      <c r="I33" s="2388"/>
      <c r="J33" s="1994"/>
    </row>
    <row r="34" spans="1:10" ht="17.100000000000001" customHeight="1">
      <c r="A34" s="1024"/>
      <c r="B34" s="1024"/>
      <c r="C34" s="1024"/>
      <c r="D34" s="1024"/>
      <c r="E34" s="1024"/>
      <c r="F34" s="1024"/>
      <c r="G34" s="1024"/>
      <c r="H34" s="1024"/>
      <c r="I34" s="276" t="s">
        <v>1943</v>
      </c>
    </row>
    <row r="35" spans="1:10">
      <c r="A35" s="1024"/>
      <c r="B35" s="1024"/>
      <c r="C35" s="1024"/>
      <c r="D35" s="1024"/>
      <c r="E35" s="1024"/>
      <c r="F35" s="1024"/>
      <c r="G35" s="1024"/>
      <c r="H35" s="1024"/>
      <c r="I35" s="276"/>
    </row>
  </sheetData>
  <mergeCells count="96">
    <mergeCell ref="A1:F1"/>
    <mergeCell ref="B2:D2"/>
    <mergeCell ref="E2:G2"/>
    <mergeCell ref="H2:I3"/>
    <mergeCell ref="B3:C3"/>
    <mergeCell ref="E3:F3"/>
    <mergeCell ref="B4:C4"/>
    <mergeCell ref="E4:F4"/>
    <mergeCell ref="H4:I4"/>
    <mergeCell ref="B5:C5"/>
    <mergeCell ref="E5:F5"/>
    <mergeCell ref="H5:I5"/>
    <mergeCell ref="B6:C6"/>
    <mergeCell ref="E6:F6"/>
    <mergeCell ref="H6:I6"/>
    <mergeCell ref="B7:C7"/>
    <mergeCell ref="E7:F7"/>
    <mergeCell ref="H7:I7"/>
    <mergeCell ref="B8:C8"/>
    <mergeCell ref="E8:F8"/>
    <mergeCell ref="H8:I8"/>
    <mergeCell ref="B9:C9"/>
    <mergeCell ref="E9:F9"/>
    <mergeCell ref="H9:I9"/>
    <mergeCell ref="B10:C10"/>
    <mergeCell ref="E10:F10"/>
    <mergeCell ref="H10:I10"/>
    <mergeCell ref="B11:C11"/>
    <mergeCell ref="E11:F11"/>
    <mergeCell ref="H11:I11"/>
    <mergeCell ref="B12:C12"/>
    <mergeCell ref="E12:F12"/>
    <mergeCell ref="H12:I12"/>
    <mergeCell ref="B13:C13"/>
    <mergeCell ref="E13:F13"/>
    <mergeCell ref="H13:I13"/>
    <mergeCell ref="B14:C14"/>
    <mergeCell ref="E14:F14"/>
    <mergeCell ref="H14:I14"/>
    <mergeCell ref="B15:C15"/>
    <mergeCell ref="E15:F15"/>
    <mergeCell ref="H15:I15"/>
    <mergeCell ref="B16:C16"/>
    <mergeCell ref="E16:F16"/>
    <mergeCell ref="H16:I16"/>
    <mergeCell ref="B17:C17"/>
    <mergeCell ref="E17:F17"/>
    <mergeCell ref="H17:I17"/>
    <mergeCell ref="B18:C18"/>
    <mergeCell ref="E18:F18"/>
    <mergeCell ref="H18:I18"/>
    <mergeCell ref="B19:C19"/>
    <mergeCell ref="E19:F19"/>
    <mergeCell ref="H19:I19"/>
    <mergeCell ref="B20:C20"/>
    <mergeCell ref="E20:F20"/>
    <mergeCell ref="H20:I20"/>
    <mergeCell ref="B21:C21"/>
    <mergeCell ref="E21:F21"/>
    <mergeCell ref="H21:I21"/>
    <mergeCell ref="B22:C22"/>
    <mergeCell ref="E22:F22"/>
    <mergeCell ref="H22:I22"/>
    <mergeCell ref="B23:C23"/>
    <mergeCell ref="E23:F23"/>
    <mergeCell ref="H23:I23"/>
    <mergeCell ref="B24:C24"/>
    <mergeCell ref="E24:F24"/>
    <mergeCell ref="H24:I24"/>
    <mergeCell ref="B25:C25"/>
    <mergeCell ref="E25:F25"/>
    <mergeCell ref="H25:I25"/>
    <mergeCell ref="B26:C26"/>
    <mergeCell ref="E26:F26"/>
    <mergeCell ref="H26:I26"/>
    <mergeCell ref="B27:C27"/>
    <mergeCell ref="E27:F27"/>
    <mergeCell ref="H27:I27"/>
    <mergeCell ref="B28:C28"/>
    <mergeCell ref="E28:F28"/>
    <mergeCell ref="H28:I28"/>
    <mergeCell ref="B29:C29"/>
    <mergeCell ref="E29:F29"/>
    <mergeCell ref="H29:I29"/>
    <mergeCell ref="B30:C30"/>
    <mergeCell ref="E30:F30"/>
    <mergeCell ref="H30:I30"/>
    <mergeCell ref="B31:C31"/>
    <mergeCell ref="E31:F31"/>
    <mergeCell ref="H31:I31"/>
    <mergeCell ref="B32:C32"/>
    <mergeCell ref="E32:F32"/>
    <mergeCell ref="H32:I32"/>
    <mergeCell ref="B33:C33"/>
    <mergeCell ref="E33:F33"/>
    <mergeCell ref="H33:I33"/>
  </mergeCells>
  <phoneticPr fontId="4"/>
  <printOptions horizontalCentered="1"/>
  <pageMargins left="0.98425196850393704" right="0.98425196850393704"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B0714-F9CA-44B6-9218-D90909026CCB}">
  <dimension ref="A1:E181"/>
  <sheetViews>
    <sheetView view="pageBreakPreview" zoomScale="90" zoomScaleNormal="100" zoomScaleSheetLayoutView="90" workbookViewId="0"/>
  </sheetViews>
  <sheetFormatPr defaultRowHeight="13.5"/>
  <cols>
    <col min="1" max="1" width="13.75" style="110" customWidth="1"/>
    <col min="2" max="2" width="80.5" style="110" customWidth="1"/>
    <col min="3" max="3" width="8.75" customWidth="1"/>
  </cols>
  <sheetData>
    <row r="1" spans="1:2" ht="17.25">
      <c r="A1" s="152" t="s">
        <v>231</v>
      </c>
    </row>
    <row r="2" spans="1:2" ht="18" customHeight="1">
      <c r="A2" s="153" t="s">
        <v>95</v>
      </c>
      <c r="B2" s="154" t="s">
        <v>96</v>
      </c>
    </row>
    <row r="3" spans="1:2" ht="18" customHeight="1">
      <c r="A3" s="155"/>
      <c r="B3" s="156" t="s">
        <v>232</v>
      </c>
    </row>
    <row r="4" spans="1:2" ht="18" customHeight="1">
      <c r="A4" s="155"/>
      <c r="B4" s="155" t="s">
        <v>99</v>
      </c>
    </row>
    <row r="5" spans="1:2" ht="18" customHeight="1">
      <c r="A5" s="155"/>
      <c r="B5" s="155" t="s">
        <v>233</v>
      </c>
    </row>
    <row r="6" spans="1:2" ht="18" customHeight="1">
      <c r="A6" s="155"/>
      <c r="B6" s="156" t="s">
        <v>234</v>
      </c>
    </row>
    <row r="7" spans="1:2" ht="18" customHeight="1">
      <c r="A7" s="155"/>
      <c r="B7" s="155" t="s">
        <v>102</v>
      </c>
    </row>
    <row r="8" spans="1:2" ht="18" customHeight="1">
      <c r="A8" s="155"/>
      <c r="B8" s="156" t="s">
        <v>235</v>
      </c>
    </row>
    <row r="9" spans="1:2" ht="18" customHeight="1">
      <c r="A9" s="155"/>
      <c r="B9" s="155" t="s">
        <v>236</v>
      </c>
    </row>
    <row r="10" spans="1:2" ht="18" customHeight="1">
      <c r="A10" s="155"/>
      <c r="B10" s="155" t="s">
        <v>237</v>
      </c>
    </row>
    <row r="11" spans="1:2" ht="18" customHeight="1">
      <c r="A11" s="155"/>
      <c r="B11" s="156" t="s">
        <v>238</v>
      </c>
    </row>
    <row r="12" spans="1:2" ht="18" customHeight="1">
      <c r="A12" s="155"/>
      <c r="B12" s="155" t="s">
        <v>239</v>
      </c>
    </row>
    <row r="13" spans="1:2" ht="18" customHeight="1">
      <c r="A13" s="155"/>
      <c r="B13" s="155" t="s">
        <v>240</v>
      </c>
    </row>
    <row r="14" spans="1:2" ht="18" customHeight="1">
      <c r="A14" s="155"/>
      <c r="B14" s="156" t="s">
        <v>241</v>
      </c>
    </row>
    <row r="15" spans="1:2" ht="18" customHeight="1">
      <c r="A15" s="155"/>
      <c r="B15" s="155" t="s">
        <v>242</v>
      </c>
    </row>
    <row r="16" spans="1:2" ht="18" customHeight="1">
      <c r="A16" s="155"/>
      <c r="B16" s="155" t="s">
        <v>243</v>
      </c>
    </row>
    <row r="17" spans="1:2" ht="18" customHeight="1">
      <c r="A17" s="155"/>
      <c r="B17" s="156" t="s">
        <v>244</v>
      </c>
    </row>
    <row r="18" spans="1:2" ht="18" customHeight="1">
      <c r="A18" s="155"/>
      <c r="B18" s="155" t="s">
        <v>245</v>
      </c>
    </row>
    <row r="19" spans="1:2" ht="18" customHeight="1">
      <c r="A19" s="155"/>
      <c r="B19" s="155" t="s">
        <v>246</v>
      </c>
    </row>
    <row r="20" spans="1:2" ht="18" customHeight="1">
      <c r="A20" s="155"/>
      <c r="B20" s="156" t="s">
        <v>244</v>
      </c>
    </row>
    <row r="21" spans="1:2" ht="18" customHeight="1">
      <c r="A21" s="155"/>
      <c r="B21" s="155" t="s">
        <v>247</v>
      </c>
    </row>
    <row r="22" spans="1:2" ht="18" customHeight="1">
      <c r="A22" s="155"/>
      <c r="B22" s="155" t="s">
        <v>248</v>
      </c>
    </row>
    <row r="23" spans="1:2" ht="18" customHeight="1">
      <c r="A23" s="155"/>
      <c r="B23" s="156" t="s">
        <v>244</v>
      </c>
    </row>
    <row r="24" spans="1:2" ht="18" customHeight="1">
      <c r="A24" s="155"/>
      <c r="B24" s="155" t="s">
        <v>249</v>
      </c>
    </row>
    <row r="25" spans="1:2" ht="18" customHeight="1">
      <c r="A25" s="155"/>
      <c r="B25" s="155" t="s">
        <v>250</v>
      </c>
    </row>
    <row r="26" spans="1:2" ht="18" customHeight="1">
      <c r="A26" s="155"/>
      <c r="B26" s="156" t="s">
        <v>251</v>
      </c>
    </row>
    <row r="27" spans="1:2" ht="18" customHeight="1">
      <c r="A27" s="155"/>
      <c r="B27" s="155" t="s">
        <v>252</v>
      </c>
    </row>
    <row r="28" spans="1:2" ht="18" customHeight="1">
      <c r="A28" s="155"/>
      <c r="B28" s="155" t="s">
        <v>253</v>
      </c>
    </row>
    <row r="29" spans="1:2" ht="18" customHeight="1">
      <c r="A29" s="155"/>
      <c r="B29" s="156" t="s">
        <v>254</v>
      </c>
    </row>
    <row r="30" spans="1:2" ht="18" customHeight="1">
      <c r="A30" s="155"/>
      <c r="B30" s="155" t="s">
        <v>255</v>
      </c>
    </row>
    <row r="31" spans="1:2" ht="18" customHeight="1">
      <c r="A31" s="155"/>
      <c r="B31" s="155" t="s">
        <v>256</v>
      </c>
    </row>
    <row r="32" spans="1:2" ht="18" customHeight="1">
      <c r="A32" s="155"/>
      <c r="B32" s="156" t="s">
        <v>257</v>
      </c>
    </row>
    <row r="33" spans="1:2" ht="18" customHeight="1">
      <c r="A33" s="155"/>
      <c r="B33" s="155" t="s">
        <v>123</v>
      </c>
    </row>
    <row r="34" spans="1:2" ht="18" customHeight="1">
      <c r="A34" s="155"/>
      <c r="B34" s="155" t="s">
        <v>258</v>
      </c>
    </row>
    <row r="35" spans="1:2" ht="18" customHeight="1">
      <c r="A35" s="155"/>
      <c r="B35" s="155" t="s">
        <v>259</v>
      </c>
    </row>
    <row r="36" spans="1:2" ht="18" customHeight="1">
      <c r="A36" s="155"/>
      <c r="B36" s="156" t="s">
        <v>260</v>
      </c>
    </row>
    <row r="37" spans="1:2" ht="18" customHeight="1">
      <c r="A37" s="155"/>
      <c r="B37" s="155" t="s">
        <v>125</v>
      </c>
    </row>
    <row r="38" spans="1:2" ht="18" customHeight="1">
      <c r="A38" s="155"/>
      <c r="B38" s="155" t="s">
        <v>261</v>
      </c>
    </row>
    <row r="39" spans="1:2" ht="18" customHeight="1">
      <c r="A39" s="157"/>
      <c r="B39" s="157" t="s">
        <v>262</v>
      </c>
    </row>
    <row r="40" spans="1:2" ht="18" customHeight="1">
      <c r="A40" s="153" t="s">
        <v>128</v>
      </c>
      <c r="B40" s="154" t="s">
        <v>263</v>
      </c>
    </row>
    <row r="41" spans="1:2" ht="18" customHeight="1">
      <c r="A41" s="155"/>
      <c r="B41" s="156" t="s">
        <v>264</v>
      </c>
    </row>
    <row r="42" spans="1:2" ht="18" customHeight="1">
      <c r="A42" s="155"/>
      <c r="B42" s="155" t="s">
        <v>265</v>
      </c>
    </row>
    <row r="43" spans="1:2" ht="18" customHeight="1">
      <c r="A43" s="157"/>
      <c r="B43" s="156" t="s">
        <v>266</v>
      </c>
    </row>
    <row r="44" spans="1:2" ht="18" customHeight="1">
      <c r="A44" s="153" t="s">
        <v>128</v>
      </c>
      <c r="B44" s="154" t="s">
        <v>267</v>
      </c>
    </row>
    <row r="45" spans="1:2" ht="18" customHeight="1">
      <c r="A45" s="155"/>
      <c r="B45" s="155" t="s">
        <v>268</v>
      </c>
    </row>
    <row r="46" spans="1:2" ht="18" customHeight="1">
      <c r="A46" s="155"/>
      <c r="B46" s="156" t="s">
        <v>266</v>
      </c>
    </row>
    <row r="47" spans="1:2" ht="18" customHeight="1">
      <c r="A47" s="155"/>
      <c r="B47" s="155" t="s">
        <v>269</v>
      </c>
    </row>
    <row r="48" spans="1:2" ht="18" customHeight="1">
      <c r="A48" s="155"/>
      <c r="B48" s="156" t="s">
        <v>270</v>
      </c>
    </row>
    <row r="49" spans="1:2" ht="18" customHeight="1">
      <c r="A49" s="158"/>
      <c r="B49" s="155" t="s">
        <v>139</v>
      </c>
    </row>
    <row r="50" spans="1:2" ht="18" customHeight="1">
      <c r="A50" s="155"/>
      <c r="B50" s="155" t="s">
        <v>271</v>
      </c>
    </row>
    <row r="51" spans="1:2" ht="18" customHeight="1">
      <c r="A51" s="155"/>
      <c r="B51" s="155" t="s">
        <v>272</v>
      </c>
    </row>
    <row r="52" spans="1:2" ht="18" customHeight="1">
      <c r="A52" s="155"/>
      <c r="B52" s="156" t="s">
        <v>257</v>
      </c>
    </row>
    <row r="53" spans="1:2" ht="18" customHeight="1">
      <c r="A53" s="155"/>
      <c r="B53" s="155" t="s">
        <v>142</v>
      </c>
    </row>
    <row r="54" spans="1:2" ht="18" customHeight="1">
      <c r="A54" s="155"/>
      <c r="B54" s="155" t="s">
        <v>273</v>
      </c>
    </row>
    <row r="55" spans="1:2" ht="18" customHeight="1">
      <c r="A55" s="155"/>
      <c r="B55" s="155" t="s">
        <v>274</v>
      </c>
    </row>
    <row r="56" spans="1:2" ht="18" customHeight="1">
      <c r="A56" s="155"/>
      <c r="B56" s="156" t="s">
        <v>275</v>
      </c>
    </row>
    <row r="57" spans="1:2" ht="18" customHeight="1">
      <c r="A57" s="158"/>
      <c r="B57" s="155" t="s">
        <v>144</v>
      </c>
    </row>
    <row r="58" spans="1:2" ht="18" customHeight="1">
      <c r="A58" s="155"/>
      <c r="B58" s="155" t="s">
        <v>276</v>
      </c>
    </row>
    <row r="59" spans="1:2" ht="18" customHeight="1">
      <c r="A59" s="155"/>
      <c r="B59" s="2186" t="s">
        <v>277</v>
      </c>
    </row>
    <row r="60" spans="1:2" ht="18" customHeight="1">
      <c r="A60" s="155"/>
      <c r="B60" s="2186"/>
    </row>
    <row r="61" spans="1:2" ht="18" customHeight="1">
      <c r="A61" s="155"/>
      <c r="B61" s="2186"/>
    </row>
    <row r="62" spans="1:2" ht="18" customHeight="1">
      <c r="A62" s="155"/>
      <c r="B62" s="2186"/>
    </row>
    <row r="63" spans="1:2" ht="18" customHeight="1">
      <c r="A63" s="155"/>
      <c r="B63" s="156" t="s">
        <v>275</v>
      </c>
    </row>
    <row r="64" spans="1:2" ht="18" customHeight="1">
      <c r="A64" s="155"/>
      <c r="B64" s="155" t="s">
        <v>278</v>
      </c>
    </row>
    <row r="65" spans="1:2" ht="18" customHeight="1">
      <c r="A65" s="155"/>
      <c r="B65" s="155" t="s">
        <v>279</v>
      </c>
    </row>
    <row r="66" spans="1:2" ht="18" customHeight="1">
      <c r="A66" s="155"/>
      <c r="B66" s="156" t="s">
        <v>257</v>
      </c>
    </row>
    <row r="67" spans="1:2" ht="18" customHeight="1">
      <c r="A67" s="155"/>
      <c r="B67" s="155" t="s">
        <v>148</v>
      </c>
    </row>
    <row r="68" spans="1:2" ht="18" customHeight="1">
      <c r="A68" s="155"/>
      <c r="B68" s="156" t="s">
        <v>280</v>
      </c>
    </row>
    <row r="69" spans="1:2" ht="18" customHeight="1">
      <c r="A69" s="155"/>
      <c r="B69" s="155" t="s">
        <v>151</v>
      </c>
    </row>
    <row r="70" spans="1:2" ht="18" customHeight="1">
      <c r="A70" s="155"/>
      <c r="B70" s="156" t="s">
        <v>281</v>
      </c>
    </row>
    <row r="71" spans="1:2" ht="18" customHeight="1">
      <c r="A71" s="158"/>
      <c r="B71" s="155" t="s">
        <v>282</v>
      </c>
    </row>
    <row r="72" spans="1:2" ht="18" customHeight="1">
      <c r="A72" s="155"/>
      <c r="B72" s="155" t="s">
        <v>283</v>
      </c>
    </row>
    <row r="73" spans="1:2" ht="18" customHeight="1">
      <c r="A73" s="155"/>
      <c r="B73" s="156" t="s">
        <v>284</v>
      </c>
    </row>
    <row r="74" spans="1:2" ht="18" customHeight="1">
      <c r="A74" s="155"/>
      <c r="B74" s="155" t="s">
        <v>285</v>
      </c>
    </row>
    <row r="75" spans="1:2" ht="18" customHeight="1">
      <c r="A75" s="155"/>
      <c r="B75" s="155" t="s">
        <v>286</v>
      </c>
    </row>
    <row r="76" spans="1:2" ht="18" customHeight="1">
      <c r="A76" s="155"/>
      <c r="B76" s="156" t="s">
        <v>287</v>
      </c>
    </row>
    <row r="77" spans="1:2" ht="18" customHeight="1">
      <c r="A77" s="155"/>
      <c r="B77" s="155" t="s">
        <v>288</v>
      </c>
    </row>
    <row r="78" spans="1:2" ht="18" customHeight="1">
      <c r="A78" s="155"/>
      <c r="B78" s="155" t="s">
        <v>289</v>
      </c>
    </row>
    <row r="79" spans="1:2" ht="18" customHeight="1">
      <c r="A79" s="157"/>
      <c r="B79" s="157" t="s">
        <v>290</v>
      </c>
    </row>
    <row r="80" spans="1:2" ht="18" customHeight="1">
      <c r="A80" s="153" t="s">
        <v>291</v>
      </c>
      <c r="B80" s="154" t="s">
        <v>292</v>
      </c>
    </row>
    <row r="81" spans="1:2" ht="18" customHeight="1">
      <c r="A81" s="155"/>
      <c r="B81" s="155" t="s">
        <v>293</v>
      </c>
    </row>
    <row r="82" spans="1:2" ht="18" customHeight="1">
      <c r="A82" s="155"/>
      <c r="B82" s="155" t="s">
        <v>294</v>
      </c>
    </row>
    <row r="83" spans="1:2" ht="18" customHeight="1">
      <c r="A83" s="155" t="s">
        <v>295</v>
      </c>
      <c r="B83" s="155" t="s">
        <v>296</v>
      </c>
    </row>
    <row r="84" spans="1:2" ht="18" customHeight="1">
      <c r="A84" s="155"/>
      <c r="B84" s="156" t="s">
        <v>297</v>
      </c>
    </row>
    <row r="85" spans="1:2" ht="18" customHeight="1">
      <c r="A85" s="155"/>
      <c r="B85" s="155" t="s">
        <v>298</v>
      </c>
    </row>
    <row r="86" spans="1:2" ht="18" customHeight="1">
      <c r="A86" s="155"/>
      <c r="B86" s="155" t="s">
        <v>299</v>
      </c>
    </row>
    <row r="87" spans="1:2" ht="18" customHeight="1">
      <c r="A87" s="155"/>
      <c r="B87" s="155" t="s">
        <v>300</v>
      </c>
    </row>
    <row r="88" spans="1:2" ht="18" customHeight="1">
      <c r="A88" s="157"/>
      <c r="B88" s="157" t="s">
        <v>301</v>
      </c>
    </row>
    <row r="89" spans="1:2" ht="18" customHeight="1">
      <c r="A89" s="153" t="s">
        <v>291</v>
      </c>
      <c r="B89" s="154" t="s">
        <v>302</v>
      </c>
    </row>
    <row r="90" spans="1:2" ht="18" customHeight="1">
      <c r="A90" s="155"/>
      <c r="B90" s="155" t="s">
        <v>303</v>
      </c>
    </row>
    <row r="91" spans="1:2" ht="18" customHeight="1">
      <c r="A91" s="155"/>
      <c r="B91" s="155" t="s">
        <v>304</v>
      </c>
    </row>
    <row r="92" spans="1:2" ht="18" customHeight="1">
      <c r="A92" s="155"/>
      <c r="B92" s="156" t="s">
        <v>305</v>
      </c>
    </row>
    <row r="93" spans="1:2" ht="18" customHeight="1">
      <c r="A93" s="158"/>
      <c r="B93" s="155" t="s">
        <v>306</v>
      </c>
    </row>
    <row r="94" spans="1:2" ht="18" customHeight="1">
      <c r="A94" s="155"/>
      <c r="B94" s="155" t="s">
        <v>307</v>
      </c>
    </row>
    <row r="95" spans="1:2" ht="18" customHeight="1">
      <c r="A95" s="157"/>
      <c r="B95" s="157" t="s">
        <v>308</v>
      </c>
    </row>
    <row r="96" spans="1:2" ht="18" customHeight="1">
      <c r="A96" s="153" t="s">
        <v>170</v>
      </c>
      <c r="B96" s="155" t="s">
        <v>309</v>
      </c>
    </row>
    <row r="97" spans="1:2" ht="18" customHeight="1">
      <c r="A97" s="155"/>
      <c r="B97" s="155" t="s">
        <v>310</v>
      </c>
    </row>
    <row r="98" spans="1:2" ht="18" customHeight="1">
      <c r="A98" s="155"/>
      <c r="B98" s="156" t="s">
        <v>311</v>
      </c>
    </row>
    <row r="99" spans="1:2" ht="18" customHeight="1">
      <c r="A99" s="155"/>
      <c r="B99" s="155" t="s">
        <v>312</v>
      </c>
    </row>
    <row r="100" spans="1:2" ht="18" customHeight="1">
      <c r="A100" s="158"/>
      <c r="B100" s="155" t="s">
        <v>313</v>
      </c>
    </row>
    <row r="101" spans="1:2" ht="18" customHeight="1">
      <c r="A101" s="155"/>
      <c r="B101" s="155" t="s">
        <v>314</v>
      </c>
    </row>
    <row r="102" spans="1:2" ht="18" customHeight="1">
      <c r="A102" s="155"/>
      <c r="B102" s="155" t="s">
        <v>315</v>
      </c>
    </row>
    <row r="103" spans="1:2" ht="18" customHeight="1">
      <c r="A103" s="155"/>
      <c r="B103" s="155" t="s">
        <v>316</v>
      </c>
    </row>
    <row r="104" spans="1:2" ht="18" customHeight="1">
      <c r="A104" s="155"/>
      <c r="B104" s="156" t="s">
        <v>317</v>
      </c>
    </row>
    <row r="105" spans="1:2" ht="18" customHeight="1">
      <c r="A105" s="155"/>
      <c r="B105" s="155" t="s">
        <v>177</v>
      </c>
    </row>
    <row r="106" spans="1:2" ht="18" customHeight="1">
      <c r="A106" s="155"/>
      <c r="B106" s="155" t="s">
        <v>318</v>
      </c>
    </row>
    <row r="107" spans="1:2" ht="18" customHeight="1">
      <c r="A107" s="155"/>
      <c r="B107" s="155" t="s">
        <v>319</v>
      </c>
    </row>
    <row r="108" spans="1:2" ht="18" customHeight="1">
      <c r="A108" s="155"/>
      <c r="B108" s="156" t="s">
        <v>320</v>
      </c>
    </row>
    <row r="109" spans="1:2" ht="18" customHeight="1">
      <c r="A109" s="155"/>
      <c r="B109" s="155" t="s">
        <v>180</v>
      </c>
    </row>
    <row r="110" spans="1:2" ht="18" customHeight="1">
      <c r="A110" s="155"/>
      <c r="B110" s="155" t="s">
        <v>321</v>
      </c>
    </row>
    <row r="111" spans="1:2" ht="18" customHeight="1">
      <c r="A111" s="155"/>
      <c r="B111" s="156" t="s">
        <v>322</v>
      </c>
    </row>
    <row r="112" spans="1:2" ht="18" customHeight="1">
      <c r="A112" s="158"/>
      <c r="B112" s="155" t="s">
        <v>323</v>
      </c>
    </row>
    <row r="113" spans="1:2" ht="18" customHeight="1">
      <c r="A113" s="155"/>
      <c r="B113" s="155" t="s">
        <v>324</v>
      </c>
    </row>
    <row r="114" spans="1:2" ht="18" customHeight="1">
      <c r="A114" s="155"/>
      <c r="B114" s="156" t="s">
        <v>325</v>
      </c>
    </row>
    <row r="115" spans="1:2" ht="18" customHeight="1">
      <c r="A115" s="158"/>
      <c r="B115" s="155" t="s">
        <v>326</v>
      </c>
    </row>
    <row r="116" spans="1:2" ht="18" customHeight="1">
      <c r="A116" s="155"/>
      <c r="B116" s="155" t="s">
        <v>327</v>
      </c>
    </row>
    <row r="117" spans="1:2" s="110" customFormat="1" ht="18" customHeight="1">
      <c r="A117" s="155"/>
      <c r="B117" s="156" t="s">
        <v>328</v>
      </c>
    </row>
    <row r="118" spans="1:2" ht="18" customHeight="1">
      <c r="A118" s="158"/>
      <c r="B118" s="155" t="s">
        <v>329</v>
      </c>
    </row>
    <row r="119" spans="1:2" ht="18" customHeight="1">
      <c r="A119" s="155"/>
      <c r="B119" s="155" t="s">
        <v>330</v>
      </c>
    </row>
    <row r="120" spans="1:2" ht="18" customHeight="1">
      <c r="A120" s="155"/>
      <c r="B120" s="156" t="s">
        <v>328</v>
      </c>
    </row>
    <row r="121" spans="1:2" ht="18" customHeight="1">
      <c r="A121" s="158"/>
      <c r="B121" s="155" t="s">
        <v>331</v>
      </c>
    </row>
    <row r="122" spans="1:2" ht="18" customHeight="1">
      <c r="A122" s="155"/>
      <c r="B122" s="155" t="s">
        <v>332</v>
      </c>
    </row>
    <row r="123" spans="1:2" ht="18" customHeight="1">
      <c r="A123" s="155"/>
      <c r="B123" s="155" t="s">
        <v>333</v>
      </c>
    </row>
    <row r="124" spans="1:2" ht="18" customHeight="1">
      <c r="A124" s="155"/>
      <c r="B124" s="155" t="s">
        <v>334</v>
      </c>
    </row>
    <row r="125" spans="1:2" ht="18" customHeight="1">
      <c r="A125" s="157"/>
      <c r="B125" s="157" t="s">
        <v>335</v>
      </c>
    </row>
    <row r="126" spans="1:2" ht="18" customHeight="1">
      <c r="A126" s="2187" t="s">
        <v>336</v>
      </c>
      <c r="B126" s="154" t="s">
        <v>337</v>
      </c>
    </row>
    <row r="127" spans="1:2" ht="18" customHeight="1">
      <c r="A127" s="2188"/>
      <c r="B127" s="155" t="s">
        <v>338</v>
      </c>
    </row>
    <row r="128" spans="1:2" ht="18" customHeight="1">
      <c r="A128" s="155"/>
      <c r="B128" s="156" t="s">
        <v>339</v>
      </c>
    </row>
    <row r="129" spans="1:2" ht="18" customHeight="1">
      <c r="A129" s="155"/>
      <c r="B129" s="155" t="s">
        <v>340</v>
      </c>
    </row>
    <row r="130" spans="1:2" ht="18" customHeight="1">
      <c r="A130" s="155"/>
      <c r="B130" s="155" t="s">
        <v>341</v>
      </c>
    </row>
    <row r="131" spans="1:2" ht="18" customHeight="1">
      <c r="A131" s="157"/>
      <c r="B131" s="157" t="s">
        <v>342</v>
      </c>
    </row>
    <row r="132" spans="1:2" s="110" customFormat="1" ht="18" customHeight="1">
      <c r="A132" s="2187" t="s">
        <v>336</v>
      </c>
      <c r="B132" s="154" t="s">
        <v>343</v>
      </c>
    </row>
    <row r="133" spans="1:2" ht="18" customHeight="1">
      <c r="A133" s="2188"/>
      <c r="B133" s="155" t="s">
        <v>344</v>
      </c>
    </row>
    <row r="134" spans="1:2" ht="18" customHeight="1">
      <c r="A134" s="155"/>
      <c r="B134" s="155" t="s">
        <v>345</v>
      </c>
    </row>
    <row r="135" spans="1:2" ht="18" customHeight="1">
      <c r="A135" s="155"/>
      <c r="B135" s="155" t="s">
        <v>346</v>
      </c>
    </row>
    <row r="136" spans="1:2" ht="18" customHeight="1">
      <c r="A136" s="155"/>
      <c r="B136" s="156" t="s">
        <v>347</v>
      </c>
    </row>
    <row r="137" spans="1:2" ht="18" customHeight="1">
      <c r="A137" s="158"/>
      <c r="B137" s="155" t="s">
        <v>348</v>
      </c>
    </row>
    <row r="138" spans="1:2" ht="18" customHeight="1">
      <c r="A138" s="155"/>
      <c r="B138" s="155" t="s">
        <v>349</v>
      </c>
    </row>
    <row r="139" spans="1:2" ht="18" customHeight="1">
      <c r="A139" s="155"/>
      <c r="B139" s="156" t="s">
        <v>350</v>
      </c>
    </row>
    <row r="140" spans="1:2" ht="18" customHeight="1">
      <c r="A140" s="155"/>
      <c r="B140" s="155" t="s">
        <v>351</v>
      </c>
    </row>
    <row r="141" spans="1:2" ht="18" customHeight="1">
      <c r="A141" s="158"/>
      <c r="B141" s="155" t="s">
        <v>352</v>
      </c>
    </row>
    <row r="142" spans="1:2" ht="18" customHeight="1">
      <c r="A142" s="155"/>
      <c r="B142" s="156" t="s">
        <v>353</v>
      </c>
    </row>
    <row r="143" spans="1:2" ht="18" customHeight="1">
      <c r="A143" s="158"/>
      <c r="B143" s="155" t="s">
        <v>354</v>
      </c>
    </row>
    <row r="144" spans="1:2" ht="18" customHeight="1">
      <c r="A144" s="155"/>
      <c r="B144" s="155" t="s">
        <v>355</v>
      </c>
    </row>
    <row r="145" spans="1:2" ht="18" customHeight="1">
      <c r="A145" s="155"/>
      <c r="B145" s="156" t="s">
        <v>356</v>
      </c>
    </row>
    <row r="146" spans="1:2" ht="18" customHeight="1">
      <c r="A146" s="155"/>
      <c r="B146" s="155" t="s">
        <v>357</v>
      </c>
    </row>
    <row r="147" spans="1:2" ht="18" customHeight="1">
      <c r="A147" s="155"/>
      <c r="B147" s="155" t="s">
        <v>358</v>
      </c>
    </row>
    <row r="148" spans="1:2" ht="18" customHeight="1">
      <c r="A148" s="155"/>
      <c r="B148" s="156" t="s">
        <v>359</v>
      </c>
    </row>
    <row r="149" spans="1:2" ht="18" customHeight="1">
      <c r="A149" s="155"/>
      <c r="B149" s="155" t="s">
        <v>360</v>
      </c>
    </row>
    <row r="150" spans="1:2" ht="18" customHeight="1">
      <c r="A150" s="155"/>
      <c r="B150" s="155" t="s">
        <v>361</v>
      </c>
    </row>
    <row r="151" spans="1:2" ht="18" customHeight="1">
      <c r="A151" s="155"/>
      <c r="B151" s="156" t="s">
        <v>362</v>
      </c>
    </row>
    <row r="152" spans="1:2" ht="18" customHeight="1">
      <c r="A152" s="155"/>
      <c r="B152" s="155" t="s">
        <v>363</v>
      </c>
    </row>
    <row r="153" spans="1:2" ht="18" customHeight="1">
      <c r="A153" s="155"/>
      <c r="B153" s="155" t="s">
        <v>364</v>
      </c>
    </row>
    <row r="154" spans="1:2" ht="18" customHeight="1">
      <c r="A154" s="155"/>
      <c r="B154" s="156" t="s">
        <v>356</v>
      </c>
    </row>
    <row r="155" spans="1:2" ht="18" customHeight="1">
      <c r="A155" s="2189"/>
      <c r="B155" s="159" t="s">
        <v>365</v>
      </c>
    </row>
    <row r="156" spans="1:2" ht="18" customHeight="1">
      <c r="A156" s="2188"/>
      <c r="B156" s="155" t="s">
        <v>366</v>
      </c>
    </row>
    <row r="157" spans="1:2" ht="18" customHeight="1">
      <c r="A157" s="155"/>
      <c r="B157" s="155" t="s">
        <v>367</v>
      </c>
    </row>
    <row r="158" spans="1:2" ht="18" customHeight="1">
      <c r="A158" s="155"/>
      <c r="B158" s="155" t="s">
        <v>368</v>
      </c>
    </row>
    <row r="159" spans="1:2" ht="18" customHeight="1">
      <c r="A159" s="155"/>
      <c r="B159" s="156" t="s">
        <v>369</v>
      </c>
    </row>
    <row r="160" spans="1:2" ht="18" customHeight="1">
      <c r="A160" s="158"/>
      <c r="B160" s="155" t="s">
        <v>370</v>
      </c>
    </row>
    <row r="161" spans="1:5" ht="18" customHeight="1">
      <c r="A161" s="158"/>
      <c r="B161" s="155" t="s">
        <v>371</v>
      </c>
      <c r="C161" s="160"/>
      <c r="D161" s="161"/>
      <c r="E161" s="161"/>
    </row>
    <row r="162" spans="1:5" ht="18" customHeight="1">
      <c r="A162" s="162"/>
      <c r="B162" s="157" t="s">
        <v>372</v>
      </c>
      <c r="C162" s="160"/>
      <c r="D162" s="161"/>
      <c r="E162" s="161"/>
    </row>
    <row r="163" spans="1:5" ht="18" customHeight="1">
      <c r="A163" s="153" t="s">
        <v>373</v>
      </c>
      <c r="B163" s="154" t="s">
        <v>374</v>
      </c>
      <c r="C163" s="160"/>
      <c r="D163" s="161"/>
      <c r="E163" s="161"/>
    </row>
    <row r="164" spans="1:5" ht="18" customHeight="1">
      <c r="A164" s="155"/>
      <c r="B164" s="155" t="s">
        <v>375</v>
      </c>
      <c r="D164" s="161"/>
      <c r="E164" s="161"/>
    </row>
    <row r="165" spans="1:5" ht="18" customHeight="1">
      <c r="A165" s="155"/>
      <c r="B165" s="156" t="s">
        <v>376</v>
      </c>
    </row>
    <row r="166" spans="1:5" ht="18" customHeight="1">
      <c r="A166" s="155"/>
      <c r="B166" s="155" t="s">
        <v>377</v>
      </c>
    </row>
    <row r="167" spans="1:5" ht="18" customHeight="1">
      <c r="A167" s="155"/>
      <c r="B167" s="155" t="s">
        <v>378</v>
      </c>
    </row>
    <row r="168" spans="1:5" ht="18" customHeight="1">
      <c r="A168" s="155"/>
      <c r="B168" s="156" t="s">
        <v>379</v>
      </c>
    </row>
    <row r="169" spans="1:5" ht="18" customHeight="1">
      <c r="A169" s="155"/>
      <c r="B169" s="155" t="s">
        <v>380</v>
      </c>
    </row>
    <row r="170" spans="1:5" ht="18" customHeight="1">
      <c r="A170" s="155"/>
      <c r="B170" s="155" t="s">
        <v>381</v>
      </c>
    </row>
    <row r="171" spans="1:5" ht="18" customHeight="1">
      <c r="A171" s="155"/>
      <c r="B171" s="155" t="s">
        <v>382</v>
      </c>
    </row>
    <row r="172" spans="1:5" ht="18" customHeight="1">
      <c r="A172" s="155"/>
      <c r="B172" s="156" t="s">
        <v>383</v>
      </c>
    </row>
    <row r="173" spans="1:5" ht="18" customHeight="1">
      <c r="A173" s="163"/>
      <c r="B173" s="155" t="s">
        <v>384</v>
      </c>
    </row>
    <row r="174" spans="1:5" ht="18" customHeight="1">
      <c r="A174" s="155"/>
      <c r="B174" s="155" t="s">
        <v>385</v>
      </c>
    </row>
    <row r="175" spans="1:5" ht="18" customHeight="1">
      <c r="A175" s="155"/>
      <c r="B175" s="156" t="s">
        <v>386</v>
      </c>
    </row>
    <row r="176" spans="1:5" ht="18" customHeight="1">
      <c r="A176" s="155"/>
      <c r="B176" s="155" t="s">
        <v>387</v>
      </c>
    </row>
    <row r="177" spans="1:2" ht="18" customHeight="1">
      <c r="A177" s="155"/>
      <c r="B177" s="155" t="s">
        <v>388</v>
      </c>
    </row>
    <row r="178" spans="1:2" ht="18" customHeight="1">
      <c r="A178" s="157"/>
      <c r="B178" s="157" t="s">
        <v>389</v>
      </c>
    </row>
    <row r="179" spans="1:2" ht="18" customHeight="1"/>
    <row r="180" spans="1:2" ht="18" customHeight="1">
      <c r="A180" s="27"/>
      <c r="B180" s="27"/>
    </row>
    <row r="181" spans="1:2">
      <c r="A181" s="27"/>
      <c r="B181" s="27"/>
    </row>
  </sheetData>
  <mergeCells count="4">
    <mergeCell ref="B59:B62"/>
    <mergeCell ref="A126:A127"/>
    <mergeCell ref="A132:A133"/>
    <mergeCell ref="A155:A156"/>
  </mergeCells>
  <phoneticPr fontId="4"/>
  <pageMargins left="0.62992125984251968" right="0.39370078740157483" top="0.6692913385826772" bottom="0.59055118110236227" header="0.51181102362204722" footer="0.51181102362204722"/>
  <pageSetup paperSize="9" scale="97" fitToHeight="0" orientation="portrait" r:id="rId1"/>
  <headerFooter alignWithMargins="0"/>
  <rowBreaks count="3" manualBreakCount="3">
    <brk id="43" max="1" man="1"/>
    <brk id="88" max="1" man="1"/>
    <brk id="131" max="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34313-524F-48E4-876A-AE24AADC7504}">
  <sheetPr>
    <pageSetUpPr fitToPage="1"/>
  </sheetPr>
  <dimension ref="A1:I36"/>
  <sheetViews>
    <sheetView view="pageBreakPreview" zoomScaleNormal="85" zoomScaleSheetLayoutView="100" workbookViewId="0">
      <pane ySplit="4" topLeftCell="A24" activePane="bottomLeft" state="frozen"/>
      <selection pane="bottomLeft"/>
    </sheetView>
  </sheetViews>
  <sheetFormatPr defaultColWidth="10.75" defaultRowHeight="13.5"/>
  <cols>
    <col min="1" max="5" width="16.625" style="19" customWidth="1"/>
    <col min="6" max="16384" width="10.75" style="19"/>
  </cols>
  <sheetData>
    <row r="1" spans="1:7" ht="18" customHeight="1">
      <c r="A1" s="1056" t="s">
        <v>1944</v>
      </c>
    </row>
    <row r="2" spans="1:7" ht="18" customHeight="1">
      <c r="A2" s="79"/>
      <c r="C2" s="79"/>
      <c r="E2" s="1057" t="s">
        <v>1945</v>
      </c>
    </row>
    <row r="3" spans="1:7" ht="24.75" customHeight="1">
      <c r="A3" s="1058" t="s">
        <v>1946</v>
      </c>
      <c r="B3" s="2404" t="s">
        <v>1947</v>
      </c>
      <c r="C3" s="2405"/>
      <c r="D3" s="2406"/>
      <c r="E3" s="2407" t="s">
        <v>1948</v>
      </c>
    </row>
    <row r="4" spans="1:7" ht="24" customHeight="1">
      <c r="A4" s="299" t="s">
        <v>1949</v>
      </c>
      <c r="B4" s="1059" t="s">
        <v>1950</v>
      </c>
      <c r="C4" s="1060" t="s">
        <v>1951</v>
      </c>
      <c r="D4" s="1061" t="s">
        <v>1952</v>
      </c>
      <c r="E4" s="2408"/>
    </row>
    <row r="5" spans="1:7" ht="18" customHeight="1">
      <c r="A5" s="1062" t="s">
        <v>1212</v>
      </c>
      <c r="B5" s="1063">
        <v>1943</v>
      </c>
      <c r="C5" s="1064">
        <v>18</v>
      </c>
      <c r="D5" s="1065">
        <v>2523</v>
      </c>
      <c r="E5" s="1066">
        <v>5967</v>
      </c>
      <c r="F5" s="1057"/>
      <c r="G5" s="1057"/>
    </row>
    <row r="6" spans="1:7" ht="18" customHeight="1">
      <c r="A6" s="1062" t="s">
        <v>1953</v>
      </c>
      <c r="B6" s="1063">
        <v>1877</v>
      </c>
      <c r="C6" s="1064">
        <v>25</v>
      </c>
      <c r="D6" s="1065">
        <v>2424</v>
      </c>
      <c r="E6" s="1066">
        <v>6311</v>
      </c>
      <c r="F6" s="1057"/>
      <c r="G6" s="1057"/>
    </row>
    <row r="7" spans="1:7" ht="18" customHeight="1">
      <c r="A7" s="1062" t="s">
        <v>1954</v>
      </c>
      <c r="B7" s="1063">
        <v>2152</v>
      </c>
      <c r="C7" s="1064">
        <v>19</v>
      </c>
      <c r="D7" s="1065">
        <v>2795</v>
      </c>
      <c r="E7" s="1066">
        <v>6510</v>
      </c>
      <c r="F7" s="1057"/>
      <c r="G7" s="1057"/>
    </row>
    <row r="8" spans="1:7" ht="18" customHeight="1">
      <c r="A8" s="1062" t="s">
        <v>1955</v>
      </c>
      <c r="B8" s="1063">
        <v>2148</v>
      </c>
      <c r="C8" s="1064">
        <v>29</v>
      </c>
      <c r="D8" s="1065">
        <v>2747</v>
      </c>
      <c r="E8" s="1066">
        <v>6715</v>
      </c>
      <c r="F8" s="1057"/>
      <c r="G8" s="1057"/>
    </row>
    <row r="9" spans="1:7" ht="18" customHeight="1">
      <c r="A9" s="1067" t="s">
        <v>1317</v>
      </c>
      <c r="B9" s="1068">
        <v>1966</v>
      </c>
      <c r="C9" s="1069">
        <v>18</v>
      </c>
      <c r="D9" s="1070">
        <v>2516</v>
      </c>
      <c r="E9" s="1066">
        <v>7174</v>
      </c>
      <c r="F9" s="1057"/>
      <c r="G9" s="1057"/>
    </row>
    <row r="10" spans="1:7" ht="18" customHeight="1">
      <c r="A10" s="1067" t="s">
        <v>1213</v>
      </c>
      <c r="B10" s="1068">
        <v>1897</v>
      </c>
      <c r="C10" s="1069">
        <v>22</v>
      </c>
      <c r="D10" s="1070">
        <v>2411</v>
      </c>
      <c r="E10" s="1066">
        <v>7317</v>
      </c>
      <c r="F10" s="1057"/>
      <c r="G10" s="1057"/>
    </row>
    <row r="11" spans="1:7" ht="18" customHeight="1">
      <c r="A11" s="1067" t="s">
        <v>1318</v>
      </c>
      <c r="B11" s="1068">
        <v>1806</v>
      </c>
      <c r="C11" s="1069">
        <v>15</v>
      </c>
      <c r="D11" s="1070">
        <v>2387</v>
      </c>
      <c r="E11" s="1066">
        <v>7107</v>
      </c>
      <c r="F11" s="1057"/>
      <c r="G11" s="1057"/>
    </row>
    <row r="12" spans="1:7" ht="18" customHeight="1">
      <c r="A12" s="1067" t="s">
        <v>1319</v>
      </c>
      <c r="B12" s="1068">
        <v>1489</v>
      </c>
      <c r="C12" s="1069">
        <v>15</v>
      </c>
      <c r="D12" s="1070">
        <v>1955</v>
      </c>
      <c r="E12" s="1066">
        <v>6505</v>
      </c>
      <c r="F12" s="1057"/>
      <c r="G12" s="1057"/>
    </row>
    <row r="13" spans="1:7" ht="18" customHeight="1">
      <c r="A13" s="1067" t="s">
        <v>401</v>
      </c>
      <c r="B13" s="1068">
        <v>1766</v>
      </c>
      <c r="C13" s="1069">
        <v>12</v>
      </c>
      <c r="D13" s="1070">
        <v>1859</v>
      </c>
      <c r="E13" s="1066">
        <v>6536</v>
      </c>
      <c r="F13" s="1057"/>
      <c r="G13" s="1057"/>
    </row>
    <row r="14" spans="1:7" ht="18" customHeight="1">
      <c r="A14" s="1067" t="s">
        <v>402</v>
      </c>
      <c r="B14" s="1068">
        <v>1316</v>
      </c>
      <c r="C14" s="1069">
        <v>8</v>
      </c>
      <c r="D14" s="1070">
        <v>1739</v>
      </c>
      <c r="E14" s="1066">
        <v>6557</v>
      </c>
      <c r="F14" s="1057"/>
      <c r="G14" s="1057"/>
    </row>
    <row r="15" spans="1:7" ht="18" customHeight="1">
      <c r="A15" s="1067" t="s">
        <v>403</v>
      </c>
      <c r="B15" s="1068">
        <v>1229</v>
      </c>
      <c r="C15" s="1069">
        <v>12</v>
      </c>
      <c r="D15" s="1070">
        <v>1656</v>
      </c>
      <c r="E15" s="1066">
        <v>6882</v>
      </c>
      <c r="F15" s="1057"/>
      <c r="G15" s="1057"/>
    </row>
    <row r="16" spans="1:7" ht="18" customHeight="1">
      <c r="A16" s="1067" t="s">
        <v>404</v>
      </c>
      <c r="B16" s="1068">
        <v>1054</v>
      </c>
      <c r="C16" s="1069">
        <v>14</v>
      </c>
      <c r="D16" s="1070">
        <v>1391</v>
      </c>
      <c r="E16" s="1066">
        <v>6885</v>
      </c>
      <c r="F16" s="1057"/>
      <c r="G16" s="1057"/>
    </row>
    <row r="17" spans="1:7" ht="18" customHeight="1">
      <c r="A17" s="1067" t="s">
        <v>405</v>
      </c>
      <c r="B17" s="1068">
        <v>1110</v>
      </c>
      <c r="C17" s="1069">
        <v>8</v>
      </c>
      <c r="D17" s="1070">
        <v>1532</v>
      </c>
      <c r="E17" s="1066">
        <v>6956</v>
      </c>
      <c r="F17" s="1057"/>
      <c r="G17" s="1057"/>
    </row>
    <row r="18" spans="1:7" ht="18" customHeight="1">
      <c r="A18" s="1067" t="s">
        <v>406</v>
      </c>
      <c r="B18" s="1071">
        <v>1027</v>
      </c>
      <c r="C18" s="1072">
        <v>14</v>
      </c>
      <c r="D18" s="1073">
        <v>1321</v>
      </c>
      <c r="E18" s="1074">
        <v>7289</v>
      </c>
      <c r="F18" s="1057"/>
      <c r="G18" s="1057"/>
    </row>
    <row r="19" spans="1:7" ht="18" customHeight="1">
      <c r="A19" s="1067" t="s">
        <v>407</v>
      </c>
      <c r="B19" s="1071">
        <v>954</v>
      </c>
      <c r="C19" s="1072">
        <v>8</v>
      </c>
      <c r="D19" s="1073">
        <v>1197</v>
      </c>
      <c r="E19" s="1075">
        <v>7574</v>
      </c>
      <c r="F19" s="1057"/>
      <c r="G19" s="1057"/>
    </row>
    <row r="20" spans="1:7" ht="18" customHeight="1">
      <c r="A20" s="1067" t="s">
        <v>408</v>
      </c>
      <c r="B20" s="1071">
        <v>943</v>
      </c>
      <c r="C20" s="1072">
        <v>9</v>
      </c>
      <c r="D20" s="1073">
        <v>1254</v>
      </c>
      <c r="E20" s="1075">
        <v>7788</v>
      </c>
      <c r="F20" s="1057"/>
      <c r="G20" s="1057"/>
    </row>
    <row r="21" spans="1:7" ht="18" customHeight="1">
      <c r="A21" s="1067" t="s">
        <v>409</v>
      </c>
      <c r="B21" s="1071">
        <v>879</v>
      </c>
      <c r="C21" s="1072">
        <v>8</v>
      </c>
      <c r="D21" s="1073">
        <v>1129</v>
      </c>
      <c r="E21" s="1075">
        <v>7989</v>
      </c>
      <c r="F21" s="1057"/>
      <c r="G21" s="1057"/>
    </row>
    <row r="22" spans="1:7" ht="18" customHeight="1">
      <c r="A22" s="1067" t="s">
        <v>410</v>
      </c>
      <c r="B22" s="1071">
        <v>784</v>
      </c>
      <c r="C22" s="1072">
        <v>11</v>
      </c>
      <c r="D22" s="1073">
        <v>994</v>
      </c>
      <c r="E22" s="1075">
        <v>7945</v>
      </c>
      <c r="F22" s="1057"/>
      <c r="G22" s="1057"/>
    </row>
    <row r="23" spans="1:7" ht="18" customHeight="1">
      <c r="A23" s="1067" t="s">
        <v>411</v>
      </c>
      <c r="B23" s="1071">
        <v>758</v>
      </c>
      <c r="C23" s="1072">
        <v>8</v>
      </c>
      <c r="D23" s="1073">
        <v>967</v>
      </c>
      <c r="E23" s="1075">
        <v>8005</v>
      </c>
      <c r="F23" s="1076"/>
      <c r="G23" s="1057"/>
    </row>
    <row r="24" spans="1:7" ht="18" customHeight="1">
      <c r="A24" s="1067" t="s">
        <v>1956</v>
      </c>
      <c r="B24" s="1071">
        <v>635</v>
      </c>
      <c r="C24" s="1072">
        <v>10</v>
      </c>
      <c r="D24" s="1073">
        <v>783</v>
      </c>
      <c r="E24" s="1075">
        <v>8168</v>
      </c>
      <c r="F24" s="1076"/>
      <c r="G24" s="1057"/>
    </row>
    <row r="25" spans="1:7" ht="18" customHeight="1">
      <c r="A25" s="1067" t="s">
        <v>1957</v>
      </c>
      <c r="B25" s="1071">
        <v>553</v>
      </c>
      <c r="C25" s="1072">
        <v>1</v>
      </c>
      <c r="D25" s="1073">
        <v>669</v>
      </c>
      <c r="E25" s="1075">
        <v>7093</v>
      </c>
      <c r="F25" s="1076"/>
      <c r="G25" s="1057"/>
    </row>
    <row r="26" spans="1:7" ht="18" customHeight="1">
      <c r="A26" s="1067" t="s">
        <v>117</v>
      </c>
      <c r="B26" s="1071">
        <v>548</v>
      </c>
      <c r="C26" s="1072">
        <v>6</v>
      </c>
      <c r="D26" s="1073">
        <v>639</v>
      </c>
      <c r="E26" s="1075">
        <v>7500</v>
      </c>
      <c r="F26" s="1076"/>
      <c r="G26" s="1057"/>
    </row>
    <row r="27" spans="1:7" ht="18" customHeight="1">
      <c r="A27" s="1067" t="s">
        <v>1958</v>
      </c>
      <c r="B27" s="1071">
        <v>530</v>
      </c>
      <c r="C27" s="1072">
        <v>6</v>
      </c>
      <c r="D27" s="1073">
        <v>639</v>
      </c>
      <c r="E27" s="1075">
        <v>7976</v>
      </c>
      <c r="F27" s="1076"/>
      <c r="G27" s="1057"/>
    </row>
    <row r="28" spans="1:7" ht="18" customHeight="1">
      <c r="A28" s="1077" t="s">
        <v>1959</v>
      </c>
      <c r="B28" s="1078">
        <v>555</v>
      </c>
      <c r="C28" s="1079">
        <v>8</v>
      </c>
      <c r="D28" s="1080">
        <v>644</v>
      </c>
      <c r="E28" s="1081">
        <v>8486</v>
      </c>
      <c r="F28" s="1076"/>
      <c r="G28" s="1057"/>
    </row>
    <row r="29" spans="1:7" ht="18" customHeight="1">
      <c r="A29" s="106"/>
      <c r="C29" s="79"/>
      <c r="E29" s="1082" t="s">
        <v>1960</v>
      </c>
      <c r="F29" s="1083"/>
      <c r="G29" s="1057"/>
    </row>
    <row r="30" spans="1:7" ht="18" customHeight="1">
      <c r="A30" s="1083"/>
      <c r="B30" s="79"/>
      <c r="C30" s="79"/>
      <c r="D30" s="79"/>
      <c r="E30" s="79"/>
    </row>
    <row r="31" spans="1:7" ht="18" customHeight="1">
      <c r="B31" s="79"/>
      <c r="C31" s="79"/>
      <c r="D31" s="79"/>
      <c r="E31" s="79"/>
    </row>
    <row r="32" spans="1:7" ht="18" customHeight="1">
      <c r="A32" s="79"/>
      <c r="B32" s="79"/>
      <c r="C32" s="79"/>
      <c r="D32" s="79"/>
      <c r="E32" s="79"/>
    </row>
    <row r="36" spans="6:9">
      <c r="F36" s="79"/>
      <c r="I36" s="19" t="s">
        <v>2554</v>
      </c>
    </row>
  </sheetData>
  <mergeCells count="2">
    <mergeCell ref="B3:D3"/>
    <mergeCell ref="E3:E4"/>
  </mergeCells>
  <phoneticPr fontId="4"/>
  <printOptions horizontalCentered="1"/>
  <pageMargins left="0.78740157480314965" right="0.78740157480314965" top="0.78740157480314965" bottom="0.78740157480314965" header="0.51181102362204722" footer="0.51181102362204722"/>
  <pageSetup paperSize="9" scale="90"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2A48-ACB7-43A0-960D-23D01B0D90ED}">
  <dimension ref="A1:DP38"/>
  <sheetViews>
    <sheetView view="pageBreakPreview" zoomScale="85" zoomScaleNormal="100" zoomScaleSheetLayoutView="85" workbookViewId="0"/>
  </sheetViews>
  <sheetFormatPr defaultColWidth="10.75" defaultRowHeight="13.5"/>
  <cols>
    <col min="1" max="1" width="11" style="254" customWidth="1"/>
    <col min="2" max="10" width="8.25" style="254" customWidth="1"/>
    <col min="11" max="11" width="1.375" style="254" customWidth="1"/>
    <col min="12" max="13" width="8.25" style="254" customWidth="1"/>
    <col min="14" max="14" width="12.125" style="254" customWidth="1"/>
    <col min="15" max="15" width="11.625" style="254" customWidth="1"/>
    <col min="16" max="16" width="14.625" style="254" customWidth="1"/>
    <col min="17" max="16384" width="10.75" style="254"/>
  </cols>
  <sheetData>
    <row r="1" spans="1:120" ht="18.75">
      <c r="A1" s="253" t="s">
        <v>1961</v>
      </c>
    </row>
    <row r="2" spans="1:120" ht="14.25" customHeight="1">
      <c r="A2" s="255"/>
      <c r="B2" s="255"/>
      <c r="C2" s="255"/>
      <c r="D2" s="255"/>
      <c r="E2" s="255"/>
      <c r="F2" s="255"/>
      <c r="G2" s="255"/>
      <c r="H2" s="255"/>
      <c r="I2" s="255"/>
      <c r="J2" s="255"/>
      <c r="L2" s="255"/>
      <c r="M2" s="255"/>
      <c r="N2" s="255"/>
      <c r="O2" s="2409" t="s">
        <v>1962</v>
      </c>
      <c r="P2" s="2409"/>
    </row>
    <row r="3" spans="1:120" ht="18" customHeight="1">
      <c r="A3" s="1084" t="s">
        <v>1963</v>
      </c>
      <c r="B3" s="1085" t="s">
        <v>1964</v>
      </c>
      <c r="C3" s="1085"/>
      <c r="D3" s="1085"/>
      <c r="E3" s="1085"/>
      <c r="F3" s="1085"/>
      <c r="G3" s="1085"/>
      <c r="H3" s="1086" t="s">
        <v>1965</v>
      </c>
      <c r="I3" s="1087"/>
      <c r="J3" s="1088"/>
      <c r="L3" s="1089" t="s">
        <v>1966</v>
      </c>
      <c r="M3" s="1085"/>
      <c r="N3" s="1090" t="s">
        <v>1967</v>
      </c>
      <c r="O3" s="1085"/>
      <c r="P3" s="1091" t="s">
        <v>1968</v>
      </c>
      <c r="S3" s="803" t="s">
        <v>2553</v>
      </c>
      <c r="T3" s="803"/>
    </row>
    <row r="4" spans="1:120" ht="18" customHeight="1">
      <c r="A4" s="1092" t="s">
        <v>1969</v>
      </c>
      <c r="B4" s="1093" t="s">
        <v>738</v>
      </c>
      <c r="C4" s="1085" t="s">
        <v>1970</v>
      </c>
      <c r="D4" s="1090" t="s">
        <v>1971</v>
      </c>
      <c r="E4" s="1094" t="s">
        <v>1972</v>
      </c>
      <c r="F4" s="1086" t="s">
        <v>1973</v>
      </c>
      <c r="G4" s="1090" t="s">
        <v>1666</v>
      </c>
      <c r="H4" s="1093" t="s">
        <v>738</v>
      </c>
      <c r="I4" s="1085" t="s">
        <v>1974</v>
      </c>
      <c r="J4" s="1095" t="s">
        <v>1975</v>
      </c>
      <c r="L4" s="1090" t="s">
        <v>1976</v>
      </c>
      <c r="M4" s="1090" t="s">
        <v>1977</v>
      </c>
      <c r="N4" s="1090" t="s">
        <v>1978</v>
      </c>
      <c r="O4" s="1090" t="s">
        <v>1979</v>
      </c>
      <c r="P4" s="1096" t="s">
        <v>1980</v>
      </c>
      <c r="S4" s="1985" t="s">
        <v>2559</v>
      </c>
      <c r="T4" s="1986" t="s">
        <v>2560</v>
      </c>
    </row>
    <row r="5" spans="1:120" ht="18" customHeight="1">
      <c r="A5" s="1097" t="s">
        <v>1981</v>
      </c>
      <c r="B5" s="1098">
        <f t="shared" ref="B5:B14" si="0">SUM(C5:G5)</f>
        <v>107</v>
      </c>
      <c r="C5" s="1099">
        <v>33</v>
      </c>
      <c r="D5" s="1099">
        <v>14</v>
      </c>
      <c r="E5" s="1099">
        <v>15</v>
      </c>
      <c r="F5" s="1100">
        <v>0</v>
      </c>
      <c r="G5" s="1101">
        <v>45</v>
      </c>
      <c r="H5" s="1102">
        <f t="shared" ref="H5:H12" si="1">SUM(I5:J5)</f>
        <v>18</v>
      </c>
      <c r="I5" s="1099">
        <v>15</v>
      </c>
      <c r="J5" s="1101">
        <v>3</v>
      </c>
      <c r="L5" s="1103">
        <v>2</v>
      </c>
      <c r="M5" s="1101">
        <v>9</v>
      </c>
      <c r="N5" s="1099">
        <v>1377</v>
      </c>
      <c r="O5" s="1101">
        <v>236.02</v>
      </c>
      <c r="P5" s="1104">
        <v>108536</v>
      </c>
      <c r="S5" s="1985" t="s">
        <v>2561</v>
      </c>
      <c r="T5" s="1986">
        <v>39</v>
      </c>
    </row>
    <row r="6" spans="1:120" ht="18" customHeight="1">
      <c r="A6" s="1097" t="s">
        <v>1223</v>
      </c>
      <c r="B6" s="1098">
        <f t="shared" si="0"/>
        <v>137</v>
      </c>
      <c r="C6" s="1099">
        <v>49</v>
      </c>
      <c r="D6" s="1099">
        <v>13</v>
      </c>
      <c r="E6" s="1099">
        <v>15</v>
      </c>
      <c r="F6" s="1100">
        <v>0</v>
      </c>
      <c r="G6" s="1101">
        <v>60</v>
      </c>
      <c r="H6" s="1102">
        <f t="shared" si="1"/>
        <v>30</v>
      </c>
      <c r="I6" s="1099">
        <v>22</v>
      </c>
      <c r="J6" s="1101">
        <v>8</v>
      </c>
      <c r="L6" s="1103">
        <v>5</v>
      </c>
      <c r="M6" s="1101">
        <v>9</v>
      </c>
      <c r="N6" s="1099">
        <v>3712</v>
      </c>
      <c r="O6" s="1101">
        <v>36</v>
      </c>
      <c r="P6" s="1104">
        <v>339842</v>
      </c>
      <c r="S6" s="1985" t="s">
        <v>2562</v>
      </c>
      <c r="T6" s="1986">
        <v>8</v>
      </c>
    </row>
    <row r="7" spans="1:120" ht="18" customHeight="1">
      <c r="A7" s="1097" t="s">
        <v>1212</v>
      </c>
      <c r="B7" s="1098">
        <f t="shared" si="0"/>
        <v>164</v>
      </c>
      <c r="C7" s="1099">
        <v>56</v>
      </c>
      <c r="D7" s="1099">
        <v>16</v>
      </c>
      <c r="E7" s="1099">
        <v>26</v>
      </c>
      <c r="F7" s="1100">
        <v>0</v>
      </c>
      <c r="G7" s="1101">
        <v>66</v>
      </c>
      <c r="H7" s="1102">
        <f t="shared" si="1"/>
        <v>33</v>
      </c>
      <c r="I7" s="1099">
        <v>29</v>
      </c>
      <c r="J7" s="1101">
        <v>4</v>
      </c>
      <c r="L7" s="1103">
        <v>3</v>
      </c>
      <c r="M7" s="1101">
        <v>8</v>
      </c>
      <c r="N7" s="1099">
        <v>2940</v>
      </c>
      <c r="O7" s="1101">
        <v>140</v>
      </c>
      <c r="P7" s="1104">
        <v>387442</v>
      </c>
      <c r="S7" s="1987" t="s">
        <v>2563</v>
      </c>
      <c r="T7" s="1986">
        <v>7</v>
      </c>
    </row>
    <row r="8" spans="1:120" ht="18" customHeight="1">
      <c r="A8" s="1097" t="s">
        <v>1314</v>
      </c>
      <c r="B8" s="1098">
        <f t="shared" si="0"/>
        <v>127</v>
      </c>
      <c r="C8" s="1099">
        <v>52</v>
      </c>
      <c r="D8" s="1099">
        <v>9</v>
      </c>
      <c r="E8" s="1099">
        <v>27</v>
      </c>
      <c r="F8" s="1100">
        <v>0</v>
      </c>
      <c r="G8" s="1101">
        <v>39</v>
      </c>
      <c r="H8" s="1102">
        <f t="shared" si="1"/>
        <v>28</v>
      </c>
      <c r="I8" s="1099">
        <v>21</v>
      </c>
      <c r="J8" s="1101">
        <v>7</v>
      </c>
      <c r="L8" s="1103">
        <v>3</v>
      </c>
      <c r="M8" s="1101">
        <v>12</v>
      </c>
      <c r="N8" s="1099">
        <v>3450</v>
      </c>
      <c r="O8" s="1101">
        <v>65</v>
      </c>
      <c r="P8" s="1104">
        <v>354348</v>
      </c>
      <c r="S8" s="1988" t="s">
        <v>2558</v>
      </c>
      <c r="T8" s="1986">
        <v>7</v>
      </c>
    </row>
    <row r="9" spans="1:120" ht="18" customHeight="1">
      <c r="A9" s="1097" t="s">
        <v>1315</v>
      </c>
      <c r="B9" s="1098">
        <f t="shared" si="0"/>
        <v>139</v>
      </c>
      <c r="C9" s="1099">
        <v>72</v>
      </c>
      <c r="D9" s="1099">
        <v>14</v>
      </c>
      <c r="E9" s="1099">
        <v>21</v>
      </c>
      <c r="F9" s="1100">
        <v>0</v>
      </c>
      <c r="G9" s="1101">
        <v>32</v>
      </c>
      <c r="H9" s="1102">
        <f t="shared" si="1"/>
        <v>32</v>
      </c>
      <c r="I9" s="1099">
        <v>23</v>
      </c>
      <c r="J9" s="1101">
        <v>9</v>
      </c>
      <c r="L9" s="1103">
        <v>3</v>
      </c>
      <c r="M9" s="1101">
        <v>19</v>
      </c>
      <c r="N9" s="1099">
        <v>2725</v>
      </c>
      <c r="O9" s="1101">
        <v>66</v>
      </c>
      <c r="P9" s="1104">
        <v>300574</v>
      </c>
      <c r="S9" s="1988" t="s">
        <v>2564</v>
      </c>
      <c r="T9" s="1986">
        <v>6</v>
      </c>
    </row>
    <row r="10" spans="1:120" ht="18" customHeight="1">
      <c r="A10" s="1097" t="s">
        <v>1316</v>
      </c>
      <c r="B10" s="1098">
        <f t="shared" si="0"/>
        <v>100</v>
      </c>
      <c r="C10" s="1099">
        <v>55</v>
      </c>
      <c r="D10" s="1099">
        <v>1</v>
      </c>
      <c r="E10" s="1099">
        <v>24</v>
      </c>
      <c r="F10" s="1100">
        <v>0</v>
      </c>
      <c r="G10" s="1101">
        <v>20</v>
      </c>
      <c r="H10" s="1102">
        <f t="shared" si="1"/>
        <v>26</v>
      </c>
      <c r="I10" s="1099">
        <v>20</v>
      </c>
      <c r="J10" s="1101">
        <v>6</v>
      </c>
      <c r="L10" s="1103">
        <v>4</v>
      </c>
      <c r="M10" s="1101">
        <v>11</v>
      </c>
      <c r="N10" s="1099">
        <v>3824</v>
      </c>
      <c r="O10" s="1101">
        <v>1</v>
      </c>
      <c r="P10" s="1104">
        <v>609319</v>
      </c>
      <c r="S10" s="1988" t="s">
        <v>2565</v>
      </c>
      <c r="T10" s="1986">
        <v>6</v>
      </c>
    </row>
    <row r="11" spans="1:120" ht="18" customHeight="1">
      <c r="A11" s="1097" t="s">
        <v>397</v>
      </c>
      <c r="B11" s="1098">
        <f t="shared" si="0"/>
        <v>129</v>
      </c>
      <c r="C11" s="1099">
        <v>68</v>
      </c>
      <c r="D11" s="1099">
        <v>6</v>
      </c>
      <c r="E11" s="1099">
        <v>26</v>
      </c>
      <c r="F11" s="1100">
        <v>0</v>
      </c>
      <c r="G11" s="1101">
        <v>29</v>
      </c>
      <c r="H11" s="1102">
        <f t="shared" si="1"/>
        <v>31</v>
      </c>
      <c r="I11" s="1099">
        <v>27</v>
      </c>
      <c r="J11" s="1101">
        <v>4</v>
      </c>
      <c r="L11" s="1103">
        <v>4</v>
      </c>
      <c r="M11" s="1101">
        <v>22</v>
      </c>
      <c r="N11" s="1099">
        <v>5428</v>
      </c>
      <c r="O11" s="1101">
        <v>206</v>
      </c>
      <c r="P11" s="1104">
        <v>427030</v>
      </c>
      <c r="S11" s="1988" t="s">
        <v>2566</v>
      </c>
      <c r="T11" s="1986">
        <v>5</v>
      </c>
    </row>
    <row r="12" spans="1:120" ht="18" customHeight="1">
      <c r="A12" s="1097" t="s">
        <v>398</v>
      </c>
      <c r="B12" s="1098">
        <f t="shared" si="0"/>
        <v>108</v>
      </c>
      <c r="C12" s="1099">
        <v>58</v>
      </c>
      <c r="D12" s="1099">
        <v>8</v>
      </c>
      <c r="E12" s="1099">
        <v>15</v>
      </c>
      <c r="F12" s="1100">
        <v>0</v>
      </c>
      <c r="G12" s="1101">
        <v>27</v>
      </c>
      <c r="H12" s="1102">
        <f t="shared" si="1"/>
        <v>30</v>
      </c>
      <c r="I12" s="1099">
        <v>21</v>
      </c>
      <c r="J12" s="1101">
        <v>9</v>
      </c>
      <c r="L12" s="1103">
        <v>4</v>
      </c>
      <c r="M12" s="1101">
        <v>16</v>
      </c>
      <c r="N12" s="1099">
        <v>3138</v>
      </c>
      <c r="O12" s="1101">
        <v>78</v>
      </c>
      <c r="P12" s="1104">
        <v>297621</v>
      </c>
      <c r="S12" s="1988" t="s">
        <v>2567</v>
      </c>
      <c r="T12" s="1986">
        <v>4</v>
      </c>
    </row>
    <row r="13" spans="1:120" ht="18" customHeight="1">
      <c r="A13" s="1097" t="s">
        <v>399</v>
      </c>
      <c r="B13" s="1098">
        <f t="shared" si="0"/>
        <v>83</v>
      </c>
      <c r="C13" s="1099">
        <v>43</v>
      </c>
      <c r="D13" s="1099">
        <v>1</v>
      </c>
      <c r="E13" s="1099">
        <v>11</v>
      </c>
      <c r="F13" s="1100">
        <v>0</v>
      </c>
      <c r="G13" s="1101">
        <v>28</v>
      </c>
      <c r="H13" s="1102">
        <f>SUM(I13:J13)</f>
        <v>35</v>
      </c>
      <c r="I13" s="1099">
        <v>28</v>
      </c>
      <c r="J13" s="1101">
        <v>7</v>
      </c>
      <c r="K13" s="279"/>
      <c r="L13" s="1103">
        <v>4</v>
      </c>
      <c r="M13" s="1101">
        <v>4</v>
      </c>
      <c r="N13" s="1099">
        <v>3753</v>
      </c>
      <c r="O13" s="1101">
        <v>16</v>
      </c>
      <c r="P13" s="1104">
        <v>404051</v>
      </c>
      <c r="S13" s="1988" t="s">
        <v>2568</v>
      </c>
      <c r="T13" s="1986">
        <v>4</v>
      </c>
    </row>
    <row r="14" spans="1:120" ht="18" customHeight="1">
      <c r="A14" s="1097" t="s">
        <v>400</v>
      </c>
      <c r="B14" s="1098">
        <f t="shared" si="0"/>
        <v>104</v>
      </c>
      <c r="C14" s="1099">
        <v>54</v>
      </c>
      <c r="D14" s="1099">
        <v>4</v>
      </c>
      <c r="E14" s="1099">
        <v>24</v>
      </c>
      <c r="F14" s="1100">
        <v>0</v>
      </c>
      <c r="G14" s="1101">
        <v>22</v>
      </c>
      <c r="H14" s="1102">
        <f>SUM(I14:J14)</f>
        <v>27</v>
      </c>
      <c r="I14" s="1099">
        <v>24</v>
      </c>
      <c r="J14" s="1101">
        <v>3</v>
      </c>
      <c r="K14" s="279"/>
      <c r="L14" s="1103">
        <v>5</v>
      </c>
      <c r="M14" s="1101">
        <v>18</v>
      </c>
      <c r="N14" s="1099">
        <v>4342</v>
      </c>
      <c r="O14" s="1101">
        <v>17</v>
      </c>
      <c r="P14" s="1104">
        <v>518847</v>
      </c>
      <c r="Q14" s="279"/>
      <c r="R14" s="279"/>
      <c r="S14" s="1988" t="s">
        <v>2569</v>
      </c>
      <c r="T14" s="1986">
        <v>5</v>
      </c>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c r="DM14" s="279"/>
      <c r="DN14" s="279"/>
      <c r="DO14" s="279"/>
      <c r="DP14" s="279"/>
    </row>
    <row r="15" spans="1:120" ht="18" customHeight="1">
      <c r="A15" s="1097" t="s">
        <v>401</v>
      </c>
      <c r="B15" s="1098">
        <v>86</v>
      </c>
      <c r="C15" s="1099">
        <v>44</v>
      </c>
      <c r="D15" s="1099">
        <v>5</v>
      </c>
      <c r="E15" s="1099">
        <v>16</v>
      </c>
      <c r="F15" s="1100">
        <v>0</v>
      </c>
      <c r="G15" s="1101">
        <v>21</v>
      </c>
      <c r="H15" s="1102">
        <f>SUM(I15:J15)</f>
        <v>21</v>
      </c>
      <c r="I15" s="1099">
        <v>18</v>
      </c>
      <c r="J15" s="1101">
        <v>3</v>
      </c>
      <c r="K15" s="279"/>
      <c r="L15" s="1103">
        <v>2</v>
      </c>
      <c r="M15" s="1101">
        <v>11</v>
      </c>
      <c r="N15" s="1099">
        <v>2512</v>
      </c>
      <c r="O15" s="1101">
        <v>53</v>
      </c>
      <c r="P15" s="1104">
        <v>147088</v>
      </c>
      <c r="Q15" s="279"/>
      <c r="R15" s="279"/>
      <c r="S15" s="1988" t="s">
        <v>2570</v>
      </c>
      <c r="T15" s="1986">
        <v>43</v>
      </c>
      <c r="U15" s="279"/>
      <c r="V15" s="279"/>
      <c r="W15" s="279"/>
      <c r="X15" s="279"/>
      <c r="Y15" s="279"/>
      <c r="Z15" s="279"/>
      <c r="AA15" s="279"/>
      <c r="AB15" s="279"/>
      <c r="AC15" s="279"/>
      <c r="AD15" s="279"/>
      <c r="AE15" s="279"/>
      <c r="AF15" s="279"/>
      <c r="AG15" s="279"/>
      <c r="AH15" s="279"/>
      <c r="AI15" s="279"/>
      <c r="AJ15" s="279"/>
      <c r="AK15" s="279"/>
      <c r="AL15" s="279"/>
      <c r="AM15" s="279"/>
    </row>
    <row r="16" spans="1:120" ht="18" customHeight="1">
      <c r="A16" s="1097" t="s">
        <v>402</v>
      </c>
      <c r="B16" s="1098">
        <v>133</v>
      </c>
      <c r="C16" s="1099">
        <v>57</v>
      </c>
      <c r="D16" s="1099">
        <v>15</v>
      </c>
      <c r="E16" s="1099">
        <v>23</v>
      </c>
      <c r="F16" s="1100">
        <v>1</v>
      </c>
      <c r="G16" s="1101">
        <v>37</v>
      </c>
      <c r="H16" s="1102">
        <f>SUM(I16:J16)</f>
        <v>38</v>
      </c>
      <c r="I16" s="1099">
        <v>33</v>
      </c>
      <c r="J16" s="1101">
        <v>5</v>
      </c>
      <c r="K16" s="279"/>
      <c r="L16" s="1103">
        <v>0</v>
      </c>
      <c r="M16" s="1101">
        <v>9</v>
      </c>
      <c r="N16" s="1099">
        <v>3384</v>
      </c>
      <c r="O16" s="1101">
        <v>20</v>
      </c>
      <c r="P16" s="1104">
        <v>225150</v>
      </c>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row>
    <row r="17" spans="1:39" ht="18.75" customHeight="1">
      <c r="A17" s="1097" t="s">
        <v>403</v>
      </c>
      <c r="B17" s="1098">
        <v>67</v>
      </c>
      <c r="C17" s="1100">
        <v>39</v>
      </c>
      <c r="D17" s="1100">
        <v>1</v>
      </c>
      <c r="E17" s="1100">
        <v>14</v>
      </c>
      <c r="F17" s="1100">
        <v>0</v>
      </c>
      <c r="G17" s="1105">
        <v>13</v>
      </c>
      <c r="H17" s="1106">
        <f>SUM(I17:J17)</f>
        <v>20</v>
      </c>
      <c r="I17" s="1100">
        <v>16</v>
      </c>
      <c r="J17" s="1105">
        <v>4</v>
      </c>
      <c r="K17" s="279"/>
      <c r="L17" s="1107">
        <v>2</v>
      </c>
      <c r="M17" s="1105">
        <v>7</v>
      </c>
      <c r="N17" s="1100">
        <v>1626</v>
      </c>
      <c r="O17" s="1105">
        <v>2</v>
      </c>
      <c r="P17" s="1108">
        <v>96582</v>
      </c>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row r="18" spans="1:39" ht="18.75" customHeight="1">
      <c r="A18" s="1097" t="s">
        <v>404</v>
      </c>
      <c r="B18" s="1098">
        <v>79</v>
      </c>
      <c r="C18" s="1100">
        <v>49</v>
      </c>
      <c r="D18" s="1100">
        <v>3</v>
      </c>
      <c r="E18" s="1100">
        <v>14</v>
      </c>
      <c r="F18" s="1100">
        <v>0</v>
      </c>
      <c r="G18" s="1105">
        <v>13</v>
      </c>
      <c r="H18" s="1106">
        <v>26</v>
      </c>
      <c r="I18" s="1100">
        <v>21</v>
      </c>
      <c r="J18" s="1105">
        <v>5</v>
      </c>
      <c r="K18" s="279"/>
      <c r="L18" s="1107">
        <v>3</v>
      </c>
      <c r="M18" s="1105">
        <v>9</v>
      </c>
      <c r="N18" s="1100">
        <v>2030</v>
      </c>
      <c r="O18" s="1105">
        <v>86</v>
      </c>
      <c r="P18" s="1108">
        <v>308464</v>
      </c>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row>
    <row r="19" spans="1:39" ht="18.75" customHeight="1">
      <c r="A19" s="1097" t="s">
        <v>1982</v>
      </c>
      <c r="B19" s="1098">
        <v>100</v>
      </c>
      <c r="C19" s="1100">
        <v>67</v>
      </c>
      <c r="D19" s="1100">
        <v>2</v>
      </c>
      <c r="E19" s="1100">
        <v>7</v>
      </c>
      <c r="F19" s="1100">
        <v>0</v>
      </c>
      <c r="G19" s="1105">
        <v>24</v>
      </c>
      <c r="H19" s="1106">
        <v>34</v>
      </c>
      <c r="I19" s="1100">
        <v>28</v>
      </c>
      <c r="J19" s="1105">
        <v>6</v>
      </c>
      <c r="K19" s="279"/>
      <c r="L19" s="1107">
        <v>1</v>
      </c>
      <c r="M19" s="1105">
        <v>16</v>
      </c>
      <c r="N19" s="1100">
        <v>3366</v>
      </c>
      <c r="O19" s="1105">
        <v>10</v>
      </c>
      <c r="P19" s="1108">
        <v>340932</v>
      </c>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row>
    <row r="20" spans="1:39" ht="18.75" customHeight="1">
      <c r="A20" s="1097" t="s">
        <v>406</v>
      </c>
      <c r="B20" s="1098">
        <f>C20+D20+E20+F20+G20</f>
        <v>82</v>
      </c>
      <c r="C20" s="1100">
        <v>43</v>
      </c>
      <c r="D20" s="1100">
        <v>4</v>
      </c>
      <c r="E20" s="1100">
        <v>11</v>
      </c>
      <c r="F20" s="1100">
        <v>0</v>
      </c>
      <c r="G20" s="1105">
        <v>24</v>
      </c>
      <c r="H20" s="1106">
        <v>34</v>
      </c>
      <c r="I20" s="1100">
        <v>31</v>
      </c>
      <c r="J20" s="1105">
        <v>3</v>
      </c>
      <c r="K20" s="279"/>
      <c r="L20" s="1107">
        <v>4</v>
      </c>
      <c r="M20" s="1105">
        <v>8</v>
      </c>
      <c r="N20" s="1100">
        <v>3415</v>
      </c>
      <c r="O20" s="1105">
        <v>83</v>
      </c>
      <c r="P20" s="1108">
        <v>311558</v>
      </c>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row>
    <row r="21" spans="1:39" ht="18.75" customHeight="1">
      <c r="A21" s="1097" t="s">
        <v>407</v>
      </c>
      <c r="B21" s="1098">
        <f>C21+D21+E21+F21+G21</f>
        <v>114</v>
      </c>
      <c r="C21" s="1100">
        <v>41</v>
      </c>
      <c r="D21" s="1100">
        <v>6</v>
      </c>
      <c r="E21" s="1100">
        <v>18</v>
      </c>
      <c r="F21" s="1100">
        <v>0</v>
      </c>
      <c r="G21" s="1105">
        <v>49</v>
      </c>
      <c r="H21" s="1106">
        <v>22</v>
      </c>
      <c r="I21" s="1100">
        <v>18</v>
      </c>
      <c r="J21" s="1105">
        <v>4</v>
      </c>
      <c r="K21" s="279"/>
      <c r="L21" s="1107">
        <v>4</v>
      </c>
      <c r="M21" s="1105">
        <v>10</v>
      </c>
      <c r="N21" s="1100">
        <v>2384</v>
      </c>
      <c r="O21" s="1105">
        <v>34</v>
      </c>
      <c r="P21" s="1108">
        <v>155218</v>
      </c>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row>
    <row r="22" spans="1:39" ht="18.75" customHeight="1">
      <c r="A22" s="1097" t="s">
        <v>408</v>
      </c>
      <c r="B22" s="1109">
        <f>C22+D22+E22+F22+G22</f>
        <v>78</v>
      </c>
      <c r="C22" s="1100">
        <v>37</v>
      </c>
      <c r="D22" s="1100">
        <v>2</v>
      </c>
      <c r="E22" s="1100">
        <v>15</v>
      </c>
      <c r="F22" s="1100">
        <v>0</v>
      </c>
      <c r="G22" s="1105">
        <v>24</v>
      </c>
      <c r="H22" s="1106">
        <v>11</v>
      </c>
      <c r="I22" s="1100">
        <v>10</v>
      </c>
      <c r="J22" s="1105">
        <v>1</v>
      </c>
      <c r="K22" s="279"/>
      <c r="L22" s="1107">
        <v>1</v>
      </c>
      <c r="M22" s="1105">
        <v>5</v>
      </c>
      <c r="N22" s="1100">
        <v>1417</v>
      </c>
      <c r="O22" s="1105">
        <v>46</v>
      </c>
      <c r="P22" s="1108">
        <v>432812</v>
      </c>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row>
    <row r="23" spans="1:39" ht="18.75" customHeight="1">
      <c r="A23" s="1097" t="s">
        <v>409</v>
      </c>
      <c r="B23" s="1098">
        <v>65</v>
      </c>
      <c r="C23" s="1100">
        <v>32</v>
      </c>
      <c r="D23" s="1100">
        <v>3</v>
      </c>
      <c r="E23" s="1100">
        <v>7</v>
      </c>
      <c r="F23" s="1100">
        <v>0</v>
      </c>
      <c r="G23" s="1105">
        <v>23</v>
      </c>
      <c r="H23" s="1106">
        <v>5</v>
      </c>
      <c r="I23" s="1100">
        <v>2</v>
      </c>
      <c r="J23" s="1105">
        <v>3</v>
      </c>
      <c r="L23" s="1107">
        <v>0</v>
      </c>
      <c r="M23" s="1105">
        <v>15</v>
      </c>
      <c r="N23" s="1100">
        <v>287</v>
      </c>
      <c r="O23" s="1105">
        <v>4</v>
      </c>
      <c r="P23" s="1108">
        <v>64277</v>
      </c>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row>
    <row r="24" spans="1:39" ht="18" customHeight="1">
      <c r="A24" s="1110" t="s">
        <v>410</v>
      </c>
      <c r="B24" s="1109">
        <v>74</v>
      </c>
      <c r="C24" s="1099">
        <v>40</v>
      </c>
      <c r="D24" s="1099">
        <v>4</v>
      </c>
      <c r="E24" s="1099">
        <v>8</v>
      </c>
      <c r="F24" s="1099">
        <v>0</v>
      </c>
      <c r="G24" s="1101">
        <v>22</v>
      </c>
      <c r="H24" s="1102">
        <v>15</v>
      </c>
      <c r="I24" s="1099">
        <v>13</v>
      </c>
      <c r="J24" s="1101">
        <v>2</v>
      </c>
      <c r="L24" s="1103">
        <v>4</v>
      </c>
      <c r="M24" s="1101">
        <v>6</v>
      </c>
      <c r="N24" s="1099">
        <v>3709.44</v>
      </c>
      <c r="O24" s="1101">
        <v>15.55</v>
      </c>
      <c r="P24" s="1104">
        <v>422793</v>
      </c>
    </row>
    <row r="25" spans="1:39" ht="18" customHeight="1">
      <c r="A25" s="1110" t="s">
        <v>411</v>
      </c>
      <c r="B25" s="1109">
        <v>76</v>
      </c>
      <c r="C25" s="1099">
        <v>35</v>
      </c>
      <c r="D25" s="1099">
        <v>3</v>
      </c>
      <c r="E25" s="1099">
        <v>11</v>
      </c>
      <c r="F25" s="1099">
        <v>0</v>
      </c>
      <c r="G25" s="1101">
        <v>27</v>
      </c>
      <c r="H25" s="1102">
        <v>12</v>
      </c>
      <c r="I25" s="1099">
        <v>9</v>
      </c>
      <c r="J25" s="1101">
        <v>3</v>
      </c>
      <c r="L25" s="1103">
        <v>0</v>
      </c>
      <c r="M25" s="1101">
        <v>11</v>
      </c>
      <c r="N25" s="1099">
        <v>1610</v>
      </c>
      <c r="O25" s="1101">
        <v>12</v>
      </c>
      <c r="P25" s="1104">
        <v>140457</v>
      </c>
      <c r="Q25" s="256"/>
    </row>
    <row r="26" spans="1:39" ht="18" customHeight="1">
      <c r="A26" s="1110" t="s">
        <v>1983</v>
      </c>
      <c r="B26" s="1109">
        <v>66</v>
      </c>
      <c r="C26" s="1099">
        <v>29</v>
      </c>
      <c r="D26" s="1099">
        <v>2</v>
      </c>
      <c r="E26" s="1099">
        <v>8</v>
      </c>
      <c r="F26" s="1099">
        <v>0</v>
      </c>
      <c r="G26" s="1101">
        <v>27</v>
      </c>
      <c r="H26" s="1102">
        <v>11</v>
      </c>
      <c r="I26" s="1099">
        <v>10</v>
      </c>
      <c r="J26" s="1101">
        <v>1</v>
      </c>
      <c r="L26" s="1103">
        <v>0</v>
      </c>
      <c r="M26" s="1101">
        <v>4</v>
      </c>
      <c r="N26" s="1099">
        <v>1036</v>
      </c>
      <c r="O26" s="1101">
        <v>1</v>
      </c>
      <c r="P26" s="1104">
        <v>586314</v>
      </c>
      <c r="Q26" s="256"/>
    </row>
    <row r="27" spans="1:39" ht="18" customHeight="1">
      <c r="A27" s="1110" t="s">
        <v>1215</v>
      </c>
      <c r="B27" s="1109">
        <f>C27+D27+E27+F27+G27</f>
        <v>63</v>
      </c>
      <c r="C27" s="1099">
        <v>40</v>
      </c>
      <c r="D27" s="1099">
        <v>1</v>
      </c>
      <c r="E27" s="1099">
        <v>7</v>
      </c>
      <c r="F27" s="1099">
        <v>0</v>
      </c>
      <c r="G27" s="1101">
        <v>15</v>
      </c>
      <c r="H27" s="1102">
        <f>I27+J27</f>
        <v>15</v>
      </c>
      <c r="I27" s="1099">
        <v>12</v>
      </c>
      <c r="J27" s="1101">
        <v>3</v>
      </c>
      <c r="L27" s="1103">
        <v>0</v>
      </c>
      <c r="M27" s="1101">
        <v>6</v>
      </c>
      <c r="N27" s="1099">
        <v>1816</v>
      </c>
      <c r="O27" s="1101">
        <v>6</v>
      </c>
      <c r="P27" s="1104">
        <v>192853</v>
      </c>
      <c r="Q27" s="256"/>
    </row>
    <row r="28" spans="1:39" ht="18" customHeight="1">
      <c r="A28" s="1110" t="s">
        <v>1326</v>
      </c>
      <c r="B28" s="1109">
        <f>C28+D28+E28+F28+G28</f>
        <v>84</v>
      </c>
      <c r="C28" s="1099">
        <v>39</v>
      </c>
      <c r="D28" s="1099">
        <v>3</v>
      </c>
      <c r="E28" s="1099">
        <v>11</v>
      </c>
      <c r="F28" s="1099">
        <v>0</v>
      </c>
      <c r="G28" s="1101">
        <v>31</v>
      </c>
      <c r="H28" s="1102">
        <f>I28+J28</f>
        <v>18</v>
      </c>
      <c r="I28" s="1099">
        <v>16</v>
      </c>
      <c r="J28" s="1101">
        <v>2</v>
      </c>
      <c r="L28" s="1103">
        <v>2</v>
      </c>
      <c r="M28" s="1101">
        <v>6</v>
      </c>
      <c r="N28" s="1099">
        <v>1796</v>
      </c>
      <c r="O28" s="1101">
        <v>2</v>
      </c>
      <c r="P28" s="1104">
        <v>153862</v>
      </c>
      <c r="Q28" s="256"/>
    </row>
    <row r="29" spans="1:39" ht="18" customHeight="1">
      <c r="A29" s="1110" t="s">
        <v>1688</v>
      </c>
      <c r="B29" s="1109">
        <f>C29+D29+E29+F29+G29</f>
        <v>62</v>
      </c>
      <c r="C29" s="1099">
        <v>30</v>
      </c>
      <c r="D29" s="1099">
        <v>5</v>
      </c>
      <c r="E29" s="1099">
        <v>4</v>
      </c>
      <c r="F29" s="1099">
        <v>0</v>
      </c>
      <c r="G29" s="1101">
        <v>23</v>
      </c>
      <c r="H29" s="1102">
        <f>I29+J29</f>
        <v>14</v>
      </c>
      <c r="I29" s="1099">
        <v>12</v>
      </c>
      <c r="J29" s="1101">
        <v>2</v>
      </c>
      <c r="L29" s="1103">
        <v>0</v>
      </c>
      <c r="M29" s="1101">
        <v>13</v>
      </c>
      <c r="N29" s="1099">
        <v>967</v>
      </c>
      <c r="O29" s="1101">
        <v>15</v>
      </c>
      <c r="P29" s="1104">
        <v>86721</v>
      </c>
      <c r="Q29" s="256"/>
    </row>
    <row r="30" spans="1:39" ht="18" customHeight="1">
      <c r="A30" s="1111" t="s">
        <v>1689</v>
      </c>
      <c r="B30" s="1112">
        <f>C30+D30+E30+F30+G30</f>
        <v>134</v>
      </c>
      <c r="C30" s="1113">
        <v>56</v>
      </c>
      <c r="D30" s="1113">
        <v>14</v>
      </c>
      <c r="E30" s="1113">
        <v>11</v>
      </c>
      <c r="F30" s="1113">
        <v>0</v>
      </c>
      <c r="G30" s="1113">
        <v>53</v>
      </c>
      <c r="H30" s="1114">
        <f>I30+J30</f>
        <v>23</v>
      </c>
      <c r="I30" s="1113">
        <v>19</v>
      </c>
      <c r="J30" s="1115">
        <v>4</v>
      </c>
      <c r="K30" s="1116"/>
      <c r="L30" s="1117">
        <v>6</v>
      </c>
      <c r="M30" s="1115">
        <v>11</v>
      </c>
      <c r="N30" s="1113">
        <v>3211</v>
      </c>
      <c r="O30" s="1115">
        <v>88</v>
      </c>
      <c r="P30" s="1118">
        <v>247062</v>
      </c>
      <c r="Q30" s="256"/>
    </row>
    <row r="31" spans="1:39" ht="18" customHeight="1">
      <c r="A31" s="1119"/>
      <c r="B31" s="1120"/>
      <c r="C31" s="906"/>
      <c r="D31" s="906"/>
      <c r="E31" s="906"/>
      <c r="F31" s="906"/>
      <c r="G31" s="906"/>
      <c r="H31" s="906"/>
      <c r="I31" s="906"/>
      <c r="J31" s="906"/>
      <c r="L31" s="906"/>
      <c r="M31" s="906"/>
      <c r="N31" s="906"/>
      <c r="P31" s="1121" t="s">
        <v>1984</v>
      </c>
    </row>
    <row r="32" spans="1:39" ht="18" customHeight="1">
      <c r="A32" s="1119"/>
      <c r="B32" s="1120"/>
      <c r="C32" s="906"/>
      <c r="D32" s="906"/>
      <c r="E32" s="906"/>
      <c r="F32" s="906"/>
      <c r="G32" s="906"/>
      <c r="H32" s="906"/>
      <c r="I32" s="906"/>
      <c r="J32" s="906"/>
      <c r="L32" s="906"/>
      <c r="M32" s="906"/>
      <c r="N32" s="906"/>
      <c r="O32" s="906"/>
      <c r="P32" s="906"/>
    </row>
    <row r="33" spans="1:13" ht="18" customHeight="1">
      <c r="A33" s="1119"/>
      <c r="B33" s="896"/>
      <c r="C33" s="896"/>
      <c r="D33" s="896"/>
      <c r="E33" s="896"/>
      <c r="F33" s="896"/>
      <c r="G33" s="896"/>
      <c r="H33" s="896"/>
      <c r="I33" s="896"/>
      <c r="J33" s="896"/>
      <c r="L33" s="896"/>
      <c r="M33" s="896"/>
    </row>
    <row r="34" spans="1:13" ht="18" customHeight="1">
      <c r="A34" s="279"/>
      <c r="B34" s="1122"/>
      <c r="C34" s="1122"/>
      <c r="D34" s="1122"/>
      <c r="H34" s="1122"/>
      <c r="I34" s="1122"/>
      <c r="J34" s="1122"/>
    </row>
    <row r="35" spans="1:13" ht="18" customHeight="1"/>
    <row r="36" spans="1:13" ht="18" customHeight="1"/>
    <row r="37" spans="1:13" ht="18" customHeight="1"/>
    <row r="38" spans="1:13" ht="18" customHeight="1"/>
  </sheetData>
  <mergeCells count="1">
    <mergeCell ref="O2:P2"/>
  </mergeCells>
  <phoneticPr fontId="4"/>
  <printOptions horizontalCentered="1"/>
  <pageMargins left="0.23622047244094491" right="0.23622047244094491" top="0.51181102362204722" bottom="0.74803149606299213" header="0.31496062992125984" footer="0.31496062992125984"/>
  <pageSetup paperSize="9" scale="95" orientation="portrait" r:id="rId1"/>
  <headerFooter alignWithMargins="0"/>
  <colBreaks count="1" manualBreakCount="1">
    <brk id="10" max="50"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C052D-71A6-49C0-8456-C15B40832156}">
  <sheetPr>
    <pageSetUpPr fitToPage="1"/>
  </sheetPr>
  <dimension ref="A1:U40"/>
  <sheetViews>
    <sheetView view="pageBreakPreview" zoomScaleNormal="100" zoomScaleSheetLayoutView="100" workbookViewId="0">
      <pane ySplit="1" topLeftCell="A2" activePane="bottomLeft" state="frozen"/>
      <selection pane="bottomLeft"/>
    </sheetView>
  </sheetViews>
  <sheetFormatPr defaultColWidth="11.625" defaultRowHeight="18" customHeight="1"/>
  <cols>
    <col min="1" max="1" width="9.625" style="254" customWidth="1"/>
    <col min="2" max="2" width="7.125" style="254" customWidth="1"/>
    <col min="3" max="16" width="5.875" style="254" customWidth="1"/>
    <col min="17" max="17" width="8.5" style="254" customWidth="1"/>
    <col min="18" max="18" width="2.625" style="254" customWidth="1"/>
    <col min="19" max="19" width="4.125" style="254" customWidth="1"/>
    <col min="20" max="16384" width="11.625" style="254"/>
  </cols>
  <sheetData>
    <row r="1" spans="1:21" ht="32.25" customHeight="1">
      <c r="A1" s="1123" t="s">
        <v>1985</v>
      </c>
      <c r="B1" s="256"/>
      <c r="C1" s="256"/>
      <c r="D1" s="256"/>
      <c r="E1" s="256"/>
      <c r="F1" s="256"/>
      <c r="G1" s="256"/>
      <c r="H1" s="256"/>
      <c r="I1" s="256"/>
      <c r="J1" s="256"/>
      <c r="K1" s="256"/>
      <c r="L1" s="256"/>
      <c r="M1" s="256"/>
      <c r="N1" s="256"/>
      <c r="O1" s="256"/>
      <c r="P1" s="256"/>
      <c r="Q1" s="256"/>
    </row>
    <row r="2" spans="1:21" ht="14.25">
      <c r="A2" s="1009"/>
      <c r="B2" s="1009"/>
      <c r="C2" s="1009"/>
      <c r="D2" s="1009"/>
      <c r="E2" s="1009"/>
      <c r="F2" s="1009"/>
      <c r="G2" s="1009"/>
      <c r="H2" s="1009"/>
      <c r="I2" s="1009"/>
      <c r="J2" s="1009"/>
      <c r="K2" s="1009"/>
      <c r="L2" s="1009"/>
      <c r="M2" s="1009"/>
      <c r="N2" s="1124" t="s">
        <v>1986</v>
      </c>
      <c r="O2" s="1124"/>
      <c r="P2" s="1124"/>
      <c r="Q2" s="1124"/>
    </row>
    <row r="3" spans="1:21" s="1125" customFormat="1" ht="24.75" customHeight="1">
      <c r="A3" s="2416" t="s">
        <v>32</v>
      </c>
      <c r="B3" s="2418" t="s">
        <v>1987</v>
      </c>
      <c r="C3" s="2420" t="s">
        <v>1988</v>
      </c>
      <c r="D3" s="2414" t="s">
        <v>1989</v>
      </c>
      <c r="E3" s="2414" t="s">
        <v>1990</v>
      </c>
      <c r="F3" s="2414" t="s">
        <v>1991</v>
      </c>
      <c r="G3" s="2414" t="s">
        <v>1992</v>
      </c>
      <c r="H3" s="2414" t="s">
        <v>1993</v>
      </c>
      <c r="I3" s="2414" t="s">
        <v>1994</v>
      </c>
      <c r="J3" s="2414" t="s">
        <v>1995</v>
      </c>
      <c r="K3" s="2414" t="s">
        <v>1996</v>
      </c>
      <c r="L3" s="2414" t="s">
        <v>1997</v>
      </c>
      <c r="M3" s="2410" t="s">
        <v>1998</v>
      </c>
      <c r="N3" s="2411"/>
      <c r="O3" s="2411"/>
      <c r="P3" s="2411"/>
      <c r="Q3" s="2412" t="s">
        <v>1999</v>
      </c>
    </row>
    <row r="4" spans="1:21" ht="72" customHeight="1">
      <c r="A4" s="2417"/>
      <c r="B4" s="2419"/>
      <c r="C4" s="2421"/>
      <c r="D4" s="2415"/>
      <c r="E4" s="2415"/>
      <c r="F4" s="2415"/>
      <c r="G4" s="2415"/>
      <c r="H4" s="2415"/>
      <c r="I4" s="2415"/>
      <c r="J4" s="2415"/>
      <c r="K4" s="2415"/>
      <c r="L4" s="2415"/>
      <c r="M4" s="1126" t="s">
        <v>2000</v>
      </c>
      <c r="N4" s="1126" t="s">
        <v>2001</v>
      </c>
      <c r="O4" s="1126" t="s">
        <v>2002</v>
      </c>
      <c r="P4" s="1126" t="s">
        <v>1998</v>
      </c>
      <c r="Q4" s="2413"/>
    </row>
    <row r="5" spans="1:21" ht="21.95" customHeight="1">
      <c r="A5" s="1127" t="s">
        <v>2003</v>
      </c>
      <c r="B5" s="1128">
        <v>4096</v>
      </c>
      <c r="C5" s="1129">
        <v>79</v>
      </c>
      <c r="D5" s="1129"/>
      <c r="E5" s="1129">
        <v>3</v>
      </c>
      <c r="F5" s="1129">
        <v>1048</v>
      </c>
      <c r="G5" s="1129">
        <v>50</v>
      </c>
      <c r="H5" s="1129">
        <v>20</v>
      </c>
      <c r="I5" s="1129">
        <v>362</v>
      </c>
      <c r="J5" s="1129">
        <v>51</v>
      </c>
      <c r="K5" s="1129">
        <v>43</v>
      </c>
      <c r="L5" s="1129">
        <v>1985</v>
      </c>
      <c r="M5" s="1129">
        <v>378</v>
      </c>
      <c r="N5" s="1129">
        <v>32</v>
      </c>
      <c r="O5" s="1129"/>
      <c r="P5" s="1130">
        <v>45</v>
      </c>
      <c r="Q5" s="1129">
        <v>4096</v>
      </c>
      <c r="T5" s="278"/>
      <c r="U5" s="278"/>
    </row>
    <row r="6" spans="1:21" ht="21.95" customHeight="1">
      <c r="A6" s="1127" t="s">
        <v>821</v>
      </c>
      <c r="B6" s="1128">
        <v>4242</v>
      </c>
      <c r="C6" s="1129">
        <v>42</v>
      </c>
      <c r="D6" s="1129"/>
      <c r="E6" s="1129">
        <v>3</v>
      </c>
      <c r="F6" s="1129">
        <v>1082</v>
      </c>
      <c r="G6" s="1129">
        <v>47</v>
      </c>
      <c r="H6" s="1129">
        <v>17</v>
      </c>
      <c r="I6" s="1129">
        <v>387</v>
      </c>
      <c r="J6" s="1129">
        <v>57</v>
      </c>
      <c r="K6" s="1129">
        <v>49</v>
      </c>
      <c r="L6" s="1129">
        <v>2040</v>
      </c>
      <c r="M6" s="1129">
        <v>451</v>
      </c>
      <c r="N6" s="1129">
        <v>25</v>
      </c>
      <c r="O6" s="1129"/>
      <c r="P6" s="1130">
        <v>42</v>
      </c>
      <c r="Q6" s="1129">
        <v>4292</v>
      </c>
      <c r="T6" s="278"/>
      <c r="U6" s="278"/>
    </row>
    <row r="7" spans="1:21" ht="21.95" customHeight="1">
      <c r="A7" s="1127" t="s">
        <v>822</v>
      </c>
      <c r="B7" s="1128">
        <v>4331</v>
      </c>
      <c r="C7" s="1129">
        <v>62</v>
      </c>
      <c r="D7" s="1129"/>
      <c r="E7" s="1129">
        <v>2</v>
      </c>
      <c r="F7" s="1129">
        <v>1029</v>
      </c>
      <c r="G7" s="1129">
        <v>67</v>
      </c>
      <c r="H7" s="1129">
        <v>28</v>
      </c>
      <c r="I7" s="1129">
        <v>409</v>
      </c>
      <c r="J7" s="1129">
        <v>57</v>
      </c>
      <c r="K7" s="1129">
        <v>59</v>
      </c>
      <c r="L7" s="1129">
        <v>2099</v>
      </c>
      <c r="M7" s="1129">
        <v>454</v>
      </c>
      <c r="N7" s="1129">
        <v>21</v>
      </c>
      <c r="O7" s="1129"/>
      <c r="P7" s="1130">
        <v>44</v>
      </c>
      <c r="Q7" s="1129">
        <v>4384</v>
      </c>
      <c r="T7" s="278"/>
      <c r="U7" s="278"/>
    </row>
    <row r="8" spans="1:21" ht="21.95" customHeight="1">
      <c r="A8" s="1127" t="s">
        <v>823</v>
      </c>
      <c r="B8" s="1128">
        <v>4900</v>
      </c>
      <c r="C8" s="1129">
        <v>66</v>
      </c>
      <c r="D8" s="1129">
        <v>2</v>
      </c>
      <c r="E8" s="1129">
        <v>1</v>
      </c>
      <c r="F8" s="1129">
        <v>1234</v>
      </c>
      <c r="G8" s="1129">
        <v>55</v>
      </c>
      <c r="H8" s="1129">
        <v>24</v>
      </c>
      <c r="I8" s="1129">
        <v>451</v>
      </c>
      <c r="J8" s="1129">
        <v>65</v>
      </c>
      <c r="K8" s="1129">
        <v>78</v>
      </c>
      <c r="L8" s="1129">
        <v>2390</v>
      </c>
      <c r="M8" s="1129">
        <v>450</v>
      </c>
      <c r="N8" s="1129">
        <v>21</v>
      </c>
      <c r="O8" s="1129"/>
      <c r="P8" s="1130">
        <v>63</v>
      </c>
      <c r="Q8" s="1129">
        <v>4935</v>
      </c>
      <c r="T8" s="278"/>
      <c r="U8" s="278"/>
    </row>
    <row r="9" spans="1:21" ht="21.95" customHeight="1">
      <c r="A9" s="1127" t="s">
        <v>824</v>
      </c>
      <c r="B9" s="1128">
        <v>5166</v>
      </c>
      <c r="C9" s="1129">
        <v>70</v>
      </c>
      <c r="D9" s="1129"/>
      <c r="E9" s="1129">
        <v>1</v>
      </c>
      <c r="F9" s="1129">
        <v>1160</v>
      </c>
      <c r="G9" s="1129">
        <v>56</v>
      </c>
      <c r="H9" s="1129">
        <v>27</v>
      </c>
      <c r="I9" s="1129">
        <v>477</v>
      </c>
      <c r="J9" s="1129">
        <v>69</v>
      </c>
      <c r="K9" s="1129">
        <v>95</v>
      </c>
      <c r="L9" s="1129">
        <v>2674</v>
      </c>
      <c r="M9" s="1129">
        <v>469</v>
      </c>
      <c r="N9" s="1129">
        <v>15</v>
      </c>
      <c r="O9" s="1129"/>
      <c r="P9" s="1130">
        <v>53</v>
      </c>
      <c r="Q9" s="1129">
        <v>5218</v>
      </c>
      <c r="T9" s="278"/>
      <c r="U9" s="278"/>
    </row>
    <row r="10" spans="1:21" ht="21.95" customHeight="1">
      <c r="A10" s="1127" t="s">
        <v>753</v>
      </c>
      <c r="B10" s="1128">
        <v>5338</v>
      </c>
      <c r="C10" s="1129">
        <v>84</v>
      </c>
      <c r="D10" s="1129">
        <v>1</v>
      </c>
      <c r="E10" s="1129">
        <v>1</v>
      </c>
      <c r="F10" s="1129">
        <v>1130</v>
      </c>
      <c r="G10" s="1129">
        <v>57</v>
      </c>
      <c r="H10" s="1129">
        <v>31</v>
      </c>
      <c r="I10" s="1129">
        <v>533</v>
      </c>
      <c r="J10" s="1129">
        <v>72</v>
      </c>
      <c r="K10" s="1129">
        <v>87</v>
      </c>
      <c r="L10" s="1129">
        <v>2729</v>
      </c>
      <c r="M10" s="1129">
        <v>531</v>
      </c>
      <c r="N10" s="1129">
        <v>21</v>
      </c>
      <c r="O10" s="1129"/>
      <c r="P10" s="1130">
        <v>61</v>
      </c>
      <c r="Q10" s="1129">
        <v>5319</v>
      </c>
      <c r="T10" s="278"/>
      <c r="U10" s="278"/>
    </row>
    <row r="11" spans="1:21" ht="21.95" customHeight="1">
      <c r="A11" s="1127" t="s">
        <v>755</v>
      </c>
      <c r="B11" s="1128">
        <v>5619</v>
      </c>
      <c r="C11" s="1129">
        <v>59</v>
      </c>
      <c r="D11" s="1129">
        <v>1</v>
      </c>
      <c r="E11" s="1129"/>
      <c r="F11" s="1129">
        <v>1134</v>
      </c>
      <c r="G11" s="1129">
        <v>44</v>
      </c>
      <c r="H11" s="1129">
        <v>32</v>
      </c>
      <c r="I11" s="1129">
        <v>616</v>
      </c>
      <c r="J11" s="1129">
        <v>45</v>
      </c>
      <c r="K11" s="1129">
        <v>55</v>
      </c>
      <c r="L11" s="1129">
        <v>2980</v>
      </c>
      <c r="M11" s="1129">
        <v>558</v>
      </c>
      <c r="N11" s="1129">
        <v>21</v>
      </c>
      <c r="O11" s="1129"/>
      <c r="P11" s="1130">
        <v>74</v>
      </c>
      <c r="Q11" s="1129">
        <v>5565</v>
      </c>
      <c r="T11" s="278"/>
      <c r="U11" s="278"/>
    </row>
    <row r="12" spans="1:21" ht="21.95" customHeight="1">
      <c r="A12" s="1127" t="s">
        <v>757</v>
      </c>
      <c r="B12" s="1128">
        <v>6183</v>
      </c>
      <c r="C12" s="1129">
        <v>94</v>
      </c>
      <c r="D12" s="1129"/>
      <c r="E12" s="1129">
        <v>1</v>
      </c>
      <c r="F12" s="1129">
        <v>1132</v>
      </c>
      <c r="G12" s="1129">
        <v>50</v>
      </c>
      <c r="H12" s="1129">
        <v>26</v>
      </c>
      <c r="I12" s="1129">
        <v>694</v>
      </c>
      <c r="J12" s="1129">
        <v>52</v>
      </c>
      <c r="K12" s="1129">
        <v>78</v>
      </c>
      <c r="L12" s="1129">
        <v>3331</v>
      </c>
      <c r="M12" s="1129">
        <v>600</v>
      </c>
      <c r="N12" s="1129">
        <v>13</v>
      </c>
      <c r="O12" s="1129"/>
      <c r="P12" s="1130">
        <v>112</v>
      </c>
      <c r="Q12" s="1129">
        <v>6183</v>
      </c>
      <c r="T12" s="278"/>
      <c r="U12" s="278"/>
    </row>
    <row r="13" spans="1:21" ht="21.95" customHeight="1">
      <c r="A13" s="1127" t="s">
        <v>759</v>
      </c>
      <c r="B13" s="1128">
        <v>6754</v>
      </c>
      <c r="C13" s="1129">
        <v>68</v>
      </c>
      <c r="D13" s="1129"/>
      <c r="E13" s="1129">
        <v>1</v>
      </c>
      <c r="F13" s="1129">
        <v>1157</v>
      </c>
      <c r="G13" s="1129">
        <v>47</v>
      </c>
      <c r="H13" s="1129">
        <v>40</v>
      </c>
      <c r="I13" s="1129">
        <v>724</v>
      </c>
      <c r="J13" s="1129">
        <v>50</v>
      </c>
      <c r="K13" s="1129">
        <v>89</v>
      </c>
      <c r="L13" s="1129">
        <v>3779</v>
      </c>
      <c r="M13" s="1129">
        <v>668</v>
      </c>
      <c r="N13" s="1129">
        <v>11</v>
      </c>
      <c r="O13" s="1129"/>
      <c r="P13" s="1130">
        <v>120</v>
      </c>
      <c r="Q13" s="1129">
        <v>6552</v>
      </c>
      <c r="T13" s="278"/>
      <c r="U13" s="278"/>
    </row>
    <row r="14" spans="1:21" ht="21.95" customHeight="1">
      <c r="A14" s="1127" t="s">
        <v>761</v>
      </c>
      <c r="B14" s="1128">
        <v>6971</v>
      </c>
      <c r="C14" s="1129">
        <v>46</v>
      </c>
      <c r="D14" s="1129"/>
      <c r="E14" s="1129">
        <v>2</v>
      </c>
      <c r="F14" s="1129">
        <v>1230</v>
      </c>
      <c r="G14" s="1129">
        <v>61</v>
      </c>
      <c r="H14" s="1129">
        <v>46</v>
      </c>
      <c r="I14" s="1129">
        <v>736</v>
      </c>
      <c r="J14" s="1129">
        <v>58</v>
      </c>
      <c r="K14" s="1129">
        <v>79</v>
      </c>
      <c r="L14" s="1129">
        <v>3869</v>
      </c>
      <c r="M14" s="1129">
        <v>740</v>
      </c>
      <c r="N14" s="1129">
        <v>5</v>
      </c>
      <c r="O14" s="1129">
        <v>1</v>
      </c>
      <c r="P14" s="1130">
        <v>98</v>
      </c>
      <c r="Q14" s="1129">
        <v>6735</v>
      </c>
      <c r="T14" s="278"/>
      <c r="U14" s="278"/>
    </row>
    <row r="15" spans="1:21" ht="21.75" customHeight="1">
      <c r="A15" s="1127" t="s">
        <v>763</v>
      </c>
      <c r="B15" s="1128">
        <v>6926</v>
      </c>
      <c r="C15" s="1129">
        <v>71</v>
      </c>
      <c r="D15" s="1129"/>
      <c r="E15" s="1129">
        <v>1</v>
      </c>
      <c r="F15" s="1129">
        <v>1175</v>
      </c>
      <c r="G15" s="1129">
        <v>87</v>
      </c>
      <c r="H15" s="1129">
        <v>34</v>
      </c>
      <c r="I15" s="1129">
        <v>775</v>
      </c>
      <c r="J15" s="1129">
        <v>51</v>
      </c>
      <c r="K15" s="1129">
        <v>119</v>
      </c>
      <c r="L15" s="1129">
        <v>3848</v>
      </c>
      <c r="M15" s="1129">
        <v>694</v>
      </c>
      <c r="N15" s="1129"/>
      <c r="O15" s="1129"/>
      <c r="P15" s="1130">
        <v>71</v>
      </c>
      <c r="Q15" s="1129">
        <v>6571</v>
      </c>
      <c r="T15" s="278"/>
      <c r="U15" s="278"/>
    </row>
    <row r="16" spans="1:21" ht="21.75" customHeight="1">
      <c r="A16" s="1127" t="s">
        <v>401</v>
      </c>
      <c r="B16" s="1128">
        <v>6877</v>
      </c>
      <c r="C16" s="1129">
        <v>49</v>
      </c>
      <c r="D16" s="1129">
        <v>1</v>
      </c>
      <c r="E16" s="1129">
        <v>1</v>
      </c>
      <c r="F16" s="1129">
        <v>1185</v>
      </c>
      <c r="G16" s="1129">
        <v>71</v>
      </c>
      <c r="H16" s="1129">
        <v>31</v>
      </c>
      <c r="I16" s="1129">
        <v>740</v>
      </c>
      <c r="J16" s="1129">
        <v>54</v>
      </c>
      <c r="K16" s="1129">
        <v>136</v>
      </c>
      <c r="L16" s="1129">
        <v>3766</v>
      </c>
      <c r="M16" s="1129">
        <v>770</v>
      </c>
      <c r="N16" s="1129">
        <v>12</v>
      </c>
      <c r="O16" s="1129"/>
      <c r="P16" s="1130">
        <v>61</v>
      </c>
      <c r="Q16" s="1129">
        <v>6540</v>
      </c>
      <c r="T16" s="278"/>
      <c r="U16" s="278"/>
    </row>
    <row r="17" spans="1:21" ht="21.75" customHeight="1">
      <c r="A17" s="1127" t="s">
        <v>402</v>
      </c>
      <c r="B17" s="1128">
        <v>6877</v>
      </c>
      <c r="C17" s="1129">
        <v>64</v>
      </c>
      <c r="D17" s="1129"/>
      <c r="E17" s="1129">
        <v>1</v>
      </c>
      <c r="F17" s="1129">
        <v>1208</v>
      </c>
      <c r="G17" s="1129">
        <v>62</v>
      </c>
      <c r="H17" s="1129">
        <v>30</v>
      </c>
      <c r="I17" s="1129">
        <v>750</v>
      </c>
      <c r="J17" s="1129">
        <v>52</v>
      </c>
      <c r="K17" s="1129">
        <v>104</v>
      </c>
      <c r="L17" s="1129">
        <v>3721</v>
      </c>
      <c r="M17" s="1129">
        <v>803</v>
      </c>
      <c r="N17" s="1129">
        <v>31</v>
      </c>
      <c r="O17" s="1129"/>
      <c r="P17" s="1130">
        <v>51</v>
      </c>
      <c r="Q17" s="1129">
        <v>6540</v>
      </c>
      <c r="T17" s="278"/>
      <c r="U17" s="278"/>
    </row>
    <row r="18" spans="1:21" ht="21.75" customHeight="1">
      <c r="A18" s="1127" t="s">
        <v>403</v>
      </c>
      <c r="B18" s="1128">
        <v>7364</v>
      </c>
      <c r="C18" s="1129">
        <v>46</v>
      </c>
      <c r="D18" s="1129"/>
      <c r="E18" s="1129">
        <v>1</v>
      </c>
      <c r="F18" s="1129">
        <v>1112</v>
      </c>
      <c r="G18" s="1129">
        <v>56</v>
      </c>
      <c r="H18" s="1129">
        <v>60</v>
      </c>
      <c r="I18" s="1129">
        <v>807</v>
      </c>
      <c r="J18" s="1129">
        <v>32</v>
      </c>
      <c r="K18" s="1129">
        <v>142</v>
      </c>
      <c r="L18" s="1129">
        <v>4113</v>
      </c>
      <c r="M18" s="1129">
        <v>813</v>
      </c>
      <c r="N18" s="1129">
        <v>88</v>
      </c>
      <c r="O18" s="1129"/>
      <c r="P18" s="1130">
        <v>94</v>
      </c>
      <c r="Q18" s="1129">
        <v>6950</v>
      </c>
      <c r="T18" s="278"/>
      <c r="U18" s="278"/>
    </row>
    <row r="19" spans="1:21" ht="21.75" customHeight="1">
      <c r="A19" s="1127" t="s">
        <v>404</v>
      </c>
      <c r="B19" s="1128">
        <v>7918</v>
      </c>
      <c r="C19" s="1129">
        <v>60</v>
      </c>
      <c r="D19" s="1129">
        <v>5</v>
      </c>
      <c r="E19" s="1129">
        <v>4</v>
      </c>
      <c r="F19" s="1129">
        <v>1189</v>
      </c>
      <c r="G19" s="1129">
        <v>97</v>
      </c>
      <c r="H19" s="1129">
        <v>81</v>
      </c>
      <c r="I19" s="1129">
        <v>875</v>
      </c>
      <c r="J19" s="1129">
        <v>49</v>
      </c>
      <c r="K19" s="1129">
        <v>118</v>
      </c>
      <c r="L19" s="1129">
        <v>4397</v>
      </c>
      <c r="M19" s="1129">
        <v>914</v>
      </c>
      <c r="N19" s="1129">
        <v>45</v>
      </c>
      <c r="O19" s="1129">
        <v>0</v>
      </c>
      <c r="P19" s="1130">
        <v>84</v>
      </c>
      <c r="Q19" s="1129">
        <v>7528</v>
      </c>
      <c r="T19" s="278"/>
      <c r="U19" s="278"/>
    </row>
    <row r="20" spans="1:21" ht="21.75" customHeight="1">
      <c r="A20" s="1131" t="s">
        <v>405</v>
      </c>
      <c r="B20" s="1128">
        <v>8120</v>
      </c>
      <c r="C20" s="1129">
        <v>65</v>
      </c>
      <c r="D20" s="1129">
        <v>12</v>
      </c>
      <c r="E20" s="1129">
        <v>3</v>
      </c>
      <c r="F20" s="1129">
        <v>1112</v>
      </c>
      <c r="G20" s="1129">
        <v>90</v>
      </c>
      <c r="H20" s="1129">
        <v>62</v>
      </c>
      <c r="I20" s="1129">
        <v>953</v>
      </c>
      <c r="J20" s="1129">
        <v>56</v>
      </c>
      <c r="K20" s="1129">
        <v>84</v>
      </c>
      <c r="L20" s="1129">
        <v>4586</v>
      </c>
      <c r="M20" s="1129">
        <v>949</v>
      </c>
      <c r="N20" s="1129">
        <v>70</v>
      </c>
      <c r="O20" s="1129">
        <v>1</v>
      </c>
      <c r="P20" s="1130">
        <v>77</v>
      </c>
      <c r="Q20" s="1129">
        <v>7709</v>
      </c>
      <c r="T20" s="278"/>
      <c r="U20" s="278"/>
    </row>
    <row r="21" spans="1:21" ht="21.75" customHeight="1">
      <c r="A21" s="1131" t="s">
        <v>406</v>
      </c>
      <c r="B21" s="1128">
        <f>SUM(C21:P21)</f>
        <v>8130</v>
      </c>
      <c r="C21" s="1129">
        <v>51</v>
      </c>
      <c r="D21" s="1129">
        <v>0</v>
      </c>
      <c r="E21" s="1129">
        <v>0</v>
      </c>
      <c r="F21" s="1129">
        <v>1101</v>
      </c>
      <c r="G21" s="1129">
        <v>87</v>
      </c>
      <c r="H21" s="1129">
        <v>75</v>
      </c>
      <c r="I21" s="1129">
        <v>938</v>
      </c>
      <c r="J21" s="1129">
        <v>45</v>
      </c>
      <c r="K21" s="1129">
        <v>85</v>
      </c>
      <c r="L21" s="1129">
        <v>4750</v>
      </c>
      <c r="M21" s="1129">
        <v>869</v>
      </c>
      <c r="N21" s="1129">
        <v>48</v>
      </c>
      <c r="O21" s="1129">
        <v>0</v>
      </c>
      <c r="P21" s="1130">
        <v>81</v>
      </c>
      <c r="Q21" s="1129">
        <v>7658</v>
      </c>
      <c r="T21" s="278"/>
      <c r="U21" s="278"/>
    </row>
    <row r="22" spans="1:21" ht="21.75" customHeight="1">
      <c r="A22" s="1131" t="s">
        <v>407</v>
      </c>
      <c r="B22" s="1128">
        <f>SUM(C22:P22)</f>
        <v>8097</v>
      </c>
      <c r="C22" s="1129">
        <v>58</v>
      </c>
      <c r="D22" s="1129">
        <v>0</v>
      </c>
      <c r="E22" s="1129">
        <v>0</v>
      </c>
      <c r="F22" s="1129">
        <v>1007</v>
      </c>
      <c r="G22" s="1129">
        <v>104</v>
      </c>
      <c r="H22" s="1129">
        <v>82</v>
      </c>
      <c r="I22" s="1129">
        <v>913</v>
      </c>
      <c r="J22" s="1129">
        <v>54</v>
      </c>
      <c r="K22" s="1129">
        <v>99</v>
      </c>
      <c r="L22" s="1129">
        <v>4753</v>
      </c>
      <c r="M22" s="1129">
        <v>903</v>
      </c>
      <c r="N22" s="1129">
        <v>33</v>
      </c>
      <c r="O22" s="1129">
        <v>0</v>
      </c>
      <c r="P22" s="1130">
        <v>91</v>
      </c>
      <c r="Q22" s="1129">
        <v>7578</v>
      </c>
      <c r="T22" s="278"/>
      <c r="U22" s="278"/>
    </row>
    <row r="23" spans="1:21" ht="21.75" customHeight="1">
      <c r="A23" s="1131" t="s">
        <v>408</v>
      </c>
      <c r="B23" s="1128">
        <v>8397</v>
      </c>
      <c r="C23" s="1129">
        <v>38</v>
      </c>
      <c r="D23" s="1129">
        <v>3</v>
      </c>
      <c r="E23" s="1129">
        <v>2</v>
      </c>
      <c r="F23" s="1129">
        <v>1102</v>
      </c>
      <c r="G23" s="1129">
        <v>78</v>
      </c>
      <c r="H23" s="1129">
        <v>77</v>
      </c>
      <c r="I23" s="1129">
        <v>917</v>
      </c>
      <c r="J23" s="1129">
        <v>42</v>
      </c>
      <c r="K23" s="1129">
        <v>84</v>
      </c>
      <c r="L23" s="1129">
        <v>4940</v>
      </c>
      <c r="M23" s="1129">
        <v>997</v>
      </c>
      <c r="N23" s="1129">
        <v>13</v>
      </c>
      <c r="O23" s="1129">
        <v>0</v>
      </c>
      <c r="P23" s="1130">
        <v>104</v>
      </c>
      <c r="Q23" s="1129">
        <v>7910</v>
      </c>
      <c r="T23" s="278"/>
      <c r="U23" s="278"/>
    </row>
    <row r="24" spans="1:21" ht="21.75" customHeight="1">
      <c r="A24" s="1131" t="s">
        <v>409</v>
      </c>
      <c r="B24" s="1128">
        <v>8775</v>
      </c>
      <c r="C24" s="1129">
        <v>48</v>
      </c>
      <c r="D24" s="1129">
        <v>1</v>
      </c>
      <c r="E24" s="1129">
        <v>1</v>
      </c>
      <c r="F24" s="1129">
        <v>1128</v>
      </c>
      <c r="G24" s="1129">
        <v>75</v>
      </c>
      <c r="H24" s="1129">
        <v>83</v>
      </c>
      <c r="I24" s="1129">
        <v>1042</v>
      </c>
      <c r="J24" s="1129">
        <v>37</v>
      </c>
      <c r="K24" s="1129">
        <v>92</v>
      </c>
      <c r="L24" s="1129">
        <v>5225</v>
      </c>
      <c r="M24" s="1129">
        <v>928</v>
      </c>
      <c r="N24" s="1129">
        <v>14</v>
      </c>
      <c r="O24" s="1129">
        <v>0</v>
      </c>
      <c r="P24" s="1130">
        <v>101</v>
      </c>
      <c r="Q24" s="1129">
        <v>8266</v>
      </c>
      <c r="T24" s="278"/>
      <c r="U24" s="278"/>
    </row>
    <row r="25" spans="1:21" ht="21.75" customHeight="1">
      <c r="A25" s="1131" t="s">
        <v>410</v>
      </c>
      <c r="B25" s="1128">
        <v>9041</v>
      </c>
      <c r="C25" s="1129">
        <v>42</v>
      </c>
      <c r="D25" s="1129">
        <v>0</v>
      </c>
      <c r="E25" s="1129">
        <v>2</v>
      </c>
      <c r="F25" s="1129">
        <v>1104</v>
      </c>
      <c r="G25" s="1129">
        <v>91</v>
      </c>
      <c r="H25" s="1129">
        <v>84</v>
      </c>
      <c r="I25" s="1129">
        <v>1102</v>
      </c>
      <c r="J25" s="1129">
        <v>44</v>
      </c>
      <c r="K25" s="1129">
        <v>80</v>
      </c>
      <c r="L25" s="1129">
        <v>5420</v>
      </c>
      <c r="M25" s="1129">
        <v>932</v>
      </c>
      <c r="N25" s="1129">
        <v>15</v>
      </c>
      <c r="O25" s="1129">
        <v>1</v>
      </c>
      <c r="P25" s="1130">
        <v>124</v>
      </c>
      <c r="Q25" s="1129">
        <v>8475</v>
      </c>
      <c r="T25" s="278"/>
      <c r="U25" s="278"/>
    </row>
    <row r="26" spans="1:21" ht="21.75" customHeight="1">
      <c r="A26" s="1131" t="s">
        <v>411</v>
      </c>
      <c r="B26" s="1128">
        <v>9493</v>
      </c>
      <c r="C26" s="1129">
        <v>48</v>
      </c>
      <c r="D26" s="1129">
        <v>1</v>
      </c>
      <c r="E26" s="1129">
        <v>1</v>
      </c>
      <c r="F26" s="1129">
        <v>1059</v>
      </c>
      <c r="G26" s="1129">
        <v>96</v>
      </c>
      <c r="H26" s="1129">
        <v>96</v>
      </c>
      <c r="I26" s="1129">
        <v>1100</v>
      </c>
      <c r="J26" s="1129">
        <v>34</v>
      </c>
      <c r="K26" s="1129">
        <v>79</v>
      </c>
      <c r="L26" s="1129">
        <v>5872</v>
      </c>
      <c r="M26" s="1129">
        <v>985</v>
      </c>
      <c r="N26" s="1129">
        <v>10</v>
      </c>
      <c r="O26" s="1129">
        <v>0</v>
      </c>
      <c r="P26" s="1130">
        <v>112</v>
      </c>
      <c r="Q26" s="1129">
        <v>8856</v>
      </c>
      <c r="T26" s="278"/>
      <c r="U26" s="278"/>
    </row>
    <row r="27" spans="1:21" ht="21.75" customHeight="1">
      <c r="A27" s="1131" t="s">
        <v>1983</v>
      </c>
      <c r="B27" s="1128">
        <f>SUM(C27:P27)</f>
        <v>9554</v>
      </c>
      <c r="C27" s="1129">
        <v>37</v>
      </c>
      <c r="D27" s="1129">
        <v>1</v>
      </c>
      <c r="E27" s="1129">
        <v>3</v>
      </c>
      <c r="F27" s="1129">
        <v>974</v>
      </c>
      <c r="G27" s="1129">
        <v>90</v>
      </c>
      <c r="H27" s="1129">
        <v>88</v>
      </c>
      <c r="I27" s="1129">
        <v>1177</v>
      </c>
      <c r="J27" s="1129">
        <v>48</v>
      </c>
      <c r="K27" s="1129">
        <v>106</v>
      </c>
      <c r="L27" s="1129">
        <v>5850</v>
      </c>
      <c r="M27" s="1129">
        <v>1029</v>
      </c>
      <c r="N27" s="1129">
        <v>2</v>
      </c>
      <c r="O27" s="1129">
        <v>1</v>
      </c>
      <c r="P27" s="1130">
        <v>148</v>
      </c>
      <c r="Q27" s="1129">
        <v>8906</v>
      </c>
      <c r="T27" s="278"/>
      <c r="U27" s="278"/>
    </row>
    <row r="28" spans="1:21" ht="21.75" customHeight="1">
      <c r="A28" s="1131" t="s">
        <v>2004</v>
      </c>
      <c r="B28" s="1128">
        <f>SUM(C28:P28)</f>
        <v>8013</v>
      </c>
      <c r="C28" s="1129">
        <v>39</v>
      </c>
      <c r="D28" s="1129">
        <v>0</v>
      </c>
      <c r="E28" s="1129">
        <v>1</v>
      </c>
      <c r="F28" s="1129">
        <v>783</v>
      </c>
      <c r="G28" s="1129">
        <v>92</v>
      </c>
      <c r="H28" s="1129">
        <v>55</v>
      </c>
      <c r="I28" s="1129">
        <v>1139</v>
      </c>
      <c r="J28" s="1129">
        <v>28</v>
      </c>
      <c r="K28" s="1129">
        <v>85</v>
      </c>
      <c r="L28" s="1129">
        <v>4911</v>
      </c>
      <c r="M28" s="1129">
        <v>781</v>
      </c>
      <c r="N28" s="1129">
        <v>0</v>
      </c>
      <c r="O28" s="1129">
        <v>0</v>
      </c>
      <c r="P28" s="1130">
        <v>99</v>
      </c>
      <c r="Q28" s="1129">
        <v>7478</v>
      </c>
      <c r="T28" s="278"/>
      <c r="U28" s="278"/>
    </row>
    <row r="29" spans="1:21" ht="21.75" customHeight="1">
      <c r="A29" s="1132" t="s">
        <v>2005</v>
      </c>
      <c r="B29" s="1133">
        <v>8964</v>
      </c>
      <c r="C29" s="1134">
        <v>48</v>
      </c>
      <c r="D29" s="1135">
        <v>0</v>
      </c>
      <c r="E29" s="1135">
        <v>4</v>
      </c>
      <c r="F29" s="1135">
        <v>856</v>
      </c>
      <c r="G29" s="1135">
        <v>85</v>
      </c>
      <c r="H29" s="1135">
        <v>57</v>
      </c>
      <c r="I29" s="1135">
        <v>1173</v>
      </c>
      <c r="J29" s="1135">
        <v>30</v>
      </c>
      <c r="K29" s="1135">
        <v>89</v>
      </c>
      <c r="L29" s="1135">
        <v>5623</v>
      </c>
      <c r="M29" s="1135">
        <v>898</v>
      </c>
      <c r="N29" s="1135">
        <v>1</v>
      </c>
      <c r="O29" s="1135">
        <v>0</v>
      </c>
      <c r="P29" s="1136">
        <v>100</v>
      </c>
      <c r="Q29" s="1135">
        <v>8290</v>
      </c>
      <c r="T29" s="278"/>
      <c r="U29" s="278"/>
    </row>
    <row r="30" spans="1:21" ht="21.75" customHeight="1">
      <c r="A30" s="1132" t="s">
        <v>1688</v>
      </c>
      <c r="B30" s="1133">
        <v>10920</v>
      </c>
      <c r="C30" s="1134">
        <v>34</v>
      </c>
      <c r="D30" s="1135">
        <v>0</v>
      </c>
      <c r="E30" s="1135">
        <v>4</v>
      </c>
      <c r="F30" s="1135">
        <v>906</v>
      </c>
      <c r="G30" s="1135">
        <v>117</v>
      </c>
      <c r="H30" s="1135">
        <v>98</v>
      </c>
      <c r="I30" s="1135">
        <v>1397</v>
      </c>
      <c r="J30" s="1135">
        <v>33</v>
      </c>
      <c r="K30" s="1135">
        <v>107</v>
      </c>
      <c r="L30" s="1135">
        <v>7107</v>
      </c>
      <c r="M30" s="1135">
        <v>904</v>
      </c>
      <c r="N30" s="1135">
        <v>1</v>
      </c>
      <c r="O30" s="1135">
        <v>1</v>
      </c>
      <c r="P30" s="1136">
        <v>211</v>
      </c>
      <c r="Q30" s="1137">
        <v>9813</v>
      </c>
      <c r="T30" s="278"/>
      <c r="U30" s="278"/>
    </row>
    <row r="31" spans="1:21" ht="21.75" customHeight="1">
      <c r="A31" s="1138" t="s">
        <v>1689</v>
      </c>
      <c r="B31" s="1139">
        <v>12387</v>
      </c>
      <c r="C31" s="1140">
        <v>66</v>
      </c>
      <c r="D31" s="1141">
        <v>2</v>
      </c>
      <c r="E31" s="1141">
        <v>3</v>
      </c>
      <c r="F31" s="1141">
        <v>973</v>
      </c>
      <c r="G31" s="1141">
        <v>142</v>
      </c>
      <c r="H31" s="1141">
        <v>105</v>
      </c>
      <c r="I31" s="1141">
        <v>1488</v>
      </c>
      <c r="J31" s="1141">
        <v>29</v>
      </c>
      <c r="K31" s="1141">
        <v>125</v>
      </c>
      <c r="L31" s="1141">
        <v>8170</v>
      </c>
      <c r="M31" s="1141">
        <v>1051</v>
      </c>
      <c r="N31" s="1141">
        <v>0</v>
      </c>
      <c r="O31" s="1141">
        <v>0</v>
      </c>
      <c r="P31" s="1142">
        <v>233</v>
      </c>
      <c r="Q31" s="1143">
        <v>11400</v>
      </c>
      <c r="T31" s="278"/>
      <c r="U31" s="278"/>
    </row>
    <row r="32" spans="1:21" ht="21.95" customHeight="1">
      <c r="A32" s="1024"/>
      <c r="B32" s="1144"/>
      <c r="C32" s="1024"/>
      <c r="D32" s="1024"/>
      <c r="E32" s="1024"/>
      <c r="F32" s="1024"/>
      <c r="G32" s="1024"/>
      <c r="H32" s="1024"/>
      <c r="I32" s="1024"/>
      <c r="J32" s="1024"/>
      <c r="K32" s="1024"/>
      <c r="L32" s="1024"/>
      <c r="M32" s="1024"/>
      <c r="N32" s="1024"/>
      <c r="O32" s="1024"/>
      <c r="P32" s="1024"/>
      <c r="Q32" s="1145" t="s">
        <v>2006</v>
      </c>
    </row>
    <row r="33" spans="1:17" ht="32.25" customHeight="1">
      <c r="A33" s="279"/>
      <c r="G33" s="279"/>
      <c r="H33" s="279"/>
      <c r="I33" s="279"/>
      <c r="J33" s="279"/>
      <c r="K33" s="279"/>
      <c r="L33" s="279"/>
      <c r="M33" s="279"/>
      <c r="N33" s="279"/>
      <c r="O33" s="279"/>
      <c r="P33" s="279"/>
      <c r="Q33" s="279"/>
    </row>
    <row r="34" spans="1:17" ht="24.75" customHeight="1"/>
    <row r="35" spans="1:17" ht="23.25" customHeight="1"/>
    <row r="37" spans="1:17" ht="18" customHeight="1">
      <c r="J37" s="1122"/>
    </row>
    <row r="40" spans="1:17" ht="34.5" customHeight="1"/>
  </sheetData>
  <mergeCells count="14">
    <mergeCell ref="F3:F4"/>
    <mergeCell ref="A3:A4"/>
    <mergeCell ref="B3:B4"/>
    <mergeCell ref="C3:C4"/>
    <mergeCell ref="D3:D4"/>
    <mergeCell ref="E3:E4"/>
    <mergeCell ref="M3:P3"/>
    <mergeCell ref="Q3:Q4"/>
    <mergeCell ref="G3:G4"/>
    <mergeCell ref="H3:H4"/>
    <mergeCell ref="I3:I4"/>
    <mergeCell ref="J3:J4"/>
    <mergeCell ref="K3:K4"/>
    <mergeCell ref="L3:L4"/>
  </mergeCells>
  <phoneticPr fontId="4"/>
  <printOptions horizontalCentered="1"/>
  <pageMargins left="0.59055118110236227" right="3.937007874015748E-2" top="0.51181102362204722" bottom="0.6692913385826772" header="0.86614173228346458" footer="0.51181102362204722"/>
  <pageSetup paperSize="9" scale="88"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4028-0C84-426B-8D60-FFD8362137B2}">
  <dimension ref="A1:O168"/>
  <sheetViews>
    <sheetView view="pageBreakPreview" zoomScale="90" zoomScaleNormal="100" zoomScaleSheetLayoutView="90" workbookViewId="0"/>
  </sheetViews>
  <sheetFormatPr defaultRowHeight="13.5"/>
  <cols>
    <col min="1" max="1" width="10.625" style="1996" customWidth="1"/>
    <col min="2" max="13" width="7" style="1995" customWidth="1"/>
    <col min="14" max="14" width="8" style="1995" customWidth="1"/>
    <col min="15" max="16384" width="9" style="1995"/>
  </cols>
  <sheetData>
    <row r="1" spans="1:14" ht="21">
      <c r="A1" s="1146" t="s">
        <v>2007</v>
      </c>
    </row>
    <row r="2" spans="1:14" ht="12" customHeight="1"/>
    <row r="3" spans="1:14" ht="17.100000000000001" customHeight="1">
      <c r="A3" s="1996" t="s">
        <v>2008</v>
      </c>
      <c r="K3" s="1997"/>
      <c r="N3" s="1998"/>
    </row>
    <row r="4" spans="1:14" ht="17.100000000000001" customHeight="1" thickBot="1">
      <c r="A4" s="1999" t="s">
        <v>2009</v>
      </c>
      <c r="B4" s="1999"/>
      <c r="C4" s="1999"/>
      <c r="N4" s="1998" t="s">
        <v>1589</v>
      </c>
    </row>
    <row r="5" spans="1:14" ht="17.100000000000001" customHeight="1">
      <c r="A5" s="2000" t="s">
        <v>1608</v>
      </c>
      <c r="B5" s="2439" t="s">
        <v>2010</v>
      </c>
      <c r="C5" s="2433" t="s">
        <v>2011</v>
      </c>
      <c r="D5" s="2433" t="s">
        <v>2012</v>
      </c>
      <c r="E5" s="2433" t="s">
        <v>2013</v>
      </c>
      <c r="F5" s="2433" t="s">
        <v>2014</v>
      </c>
      <c r="G5" s="2433" t="s">
        <v>2015</v>
      </c>
      <c r="H5" s="2433" t="s">
        <v>2016</v>
      </c>
      <c r="I5" s="2433" t="s">
        <v>2017</v>
      </c>
      <c r="J5" s="2433" t="s">
        <v>2018</v>
      </c>
      <c r="K5" s="2433" t="s">
        <v>2019</v>
      </c>
      <c r="L5" s="2433" t="s">
        <v>2020</v>
      </c>
      <c r="M5" s="2435" t="s">
        <v>2021</v>
      </c>
      <c r="N5" s="2437" t="s">
        <v>1987</v>
      </c>
    </row>
    <row r="6" spans="1:14" ht="17.100000000000001" customHeight="1" thickBot="1">
      <c r="A6" s="2001" t="s">
        <v>2022</v>
      </c>
      <c r="B6" s="2440"/>
      <c r="C6" s="2434"/>
      <c r="D6" s="2434"/>
      <c r="E6" s="2434"/>
      <c r="F6" s="2434"/>
      <c r="G6" s="2434"/>
      <c r="H6" s="2434"/>
      <c r="I6" s="2434"/>
      <c r="J6" s="2434"/>
      <c r="K6" s="2434"/>
      <c r="L6" s="2434"/>
      <c r="M6" s="2436"/>
      <c r="N6" s="2438"/>
    </row>
    <row r="7" spans="1:14" ht="17.100000000000001" customHeight="1">
      <c r="A7" s="2002" t="s">
        <v>2023</v>
      </c>
      <c r="B7" s="1762">
        <v>32226</v>
      </c>
      <c r="C7" s="1762">
        <v>32976</v>
      </c>
      <c r="D7" s="1762">
        <v>32999</v>
      </c>
      <c r="E7" s="1150">
        <v>32732</v>
      </c>
      <c r="F7" s="1150">
        <v>32044</v>
      </c>
      <c r="G7" s="1150">
        <v>31269</v>
      </c>
      <c r="H7" s="1150">
        <v>33328</v>
      </c>
      <c r="I7" s="1150">
        <v>34286</v>
      </c>
      <c r="J7" s="1150">
        <v>33911</v>
      </c>
      <c r="K7" s="1150">
        <v>30034</v>
      </c>
      <c r="L7" s="1150">
        <v>29373</v>
      </c>
      <c r="M7" s="1150">
        <v>32855</v>
      </c>
      <c r="N7" s="2003">
        <f t="shared" ref="N7:N13" si="0">SUM(B7:M7)</f>
        <v>388033</v>
      </c>
    </row>
    <row r="8" spans="1:14" ht="17.100000000000001" customHeight="1">
      <c r="A8" s="2002" t="s">
        <v>2024</v>
      </c>
      <c r="B8" s="1150">
        <v>8171</v>
      </c>
      <c r="C8" s="1150">
        <v>8430</v>
      </c>
      <c r="D8" s="1150">
        <v>7836</v>
      </c>
      <c r="E8" s="1150">
        <v>7973</v>
      </c>
      <c r="F8" s="1150">
        <v>7859</v>
      </c>
      <c r="G8" s="1150">
        <v>8195</v>
      </c>
      <c r="H8" s="1150">
        <v>7974</v>
      </c>
      <c r="I8" s="1150">
        <v>8347</v>
      </c>
      <c r="J8" s="1150">
        <v>7946</v>
      </c>
      <c r="K8" s="1150">
        <v>7448</v>
      </c>
      <c r="L8" s="1150">
        <v>7305</v>
      </c>
      <c r="M8" s="1150">
        <v>8257</v>
      </c>
      <c r="N8" s="2003">
        <f t="shared" si="0"/>
        <v>95741</v>
      </c>
    </row>
    <row r="9" spans="1:14" ht="17.100000000000001" customHeight="1">
      <c r="A9" s="2002" t="s">
        <v>2025</v>
      </c>
      <c r="B9" s="1150">
        <v>7450</v>
      </c>
      <c r="C9" s="1150">
        <v>7091</v>
      </c>
      <c r="D9" s="1150">
        <v>7291</v>
      </c>
      <c r="E9" s="1150">
        <v>7356</v>
      </c>
      <c r="F9" s="1150">
        <v>7561</v>
      </c>
      <c r="G9" s="1150">
        <v>7224</v>
      </c>
      <c r="H9" s="1150">
        <v>7676</v>
      </c>
      <c r="I9" s="1150">
        <v>6738</v>
      </c>
      <c r="J9" s="1150">
        <v>7236</v>
      </c>
      <c r="K9" s="1150">
        <v>6856</v>
      </c>
      <c r="L9" s="1150">
        <v>6784</v>
      </c>
      <c r="M9" s="1150">
        <v>8251</v>
      </c>
      <c r="N9" s="2003">
        <f t="shared" si="0"/>
        <v>87514</v>
      </c>
    </row>
    <row r="10" spans="1:14" ht="17.100000000000001" customHeight="1">
      <c r="A10" s="2002" t="s">
        <v>2026</v>
      </c>
      <c r="B10" s="1149">
        <v>9097</v>
      </c>
      <c r="C10" s="1150">
        <v>9537</v>
      </c>
      <c r="D10" s="1150">
        <v>9139</v>
      </c>
      <c r="E10" s="1150">
        <v>9483</v>
      </c>
      <c r="F10" s="1150">
        <v>10183</v>
      </c>
      <c r="G10" s="1150">
        <v>9186</v>
      </c>
      <c r="H10" s="1150">
        <v>9720</v>
      </c>
      <c r="I10" s="1150">
        <v>8786</v>
      </c>
      <c r="J10" s="1150">
        <v>9795</v>
      </c>
      <c r="K10" s="1150">
        <v>8812</v>
      </c>
      <c r="L10" s="1150">
        <v>8105</v>
      </c>
      <c r="M10" s="1150">
        <v>10021</v>
      </c>
      <c r="N10" s="2003">
        <f t="shared" si="0"/>
        <v>111864</v>
      </c>
    </row>
    <row r="11" spans="1:14" ht="17.100000000000001" customHeight="1">
      <c r="A11" s="2002" t="s">
        <v>2027</v>
      </c>
      <c r="B11" s="1149">
        <v>18134</v>
      </c>
      <c r="C11" s="1150">
        <v>18589</v>
      </c>
      <c r="D11" s="1150">
        <v>20626</v>
      </c>
      <c r="E11" s="1150">
        <v>18424</v>
      </c>
      <c r="F11" s="1150">
        <v>18107</v>
      </c>
      <c r="G11" s="1150">
        <v>18338</v>
      </c>
      <c r="H11" s="1150">
        <v>19790</v>
      </c>
      <c r="I11" s="1150">
        <v>19367</v>
      </c>
      <c r="J11" s="1150">
        <v>19241</v>
      </c>
      <c r="K11" s="1150">
        <v>18395</v>
      </c>
      <c r="L11" s="1150">
        <v>17296</v>
      </c>
      <c r="M11" s="1150">
        <v>18826</v>
      </c>
      <c r="N11" s="2003">
        <f t="shared" si="0"/>
        <v>225133</v>
      </c>
    </row>
    <row r="12" spans="1:14" ht="17.100000000000001" customHeight="1">
      <c r="A12" s="2004" t="s">
        <v>2028</v>
      </c>
      <c r="B12" s="1150">
        <v>6150</v>
      </c>
      <c r="C12" s="1150">
        <v>7146</v>
      </c>
      <c r="D12" s="1150">
        <v>7844</v>
      </c>
      <c r="E12" s="1150">
        <v>6721</v>
      </c>
      <c r="F12" s="1150">
        <v>4368</v>
      </c>
      <c r="G12" s="1150">
        <v>7481</v>
      </c>
      <c r="H12" s="1150">
        <v>7605</v>
      </c>
      <c r="I12" s="1150">
        <v>7073</v>
      </c>
      <c r="J12" s="1150">
        <v>6511</v>
      </c>
      <c r="K12" s="1150">
        <v>6243</v>
      </c>
      <c r="L12" s="1150">
        <v>6618</v>
      </c>
      <c r="M12" s="1151">
        <v>6747</v>
      </c>
      <c r="N12" s="2003">
        <f t="shared" si="0"/>
        <v>80507</v>
      </c>
    </row>
    <row r="13" spans="1:14" ht="17.100000000000001" customHeight="1" thickBot="1">
      <c r="A13" s="2005" t="s">
        <v>2029</v>
      </c>
      <c r="B13" s="1152">
        <v>4103</v>
      </c>
      <c r="C13" s="1153">
        <v>4147</v>
      </c>
      <c r="D13" s="1153">
        <v>4265</v>
      </c>
      <c r="E13" s="1153">
        <v>4179</v>
      </c>
      <c r="F13" s="1153">
        <v>4065</v>
      </c>
      <c r="G13" s="1153">
        <v>4160</v>
      </c>
      <c r="H13" s="1153">
        <v>4125</v>
      </c>
      <c r="I13" s="1153">
        <v>4183</v>
      </c>
      <c r="J13" s="1153">
        <v>4157</v>
      </c>
      <c r="K13" s="1153">
        <v>3706</v>
      </c>
      <c r="L13" s="1153">
        <v>3638</v>
      </c>
      <c r="M13" s="1153">
        <v>4027</v>
      </c>
      <c r="N13" s="2006">
        <f t="shared" si="0"/>
        <v>48755</v>
      </c>
    </row>
    <row r="14" spans="1:14" ht="17.100000000000001" customHeight="1" thickTop="1" thickBot="1">
      <c r="A14" s="2007" t="s">
        <v>1923</v>
      </c>
      <c r="B14" s="2008">
        <f t="shared" ref="B14:N14" si="1">SUM(B7:B13)</f>
        <v>85331</v>
      </c>
      <c r="C14" s="2008">
        <f t="shared" si="1"/>
        <v>87916</v>
      </c>
      <c r="D14" s="2008">
        <f t="shared" si="1"/>
        <v>90000</v>
      </c>
      <c r="E14" s="2008">
        <f t="shared" si="1"/>
        <v>86868</v>
      </c>
      <c r="F14" s="2008">
        <f t="shared" si="1"/>
        <v>84187</v>
      </c>
      <c r="G14" s="2008">
        <f t="shared" si="1"/>
        <v>85853</v>
      </c>
      <c r="H14" s="2008">
        <f t="shared" si="1"/>
        <v>90218</v>
      </c>
      <c r="I14" s="2008">
        <f t="shared" si="1"/>
        <v>88780</v>
      </c>
      <c r="J14" s="2008">
        <f t="shared" si="1"/>
        <v>88797</v>
      </c>
      <c r="K14" s="2008">
        <f t="shared" si="1"/>
        <v>81494</v>
      </c>
      <c r="L14" s="2008">
        <f t="shared" si="1"/>
        <v>79119</v>
      </c>
      <c r="M14" s="2008">
        <f t="shared" si="1"/>
        <v>88984</v>
      </c>
      <c r="N14" s="2009">
        <f t="shared" si="1"/>
        <v>1037547</v>
      </c>
    </row>
    <row r="15" spans="1:14" ht="17.100000000000001" customHeight="1">
      <c r="K15" s="1997"/>
      <c r="N15" s="1998"/>
    </row>
    <row r="16" spans="1:14" ht="17.100000000000001" customHeight="1" thickBot="1">
      <c r="A16" s="1996" t="s">
        <v>2030</v>
      </c>
      <c r="B16" s="1996"/>
      <c r="C16" s="1996"/>
      <c r="N16" s="1998" t="s">
        <v>1589</v>
      </c>
    </row>
    <row r="17" spans="1:14" ht="17.100000000000001" customHeight="1">
      <c r="A17" s="2000" t="s">
        <v>1608</v>
      </c>
      <c r="B17" s="2439" t="s">
        <v>2010</v>
      </c>
      <c r="C17" s="2433" t="s">
        <v>2011</v>
      </c>
      <c r="D17" s="2433" t="s">
        <v>2012</v>
      </c>
      <c r="E17" s="2433" t="s">
        <v>2013</v>
      </c>
      <c r="F17" s="2433" t="s">
        <v>2014</v>
      </c>
      <c r="G17" s="2433" t="s">
        <v>2015</v>
      </c>
      <c r="H17" s="2433" t="s">
        <v>2016</v>
      </c>
      <c r="I17" s="2433" t="s">
        <v>2017</v>
      </c>
      <c r="J17" s="2433" t="s">
        <v>2018</v>
      </c>
      <c r="K17" s="2433" t="s">
        <v>2019</v>
      </c>
      <c r="L17" s="2433" t="s">
        <v>2020</v>
      </c>
      <c r="M17" s="2435" t="s">
        <v>2021</v>
      </c>
      <c r="N17" s="2437" t="s">
        <v>1987</v>
      </c>
    </row>
    <row r="18" spans="1:14" ht="17.100000000000001" customHeight="1" thickBot="1">
      <c r="A18" s="2001" t="s">
        <v>2022</v>
      </c>
      <c r="B18" s="2440"/>
      <c r="C18" s="2434"/>
      <c r="D18" s="2434"/>
      <c r="E18" s="2434"/>
      <c r="F18" s="2434"/>
      <c r="G18" s="2434"/>
      <c r="H18" s="2434"/>
      <c r="I18" s="2434"/>
      <c r="J18" s="2434"/>
      <c r="K18" s="2434"/>
      <c r="L18" s="2434"/>
      <c r="M18" s="2436"/>
      <c r="N18" s="2438"/>
    </row>
    <row r="19" spans="1:14" ht="17.100000000000001" customHeight="1">
      <c r="A19" s="2004" t="s">
        <v>826</v>
      </c>
      <c r="B19" s="1150">
        <v>786</v>
      </c>
      <c r="C19" s="1150">
        <v>803</v>
      </c>
      <c r="D19" s="1150">
        <v>945</v>
      </c>
      <c r="E19" s="1150">
        <v>846</v>
      </c>
      <c r="F19" s="1150">
        <v>805</v>
      </c>
      <c r="G19" s="1150">
        <v>791</v>
      </c>
      <c r="H19" s="1150">
        <v>802</v>
      </c>
      <c r="I19" s="1150">
        <v>774</v>
      </c>
      <c r="J19" s="1150">
        <v>815</v>
      </c>
      <c r="K19" s="1150">
        <v>698</v>
      </c>
      <c r="L19" s="1150">
        <v>755</v>
      </c>
      <c r="M19" s="1150">
        <v>860</v>
      </c>
      <c r="N19" s="2010">
        <f>SUM(B19:M19)</f>
        <v>9680</v>
      </c>
    </row>
    <row r="20" spans="1:14" ht="17.100000000000001" customHeight="1">
      <c r="A20" s="2004" t="s">
        <v>2031</v>
      </c>
      <c r="B20" s="1150">
        <v>875</v>
      </c>
      <c r="C20" s="1150">
        <v>815</v>
      </c>
      <c r="D20" s="1150">
        <v>970</v>
      </c>
      <c r="E20" s="1150">
        <v>934</v>
      </c>
      <c r="F20" s="1150">
        <v>865</v>
      </c>
      <c r="G20" s="1150">
        <v>938</v>
      </c>
      <c r="H20" s="1150">
        <v>1003</v>
      </c>
      <c r="I20" s="1150">
        <v>897</v>
      </c>
      <c r="J20" s="1150">
        <v>931</v>
      </c>
      <c r="K20" s="1150">
        <v>807</v>
      </c>
      <c r="L20" s="1150">
        <v>864</v>
      </c>
      <c r="M20" s="1150">
        <v>964</v>
      </c>
      <c r="N20" s="2010">
        <f>SUM(B20:M20)</f>
        <v>10863</v>
      </c>
    </row>
    <row r="21" spans="1:14" ht="17.100000000000001" customHeight="1">
      <c r="A21" s="2004" t="s">
        <v>550</v>
      </c>
      <c r="B21" s="1149">
        <v>652</v>
      </c>
      <c r="C21" s="1150">
        <v>651</v>
      </c>
      <c r="D21" s="1150">
        <v>763</v>
      </c>
      <c r="E21" s="1150">
        <v>733</v>
      </c>
      <c r="F21" s="1150">
        <v>729</v>
      </c>
      <c r="G21" s="1150">
        <v>690</v>
      </c>
      <c r="H21" s="1150">
        <v>713</v>
      </c>
      <c r="I21" s="1150">
        <v>686</v>
      </c>
      <c r="J21" s="1150">
        <v>645</v>
      </c>
      <c r="K21" s="1150">
        <v>529</v>
      </c>
      <c r="L21" s="1150">
        <v>610</v>
      </c>
      <c r="M21" s="1150">
        <v>782</v>
      </c>
      <c r="N21" s="2010">
        <f>SUM(B21:M21)</f>
        <v>8183</v>
      </c>
    </row>
    <row r="22" spans="1:14" ht="17.100000000000001" customHeight="1">
      <c r="A22" s="2004" t="s">
        <v>423</v>
      </c>
      <c r="B22" s="1149">
        <v>1427</v>
      </c>
      <c r="C22" s="1150">
        <v>1428</v>
      </c>
      <c r="D22" s="1150">
        <v>1616</v>
      </c>
      <c r="E22" s="1150">
        <v>1524</v>
      </c>
      <c r="F22" s="1150">
        <v>1507</v>
      </c>
      <c r="G22" s="1150">
        <v>1491</v>
      </c>
      <c r="H22" s="1150">
        <v>1593</v>
      </c>
      <c r="I22" s="1150">
        <v>1558</v>
      </c>
      <c r="J22" s="1150">
        <v>1515</v>
      </c>
      <c r="K22" s="1150">
        <v>1388</v>
      </c>
      <c r="L22" s="1150">
        <v>1402</v>
      </c>
      <c r="M22" s="1150">
        <v>1755</v>
      </c>
      <c r="N22" s="2010">
        <f>SUM(B22:M22)</f>
        <v>18204</v>
      </c>
    </row>
    <row r="23" spans="1:14" ht="17.100000000000001" customHeight="1" thickBot="1">
      <c r="A23" s="2005" t="s">
        <v>692</v>
      </c>
      <c r="B23" s="1152">
        <v>544</v>
      </c>
      <c r="C23" s="1153">
        <v>613</v>
      </c>
      <c r="D23" s="1153">
        <v>672</v>
      </c>
      <c r="E23" s="1153">
        <v>708</v>
      </c>
      <c r="F23" s="1153">
        <v>709</v>
      </c>
      <c r="G23" s="1153">
        <v>674</v>
      </c>
      <c r="H23" s="1153">
        <v>653</v>
      </c>
      <c r="I23" s="1153">
        <v>619</v>
      </c>
      <c r="J23" s="1153">
        <v>662</v>
      </c>
      <c r="K23" s="1153">
        <v>587</v>
      </c>
      <c r="L23" s="1153">
        <v>560</v>
      </c>
      <c r="M23" s="1153">
        <v>705</v>
      </c>
      <c r="N23" s="2010">
        <f>SUM(B23:M23)</f>
        <v>7706</v>
      </c>
    </row>
    <row r="24" spans="1:14" ht="17.100000000000001" customHeight="1" thickTop="1" thickBot="1">
      <c r="A24" s="2007" t="s">
        <v>1923</v>
      </c>
      <c r="B24" s="2008">
        <f t="shared" ref="B24:N24" si="2">SUM(B19:B23)</f>
        <v>4284</v>
      </c>
      <c r="C24" s="2008">
        <f t="shared" si="2"/>
        <v>4310</v>
      </c>
      <c r="D24" s="2008">
        <f t="shared" si="2"/>
        <v>4966</v>
      </c>
      <c r="E24" s="2008">
        <f t="shared" si="2"/>
        <v>4745</v>
      </c>
      <c r="F24" s="2008">
        <f t="shared" si="2"/>
        <v>4615</v>
      </c>
      <c r="G24" s="2008">
        <f t="shared" si="2"/>
        <v>4584</v>
      </c>
      <c r="H24" s="2008">
        <f t="shared" si="2"/>
        <v>4764</v>
      </c>
      <c r="I24" s="2008">
        <f t="shared" si="2"/>
        <v>4534</v>
      </c>
      <c r="J24" s="2008">
        <f t="shared" si="2"/>
        <v>4568</v>
      </c>
      <c r="K24" s="2008">
        <f t="shared" si="2"/>
        <v>4009</v>
      </c>
      <c r="L24" s="2008">
        <f t="shared" si="2"/>
        <v>4191</v>
      </c>
      <c r="M24" s="2008">
        <f t="shared" si="2"/>
        <v>5066</v>
      </c>
      <c r="N24" s="2011">
        <f t="shared" si="2"/>
        <v>54636</v>
      </c>
    </row>
    <row r="25" spans="1:14" ht="17.100000000000001" customHeight="1">
      <c r="K25" s="1997"/>
      <c r="N25" s="1998"/>
    </row>
    <row r="26" spans="1:14" ht="17.100000000000001" customHeight="1">
      <c r="K26" s="1997"/>
      <c r="N26" s="1998"/>
    </row>
    <row r="27" spans="1:14" ht="17.100000000000001" customHeight="1">
      <c r="A27" s="1996" t="s">
        <v>2032</v>
      </c>
      <c r="K27" s="1997"/>
      <c r="N27" s="1998"/>
    </row>
    <row r="28" spans="1:14" ht="17.100000000000001" customHeight="1" thickBot="1">
      <c r="A28" s="1999" t="s">
        <v>2009</v>
      </c>
      <c r="B28" s="1999"/>
      <c r="C28" s="1999"/>
      <c r="N28" s="1998" t="s">
        <v>1589</v>
      </c>
    </row>
    <row r="29" spans="1:14" ht="17.100000000000001" customHeight="1">
      <c r="A29" s="2000" t="s">
        <v>1608</v>
      </c>
      <c r="B29" s="2439" t="s">
        <v>2010</v>
      </c>
      <c r="C29" s="2433" t="s">
        <v>2011</v>
      </c>
      <c r="D29" s="2433" t="s">
        <v>2012</v>
      </c>
      <c r="E29" s="2433" t="s">
        <v>2013</v>
      </c>
      <c r="F29" s="2433" t="s">
        <v>2014</v>
      </c>
      <c r="G29" s="2433" t="s">
        <v>2015</v>
      </c>
      <c r="H29" s="2433" t="s">
        <v>2016</v>
      </c>
      <c r="I29" s="2433" t="s">
        <v>2017</v>
      </c>
      <c r="J29" s="2433" t="s">
        <v>2018</v>
      </c>
      <c r="K29" s="2433" t="s">
        <v>2019</v>
      </c>
      <c r="L29" s="2433" t="s">
        <v>2020</v>
      </c>
      <c r="M29" s="2435" t="s">
        <v>2021</v>
      </c>
      <c r="N29" s="2437" t="s">
        <v>1987</v>
      </c>
    </row>
    <row r="30" spans="1:14" ht="17.100000000000001" customHeight="1" thickBot="1">
      <c r="A30" s="2001" t="s">
        <v>2022</v>
      </c>
      <c r="B30" s="2440"/>
      <c r="C30" s="2434"/>
      <c r="D30" s="2434"/>
      <c r="E30" s="2434"/>
      <c r="F30" s="2434"/>
      <c r="G30" s="2434"/>
      <c r="H30" s="2434"/>
      <c r="I30" s="2434"/>
      <c r="J30" s="2434"/>
      <c r="K30" s="2434"/>
      <c r="L30" s="2434"/>
      <c r="M30" s="2436"/>
      <c r="N30" s="2438"/>
    </row>
    <row r="31" spans="1:14" ht="17.100000000000001" customHeight="1">
      <c r="A31" s="2002" t="s">
        <v>2023</v>
      </c>
      <c r="B31" s="1762">
        <v>32279</v>
      </c>
      <c r="C31" s="1762">
        <v>34284</v>
      </c>
      <c r="D31" s="1762">
        <v>34950</v>
      </c>
      <c r="E31" s="1150">
        <v>32867</v>
      </c>
      <c r="F31" s="1150">
        <v>31944</v>
      </c>
      <c r="G31" s="1150">
        <v>30352</v>
      </c>
      <c r="H31" s="1150">
        <v>35552</v>
      </c>
      <c r="I31" s="1150">
        <v>35128</v>
      </c>
      <c r="J31" s="1150">
        <v>33846</v>
      </c>
      <c r="K31" s="1150">
        <v>29703</v>
      </c>
      <c r="L31" s="1150">
        <v>30300</v>
      </c>
      <c r="M31" s="1150">
        <v>32909</v>
      </c>
      <c r="N31" s="2003">
        <f t="shared" ref="N31:N37" si="3">SUM(B31:M31)</f>
        <v>394114</v>
      </c>
    </row>
    <row r="32" spans="1:14" ht="17.100000000000001" customHeight="1">
      <c r="A32" s="2002" t="s">
        <v>2024</v>
      </c>
      <c r="B32" s="1150">
        <v>8143</v>
      </c>
      <c r="C32" s="1150">
        <v>8654</v>
      </c>
      <c r="D32" s="1150">
        <v>8167</v>
      </c>
      <c r="E32" s="1150">
        <v>7919</v>
      </c>
      <c r="F32" s="1150">
        <v>7778</v>
      </c>
      <c r="G32" s="1150">
        <v>7887</v>
      </c>
      <c r="H32" s="1150">
        <v>7329</v>
      </c>
      <c r="I32" s="1150">
        <v>7298</v>
      </c>
      <c r="J32" s="1150">
        <v>7223</v>
      </c>
      <c r="K32" s="1150">
        <v>6508</v>
      </c>
      <c r="L32" s="1150">
        <v>6494</v>
      </c>
      <c r="M32" s="1150">
        <v>7004</v>
      </c>
      <c r="N32" s="2003">
        <f t="shared" si="3"/>
        <v>90404</v>
      </c>
    </row>
    <row r="33" spans="1:14" ht="17.100000000000001" customHeight="1">
      <c r="A33" s="2002" t="s">
        <v>2025</v>
      </c>
      <c r="B33" s="1150">
        <v>7677</v>
      </c>
      <c r="C33" s="1150">
        <v>7558</v>
      </c>
      <c r="D33" s="1150">
        <v>7865</v>
      </c>
      <c r="E33" s="1150">
        <v>8058</v>
      </c>
      <c r="F33" s="1150">
        <v>8307</v>
      </c>
      <c r="G33" s="1150">
        <v>7106</v>
      </c>
      <c r="H33" s="1150">
        <v>8015</v>
      </c>
      <c r="I33" s="1150">
        <v>7766</v>
      </c>
      <c r="J33" s="1150">
        <v>7687</v>
      </c>
      <c r="K33" s="1150">
        <v>7224</v>
      </c>
      <c r="L33" s="1150">
        <v>7600</v>
      </c>
      <c r="M33" s="1150">
        <v>8810</v>
      </c>
      <c r="N33" s="2003">
        <f t="shared" si="3"/>
        <v>93673</v>
      </c>
    </row>
    <row r="34" spans="1:14" ht="17.100000000000001" customHeight="1">
      <c r="A34" s="2002" t="s">
        <v>2026</v>
      </c>
      <c r="B34" s="1149">
        <v>10082</v>
      </c>
      <c r="C34" s="1150">
        <v>10197</v>
      </c>
      <c r="D34" s="1150">
        <v>9930</v>
      </c>
      <c r="E34" s="1150">
        <v>10584</v>
      </c>
      <c r="F34" s="1150">
        <v>10808</v>
      </c>
      <c r="G34" s="1150">
        <v>9554</v>
      </c>
      <c r="H34" s="1150">
        <v>9816</v>
      </c>
      <c r="I34" s="1150">
        <v>9358</v>
      </c>
      <c r="J34" s="1150">
        <v>9956</v>
      </c>
      <c r="K34" s="1150">
        <v>8856</v>
      </c>
      <c r="L34" s="1150">
        <v>8690</v>
      </c>
      <c r="M34" s="1150">
        <v>10112</v>
      </c>
      <c r="N34" s="2003">
        <f t="shared" si="3"/>
        <v>117943</v>
      </c>
    </row>
    <row r="35" spans="1:14" ht="17.100000000000001" customHeight="1">
      <c r="A35" s="2002" t="s">
        <v>2027</v>
      </c>
      <c r="B35" s="1149">
        <v>19025</v>
      </c>
      <c r="C35" s="1150">
        <v>19876</v>
      </c>
      <c r="D35" s="1150">
        <v>20788</v>
      </c>
      <c r="E35" s="1150">
        <v>19717</v>
      </c>
      <c r="F35" s="1150">
        <v>18511</v>
      </c>
      <c r="G35" s="1150">
        <v>18533</v>
      </c>
      <c r="H35" s="1150">
        <v>21019</v>
      </c>
      <c r="I35" s="1150">
        <v>21279</v>
      </c>
      <c r="J35" s="1150">
        <v>19627</v>
      </c>
      <c r="K35" s="1150">
        <v>17789</v>
      </c>
      <c r="L35" s="1150">
        <v>18741</v>
      </c>
      <c r="M35" s="1150">
        <v>19691</v>
      </c>
      <c r="N35" s="2003">
        <f t="shared" si="3"/>
        <v>234596</v>
      </c>
    </row>
    <row r="36" spans="1:14" ht="17.100000000000001" customHeight="1">
      <c r="A36" s="2004" t="s">
        <v>2028</v>
      </c>
      <c r="B36" s="1150">
        <v>6015</v>
      </c>
      <c r="C36" s="1150">
        <v>6627</v>
      </c>
      <c r="D36" s="1150">
        <v>7265</v>
      </c>
      <c r="E36" s="1150">
        <v>6654</v>
      </c>
      <c r="F36" s="1150">
        <v>4927</v>
      </c>
      <c r="G36" s="1150">
        <v>6667</v>
      </c>
      <c r="H36" s="1150">
        <v>7000</v>
      </c>
      <c r="I36" s="1150">
        <v>6564</v>
      </c>
      <c r="J36" s="1150">
        <v>5935</v>
      </c>
      <c r="K36" s="1150">
        <v>5325</v>
      </c>
      <c r="L36" s="1150">
        <v>5518</v>
      </c>
      <c r="M36" s="1151">
        <v>5394</v>
      </c>
      <c r="N36" s="2003">
        <f t="shared" si="3"/>
        <v>73891</v>
      </c>
    </row>
    <row r="37" spans="1:14" ht="17.100000000000001" customHeight="1" thickBot="1">
      <c r="A37" s="2005" t="s">
        <v>2029</v>
      </c>
      <c r="B37" s="1152">
        <v>4149</v>
      </c>
      <c r="C37" s="1153">
        <v>4145</v>
      </c>
      <c r="D37" s="1153">
        <v>4208</v>
      </c>
      <c r="E37" s="1153">
        <v>3987</v>
      </c>
      <c r="F37" s="1153">
        <v>3721</v>
      </c>
      <c r="G37" s="1153">
        <v>4059</v>
      </c>
      <c r="H37" s="1153">
        <v>4374</v>
      </c>
      <c r="I37" s="1153">
        <v>4210</v>
      </c>
      <c r="J37" s="1153">
        <v>4217</v>
      </c>
      <c r="K37" s="1153">
        <v>3986</v>
      </c>
      <c r="L37" s="1153">
        <v>3618</v>
      </c>
      <c r="M37" s="1153">
        <v>3693</v>
      </c>
      <c r="N37" s="2006">
        <f t="shared" si="3"/>
        <v>48367</v>
      </c>
    </row>
    <row r="38" spans="1:14" ht="17.100000000000001" customHeight="1" thickTop="1" thickBot="1">
      <c r="A38" s="2007" t="s">
        <v>1923</v>
      </c>
      <c r="B38" s="2008">
        <f t="shared" ref="B38:N38" si="4">SUM(B31:B37)</f>
        <v>87370</v>
      </c>
      <c r="C38" s="2008">
        <f t="shared" si="4"/>
        <v>91341</v>
      </c>
      <c r="D38" s="2008">
        <f t="shared" si="4"/>
        <v>93173</v>
      </c>
      <c r="E38" s="2008">
        <f t="shared" si="4"/>
        <v>89786</v>
      </c>
      <c r="F38" s="2008">
        <f t="shared" si="4"/>
        <v>85996</v>
      </c>
      <c r="G38" s="2008">
        <f t="shared" si="4"/>
        <v>84158</v>
      </c>
      <c r="H38" s="2008">
        <f t="shared" si="4"/>
        <v>93105</v>
      </c>
      <c r="I38" s="2008">
        <f t="shared" si="4"/>
        <v>91603</v>
      </c>
      <c r="J38" s="2008">
        <f t="shared" si="4"/>
        <v>88491</v>
      </c>
      <c r="K38" s="2008">
        <f t="shared" si="4"/>
        <v>79391</v>
      </c>
      <c r="L38" s="2008">
        <f t="shared" si="4"/>
        <v>80961</v>
      </c>
      <c r="M38" s="2008">
        <f t="shared" si="4"/>
        <v>87613</v>
      </c>
      <c r="N38" s="2009">
        <f t="shared" si="4"/>
        <v>1052988</v>
      </c>
    </row>
    <row r="39" spans="1:14" ht="17.100000000000001" customHeight="1">
      <c r="A39" s="2012" t="s">
        <v>2033</v>
      </c>
      <c r="K39" s="1997"/>
      <c r="N39" s="1998"/>
    </row>
    <row r="40" spans="1:14" ht="17.100000000000001" customHeight="1">
      <c r="K40" s="1997"/>
      <c r="N40" s="1998"/>
    </row>
    <row r="41" spans="1:14" ht="17.100000000000001" customHeight="1" thickBot="1">
      <c r="A41" s="1996" t="s">
        <v>2030</v>
      </c>
      <c r="B41" s="1996"/>
      <c r="C41" s="1996"/>
      <c r="N41" s="1998" t="s">
        <v>1589</v>
      </c>
    </row>
    <row r="42" spans="1:14" ht="17.100000000000001" customHeight="1">
      <c r="A42" s="2000" t="s">
        <v>1608</v>
      </c>
      <c r="B42" s="2439" t="s">
        <v>2010</v>
      </c>
      <c r="C42" s="2433" t="s">
        <v>2011</v>
      </c>
      <c r="D42" s="2433" t="s">
        <v>2012</v>
      </c>
      <c r="E42" s="2433" t="s">
        <v>2013</v>
      </c>
      <c r="F42" s="2433" t="s">
        <v>2014</v>
      </c>
      <c r="G42" s="2433" t="s">
        <v>2015</v>
      </c>
      <c r="H42" s="2433" t="s">
        <v>2016</v>
      </c>
      <c r="I42" s="2433" t="s">
        <v>2017</v>
      </c>
      <c r="J42" s="2433" t="s">
        <v>2018</v>
      </c>
      <c r="K42" s="2433" t="s">
        <v>2019</v>
      </c>
      <c r="L42" s="2433" t="s">
        <v>2020</v>
      </c>
      <c r="M42" s="2435" t="s">
        <v>2021</v>
      </c>
      <c r="N42" s="2437" t="s">
        <v>1987</v>
      </c>
    </row>
    <row r="43" spans="1:14" ht="17.100000000000001" customHeight="1" thickBot="1">
      <c r="A43" s="2001" t="s">
        <v>2022</v>
      </c>
      <c r="B43" s="2440"/>
      <c r="C43" s="2434"/>
      <c r="D43" s="2434"/>
      <c r="E43" s="2434"/>
      <c r="F43" s="2434"/>
      <c r="G43" s="2434"/>
      <c r="H43" s="2434"/>
      <c r="I43" s="2434"/>
      <c r="J43" s="2434"/>
      <c r="K43" s="2434"/>
      <c r="L43" s="2434"/>
      <c r="M43" s="2436"/>
      <c r="N43" s="2438"/>
    </row>
    <row r="44" spans="1:14" ht="17.100000000000001" customHeight="1">
      <c r="A44" s="2004" t="s">
        <v>826</v>
      </c>
      <c r="B44" s="1150">
        <v>787</v>
      </c>
      <c r="C44" s="1150">
        <v>915</v>
      </c>
      <c r="D44" s="1150">
        <v>887</v>
      </c>
      <c r="E44" s="1150">
        <v>893</v>
      </c>
      <c r="F44" s="1150">
        <v>840</v>
      </c>
      <c r="G44" s="1150">
        <v>727</v>
      </c>
      <c r="H44" s="1150">
        <v>905</v>
      </c>
      <c r="I44" s="1150">
        <v>894</v>
      </c>
      <c r="J44" s="1150">
        <v>787</v>
      </c>
      <c r="K44" s="1150">
        <v>716</v>
      </c>
      <c r="L44" s="1150">
        <v>736</v>
      </c>
      <c r="M44" s="1150">
        <v>750</v>
      </c>
      <c r="N44" s="2010">
        <f>SUM(B44:M44)</f>
        <v>9837</v>
      </c>
    </row>
    <row r="45" spans="1:14" ht="17.100000000000001" customHeight="1">
      <c r="A45" s="2004" t="s">
        <v>2031</v>
      </c>
      <c r="B45" s="1150">
        <v>832</v>
      </c>
      <c r="C45" s="1150">
        <v>894</v>
      </c>
      <c r="D45" s="1150">
        <v>927</v>
      </c>
      <c r="E45" s="1150">
        <v>958</v>
      </c>
      <c r="F45" s="1150">
        <v>916</v>
      </c>
      <c r="G45" s="1150">
        <v>839</v>
      </c>
      <c r="H45" s="1150">
        <v>1014</v>
      </c>
      <c r="I45" s="1150">
        <v>894</v>
      </c>
      <c r="J45" s="1150">
        <v>868</v>
      </c>
      <c r="K45" s="1150">
        <v>830</v>
      </c>
      <c r="L45" s="1150">
        <v>812</v>
      </c>
      <c r="M45" s="1150">
        <v>871</v>
      </c>
      <c r="N45" s="2010">
        <f>SUM(B45:M45)</f>
        <v>10655</v>
      </c>
    </row>
    <row r="46" spans="1:14" ht="17.100000000000001" customHeight="1">
      <c r="A46" s="2004" t="s">
        <v>550</v>
      </c>
      <c r="B46" s="1149">
        <v>722</v>
      </c>
      <c r="C46" s="1150">
        <v>708</v>
      </c>
      <c r="D46" s="1150">
        <v>812</v>
      </c>
      <c r="E46" s="1150">
        <v>796</v>
      </c>
      <c r="F46" s="1150">
        <v>767</v>
      </c>
      <c r="G46" s="1150">
        <v>698</v>
      </c>
      <c r="H46" s="1150">
        <v>761</v>
      </c>
      <c r="I46" s="1150">
        <v>755</v>
      </c>
      <c r="J46" s="1150">
        <v>705</v>
      </c>
      <c r="K46" s="1150">
        <v>651</v>
      </c>
      <c r="L46" s="1150">
        <v>701</v>
      </c>
      <c r="M46" s="1150">
        <v>781</v>
      </c>
      <c r="N46" s="2010">
        <f>SUM(B46:M46)</f>
        <v>8857</v>
      </c>
    </row>
    <row r="47" spans="1:14" ht="17.100000000000001" customHeight="1">
      <c r="A47" s="2004" t="s">
        <v>423</v>
      </c>
      <c r="B47" s="1149">
        <v>1547</v>
      </c>
      <c r="C47" s="1150">
        <v>1573</v>
      </c>
      <c r="D47" s="1150">
        <v>1680</v>
      </c>
      <c r="E47" s="1150">
        <v>1606</v>
      </c>
      <c r="F47" s="1150">
        <v>1624</v>
      </c>
      <c r="G47" s="1150">
        <v>1297</v>
      </c>
      <c r="H47" s="1150">
        <v>1686</v>
      </c>
      <c r="I47" s="1150">
        <v>1611</v>
      </c>
      <c r="J47" s="1150">
        <v>1442</v>
      </c>
      <c r="K47" s="1150">
        <v>1332</v>
      </c>
      <c r="L47" s="1150">
        <v>1405</v>
      </c>
      <c r="M47" s="1150">
        <v>1550</v>
      </c>
      <c r="N47" s="2010">
        <f>SUM(B47:M47)</f>
        <v>18353</v>
      </c>
    </row>
    <row r="48" spans="1:14" ht="17.100000000000001" customHeight="1" thickBot="1">
      <c r="A48" s="2005" t="s">
        <v>692</v>
      </c>
      <c r="B48" s="1152">
        <v>595</v>
      </c>
      <c r="C48" s="1153">
        <v>677</v>
      </c>
      <c r="D48" s="1153">
        <v>779</v>
      </c>
      <c r="E48" s="1153">
        <v>704</v>
      </c>
      <c r="F48" s="1153">
        <v>666</v>
      </c>
      <c r="G48" s="1153">
        <v>642</v>
      </c>
      <c r="H48" s="1153">
        <v>781</v>
      </c>
      <c r="I48" s="1153">
        <v>703</v>
      </c>
      <c r="J48" s="1153">
        <v>662</v>
      </c>
      <c r="K48" s="1153">
        <v>618</v>
      </c>
      <c r="L48" s="1153">
        <v>651</v>
      </c>
      <c r="M48" s="1153">
        <v>678</v>
      </c>
      <c r="N48" s="2010">
        <f>SUM(B48:M48)</f>
        <v>8156</v>
      </c>
    </row>
    <row r="49" spans="1:14" ht="17.100000000000001" customHeight="1" thickTop="1" thickBot="1">
      <c r="A49" s="2007" t="s">
        <v>1923</v>
      </c>
      <c r="B49" s="2008">
        <f t="shared" ref="B49:N49" si="5">SUM(B44:B48)</f>
        <v>4483</v>
      </c>
      <c r="C49" s="2008">
        <f t="shared" si="5"/>
        <v>4767</v>
      </c>
      <c r="D49" s="2008">
        <f t="shared" si="5"/>
        <v>5085</v>
      </c>
      <c r="E49" s="2008">
        <f t="shared" si="5"/>
        <v>4957</v>
      </c>
      <c r="F49" s="2008">
        <f t="shared" si="5"/>
        <v>4813</v>
      </c>
      <c r="G49" s="2008">
        <f t="shared" si="5"/>
        <v>4203</v>
      </c>
      <c r="H49" s="2008">
        <f t="shared" si="5"/>
        <v>5147</v>
      </c>
      <c r="I49" s="2008">
        <f t="shared" si="5"/>
        <v>4857</v>
      </c>
      <c r="J49" s="2008">
        <f t="shared" si="5"/>
        <v>4464</v>
      </c>
      <c r="K49" s="2008">
        <f t="shared" si="5"/>
        <v>4147</v>
      </c>
      <c r="L49" s="2008">
        <f t="shared" si="5"/>
        <v>4305</v>
      </c>
      <c r="M49" s="2008">
        <f t="shared" si="5"/>
        <v>4630</v>
      </c>
      <c r="N49" s="2011">
        <f t="shared" si="5"/>
        <v>55858</v>
      </c>
    </row>
    <row r="50" spans="1:14" ht="17.100000000000001" customHeight="1">
      <c r="K50" s="1997"/>
      <c r="N50" s="1998"/>
    </row>
    <row r="51" spans="1:14" ht="17.100000000000001" customHeight="1"/>
    <row r="52" spans="1:14" ht="17.100000000000001" customHeight="1">
      <c r="A52" s="1996" t="s">
        <v>2034</v>
      </c>
      <c r="K52" s="1997"/>
      <c r="N52" s="1998"/>
    </row>
    <row r="53" spans="1:14" ht="17.100000000000001" customHeight="1" thickBot="1">
      <c r="A53" s="1999" t="s">
        <v>2009</v>
      </c>
      <c r="B53" s="1999"/>
      <c r="C53" s="1999"/>
      <c r="N53" s="1998" t="s">
        <v>1589</v>
      </c>
    </row>
    <row r="54" spans="1:14" ht="17.100000000000001" customHeight="1">
      <c r="A54" s="2000" t="s">
        <v>1608</v>
      </c>
      <c r="B54" s="2439" t="s">
        <v>2010</v>
      </c>
      <c r="C54" s="2433" t="s">
        <v>2011</v>
      </c>
      <c r="D54" s="2433" t="s">
        <v>2012</v>
      </c>
      <c r="E54" s="2433" t="s">
        <v>2013</v>
      </c>
      <c r="F54" s="2433" t="s">
        <v>2014</v>
      </c>
      <c r="G54" s="2433" t="s">
        <v>2015</v>
      </c>
      <c r="H54" s="2433" t="s">
        <v>2016</v>
      </c>
      <c r="I54" s="2433" t="s">
        <v>2017</v>
      </c>
      <c r="J54" s="2433" t="s">
        <v>2018</v>
      </c>
      <c r="K54" s="2433" t="s">
        <v>2019</v>
      </c>
      <c r="L54" s="2433" t="s">
        <v>2020</v>
      </c>
      <c r="M54" s="2435" t="s">
        <v>2021</v>
      </c>
      <c r="N54" s="2437" t="s">
        <v>1987</v>
      </c>
    </row>
    <row r="55" spans="1:14" ht="17.100000000000001" customHeight="1" thickBot="1">
      <c r="A55" s="2001" t="s">
        <v>2022</v>
      </c>
      <c r="B55" s="2440"/>
      <c r="C55" s="2434"/>
      <c r="D55" s="2434"/>
      <c r="E55" s="2434"/>
      <c r="F55" s="2434"/>
      <c r="G55" s="2434"/>
      <c r="H55" s="2434"/>
      <c r="I55" s="2434"/>
      <c r="J55" s="2434"/>
      <c r="K55" s="2434"/>
      <c r="L55" s="2434"/>
      <c r="M55" s="2436"/>
      <c r="N55" s="2438"/>
    </row>
    <row r="56" spans="1:14" ht="17.100000000000001" customHeight="1">
      <c r="A56" s="2002" t="s">
        <v>2023</v>
      </c>
      <c r="B56" s="1762">
        <v>32140</v>
      </c>
      <c r="C56" s="1762">
        <v>33917</v>
      </c>
      <c r="D56" s="1762">
        <v>34313</v>
      </c>
      <c r="E56" s="1150">
        <v>33249</v>
      </c>
      <c r="F56" s="1150">
        <v>30493</v>
      </c>
      <c r="G56" s="1150">
        <v>31168</v>
      </c>
      <c r="H56" s="1150">
        <v>32934</v>
      </c>
      <c r="I56" s="1150">
        <v>33643</v>
      </c>
      <c r="J56" s="1150">
        <v>32544</v>
      </c>
      <c r="K56" s="1150">
        <v>30470</v>
      </c>
      <c r="L56" s="1150">
        <v>30491</v>
      </c>
      <c r="M56" s="1150">
        <v>23193</v>
      </c>
      <c r="N56" s="2003">
        <f t="shared" ref="N56:N64" si="6">SUM(B56:M56)</f>
        <v>378555</v>
      </c>
    </row>
    <row r="57" spans="1:14" ht="17.100000000000001" customHeight="1">
      <c r="A57" s="2002" t="s">
        <v>2024</v>
      </c>
      <c r="B57" s="1150">
        <v>6559</v>
      </c>
      <c r="C57" s="1150">
        <v>6470</v>
      </c>
      <c r="D57" s="1150">
        <v>6299</v>
      </c>
      <c r="E57" s="1150">
        <v>6289</v>
      </c>
      <c r="F57" s="1150">
        <v>5890</v>
      </c>
      <c r="G57" s="1150">
        <v>6231</v>
      </c>
      <c r="H57" s="1150">
        <v>6510</v>
      </c>
      <c r="I57" s="1150">
        <v>6833</v>
      </c>
      <c r="J57" s="1150">
        <v>6394</v>
      </c>
      <c r="K57" s="1150">
        <v>5902</v>
      </c>
      <c r="L57" s="1150">
        <v>5515</v>
      </c>
      <c r="M57" s="1150">
        <v>4556</v>
      </c>
      <c r="N57" s="2003">
        <f t="shared" si="6"/>
        <v>73448</v>
      </c>
    </row>
    <row r="58" spans="1:14" ht="17.100000000000001" customHeight="1">
      <c r="A58" s="2002" t="s">
        <v>2025</v>
      </c>
      <c r="B58" s="1150">
        <v>6283</v>
      </c>
      <c r="C58" s="1150">
        <v>5989</v>
      </c>
      <c r="D58" s="1150">
        <v>5996</v>
      </c>
      <c r="E58" s="1150">
        <v>6502</v>
      </c>
      <c r="F58" s="1150">
        <v>6700</v>
      </c>
      <c r="G58" s="1150">
        <v>6112</v>
      </c>
      <c r="H58" s="1150">
        <v>6527</v>
      </c>
      <c r="I58" s="1150">
        <v>6349</v>
      </c>
      <c r="J58" s="1150">
        <v>6566</v>
      </c>
      <c r="K58" s="1150">
        <v>6060</v>
      </c>
      <c r="L58" s="1150">
        <v>5814</v>
      </c>
      <c r="M58" s="1150">
        <v>5360</v>
      </c>
      <c r="N58" s="2003">
        <f t="shared" si="6"/>
        <v>74258</v>
      </c>
    </row>
    <row r="59" spans="1:14" ht="17.100000000000001" customHeight="1">
      <c r="A59" s="2002" t="s">
        <v>2026</v>
      </c>
      <c r="B59" s="1149">
        <v>5204</v>
      </c>
      <c r="C59" s="1150">
        <v>4890</v>
      </c>
      <c r="D59" s="1150">
        <v>4737</v>
      </c>
      <c r="E59" s="1150">
        <v>5459</v>
      </c>
      <c r="F59" s="1150">
        <v>5572</v>
      </c>
      <c r="G59" s="1150">
        <v>4678</v>
      </c>
      <c r="H59" s="1150">
        <v>4969</v>
      </c>
      <c r="I59" s="1150">
        <v>5032</v>
      </c>
      <c r="J59" s="1150">
        <v>5387</v>
      </c>
      <c r="K59" s="1150">
        <v>4932</v>
      </c>
      <c r="L59" s="1150">
        <v>4536</v>
      </c>
      <c r="M59" s="1150">
        <v>4305</v>
      </c>
      <c r="N59" s="2003">
        <f t="shared" si="6"/>
        <v>59701</v>
      </c>
    </row>
    <row r="60" spans="1:14" ht="17.100000000000001" customHeight="1">
      <c r="A60" s="2002" t="s">
        <v>2035</v>
      </c>
      <c r="B60" s="1149">
        <v>4673</v>
      </c>
      <c r="C60" s="1150">
        <v>4613</v>
      </c>
      <c r="D60" s="1150">
        <v>4445</v>
      </c>
      <c r="E60" s="1150">
        <v>5019</v>
      </c>
      <c r="F60" s="1150">
        <v>5141</v>
      </c>
      <c r="G60" s="1150">
        <v>4749</v>
      </c>
      <c r="H60" s="1150">
        <v>4880</v>
      </c>
      <c r="I60" s="1150">
        <v>4622</v>
      </c>
      <c r="J60" s="1150">
        <v>5040</v>
      </c>
      <c r="K60" s="1150">
        <v>4561</v>
      </c>
      <c r="L60" s="1150">
        <v>4070</v>
      </c>
      <c r="M60" s="1150">
        <v>3588</v>
      </c>
      <c r="N60" s="2003">
        <f t="shared" si="6"/>
        <v>55401</v>
      </c>
    </row>
    <row r="61" spans="1:14" ht="17.100000000000001" customHeight="1">
      <c r="A61" s="2002" t="s">
        <v>2036</v>
      </c>
      <c r="B61" s="1149">
        <v>657</v>
      </c>
      <c r="C61" s="1150">
        <v>723</v>
      </c>
      <c r="D61" s="1150">
        <v>727</v>
      </c>
      <c r="E61" s="1150">
        <v>731</v>
      </c>
      <c r="F61" s="1150">
        <v>692</v>
      </c>
      <c r="G61" s="1150">
        <v>699</v>
      </c>
      <c r="H61" s="1150">
        <v>775</v>
      </c>
      <c r="I61" s="1150">
        <v>854</v>
      </c>
      <c r="J61" s="1150">
        <v>845</v>
      </c>
      <c r="K61" s="1150">
        <v>911</v>
      </c>
      <c r="L61" s="1150">
        <v>798</v>
      </c>
      <c r="M61" s="1150">
        <v>606</v>
      </c>
      <c r="N61" s="2003">
        <f t="shared" si="6"/>
        <v>9018</v>
      </c>
    </row>
    <row r="62" spans="1:14" ht="17.100000000000001" customHeight="1">
      <c r="A62" s="2002" t="s">
        <v>2027</v>
      </c>
      <c r="B62" s="1149">
        <v>20267</v>
      </c>
      <c r="C62" s="1150">
        <v>19909</v>
      </c>
      <c r="D62" s="1150">
        <v>20464</v>
      </c>
      <c r="E62" s="1150">
        <v>21505</v>
      </c>
      <c r="F62" s="1150">
        <v>19424</v>
      </c>
      <c r="G62" s="1150">
        <v>18953</v>
      </c>
      <c r="H62" s="1150">
        <v>21432</v>
      </c>
      <c r="I62" s="1150">
        <v>20632</v>
      </c>
      <c r="J62" s="1150">
        <v>20068</v>
      </c>
      <c r="K62" s="1150">
        <v>18197</v>
      </c>
      <c r="L62" s="1150">
        <v>17691</v>
      </c>
      <c r="M62" s="1150">
        <v>15864</v>
      </c>
      <c r="N62" s="2003">
        <f t="shared" si="6"/>
        <v>234406</v>
      </c>
    </row>
    <row r="63" spans="1:14" ht="17.100000000000001" customHeight="1">
      <c r="A63" s="2004" t="s">
        <v>2028</v>
      </c>
      <c r="B63" s="1149">
        <v>5839</v>
      </c>
      <c r="C63" s="1150">
        <v>6295</v>
      </c>
      <c r="D63" s="1150">
        <v>7032</v>
      </c>
      <c r="E63" s="1150">
        <v>6421</v>
      </c>
      <c r="F63" s="1150">
        <v>5417</v>
      </c>
      <c r="G63" s="1150">
        <v>6348</v>
      </c>
      <c r="H63" s="1150">
        <v>6426</v>
      </c>
      <c r="I63" s="1150">
        <v>6531</v>
      </c>
      <c r="J63" s="1150">
        <v>6377</v>
      </c>
      <c r="K63" s="1150">
        <v>6353</v>
      </c>
      <c r="L63" s="1150">
        <v>5838</v>
      </c>
      <c r="M63" s="1150">
        <v>4366</v>
      </c>
      <c r="N63" s="2003">
        <f t="shared" si="6"/>
        <v>73243</v>
      </c>
    </row>
    <row r="64" spans="1:14" ht="17.100000000000001" customHeight="1" thickBot="1">
      <c r="A64" s="2005" t="s">
        <v>2037</v>
      </c>
      <c r="B64" s="1153">
        <v>3123</v>
      </c>
      <c r="C64" s="1153">
        <v>3159</v>
      </c>
      <c r="D64" s="1153">
        <v>3025</v>
      </c>
      <c r="E64" s="1153">
        <v>3260</v>
      </c>
      <c r="F64" s="1153">
        <v>3102</v>
      </c>
      <c r="G64" s="1153">
        <v>3041</v>
      </c>
      <c r="H64" s="1153">
        <v>3387</v>
      </c>
      <c r="I64" s="1153">
        <v>2945</v>
      </c>
      <c r="J64" s="1153">
        <v>3013</v>
      </c>
      <c r="K64" s="1153">
        <v>2833</v>
      </c>
      <c r="L64" s="1153">
        <v>2702</v>
      </c>
      <c r="M64" s="1156">
        <v>2582</v>
      </c>
      <c r="N64" s="2003">
        <f t="shared" si="6"/>
        <v>36172</v>
      </c>
    </row>
    <row r="65" spans="1:14" ht="17.100000000000001" customHeight="1" thickTop="1" thickBot="1">
      <c r="A65" s="2007" t="s">
        <v>1923</v>
      </c>
      <c r="B65" s="2008">
        <f t="shared" ref="B65:N65" si="7">SUM(B56:B64)</f>
        <v>84745</v>
      </c>
      <c r="C65" s="2008">
        <f t="shared" si="7"/>
        <v>85965</v>
      </c>
      <c r="D65" s="2008">
        <f t="shared" si="7"/>
        <v>87038</v>
      </c>
      <c r="E65" s="2008">
        <f t="shared" si="7"/>
        <v>88435</v>
      </c>
      <c r="F65" s="2008">
        <f t="shared" si="7"/>
        <v>82431</v>
      </c>
      <c r="G65" s="2008">
        <f t="shared" si="7"/>
        <v>81979</v>
      </c>
      <c r="H65" s="2008">
        <f t="shared" si="7"/>
        <v>87840</v>
      </c>
      <c r="I65" s="2008">
        <f t="shared" si="7"/>
        <v>87441</v>
      </c>
      <c r="J65" s="2008">
        <f t="shared" si="7"/>
        <v>86234</v>
      </c>
      <c r="K65" s="2008">
        <f t="shared" si="7"/>
        <v>80219</v>
      </c>
      <c r="L65" s="2008">
        <f t="shared" si="7"/>
        <v>77455</v>
      </c>
      <c r="M65" s="2008">
        <f t="shared" si="7"/>
        <v>64420</v>
      </c>
      <c r="N65" s="2013">
        <f t="shared" si="7"/>
        <v>994202</v>
      </c>
    </row>
    <row r="66" spans="1:14" ht="17.100000000000001" customHeight="1">
      <c r="A66" s="2012" t="s">
        <v>2038</v>
      </c>
      <c r="B66" s="2014"/>
      <c r="C66" s="2014"/>
      <c r="D66" s="2014"/>
      <c r="E66" s="2014"/>
      <c r="F66" s="2014"/>
      <c r="G66" s="2014"/>
      <c r="H66" s="2014"/>
      <c r="I66" s="2014"/>
      <c r="J66" s="2014"/>
      <c r="K66" s="2014"/>
      <c r="L66" s="2014"/>
      <c r="M66" s="2014"/>
      <c r="N66" s="2015"/>
    </row>
    <row r="67" spans="1:14" ht="17.100000000000001" customHeight="1">
      <c r="A67" s="2016" t="s">
        <v>2039</v>
      </c>
      <c r="B67" s="2014"/>
      <c r="C67" s="2014"/>
      <c r="D67" s="2014"/>
      <c r="E67" s="2014"/>
      <c r="F67" s="2014"/>
      <c r="G67" s="2014"/>
      <c r="H67" s="2014"/>
      <c r="I67" s="2014"/>
      <c r="J67" s="2014"/>
      <c r="K67" s="2014"/>
      <c r="L67" s="2014"/>
      <c r="M67" s="2014"/>
      <c r="N67" s="2015"/>
    </row>
    <row r="68" spans="1:14" ht="17.100000000000001" customHeight="1">
      <c r="A68" s="2016" t="s">
        <v>2040</v>
      </c>
      <c r="B68" s="2014"/>
      <c r="C68" s="2014"/>
      <c r="D68" s="2014"/>
      <c r="E68" s="2014"/>
      <c r="F68" s="2014"/>
      <c r="G68" s="2014"/>
      <c r="H68" s="2014"/>
      <c r="I68" s="2014"/>
      <c r="J68" s="2014"/>
      <c r="K68" s="2014"/>
      <c r="L68" s="2014"/>
      <c r="M68" s="2014"/>
      <c r="N68" s="2015"/>
    </row>
    <row r="69" spans="1:14" ht="17.100000000000001" customHeight="1">
      <c r="A69" s="2016" t="s">
        <v>2041</v>
      </c>
      <c r="B69" s="2014"/>
      <c r="C69" s="2014"/>
      <c r="D69" s="2014"/>
      <c r="E69" s="2014"/>
      <c r="F69" s="2014"/>
      <c r="G69" s="2014"/>
      <c r="H69" s="2014"/>
      <c r="I69" s="2014"/>
      <c r="J69" s="2014"/>
      <c r="K69" s="2014"/>
      <c r="L69" s="2014"/>
      <c r="M69" s="2014"/>
      <c r="N69" s="2015"/>
    </row>
    <row r="70" spans="1:14" ht="17.100000000000001" customHeight="1">
      <c r="K70" s="1997"/>
      <c r="N70" s="1998"/>
    </row>
    <row r="71" spans="1:14" ht="17.100000000000001" customHeight="1" thickBot="1">
      <c r="A71" s="1996" t="s">
        <v>2030</v>
      </c>
      <c r="B71" s="1996"/>
      <c r="C71" s="1996"/>
      <c r="N71" s="1998" t="s">
        <v>1589</v>
      </c>
    </row>
    <row r="72" spans="1:14" ht="17.100000000000001" customHeight="1">
      <c r="A72" s="2000" t="s">
        <v>1608</v>
      </c>
      <c r="B72" s="2439" t="s">
        <v>2010</v>
      </c>
      <c r="C72" s="2433" t="s">
        <v>2011</v>
      </c>
      <c r="D72" s="2433" t="s">
        <v>2012</v>
      </c>
      <c r="E72" s="2433" t="s">
        <v>2013</v>
      </c>
      <c r="F72" s="2433" t="s">
        <v>2014</v>
      </c>
      <c r="G72" s="2433" t="s">
        <v>2015</v>
      </c>
      <c r="H72" s="2433" t="s">
        <v>2016</v>
      </c>
      <c r="I72" s="2433" t="s">
        <v>2017</v>
      </c>
      <c r="J72" s="2433" t="s">
        <v>2018</v>
      </c>
      <c r="K72" s="2433" t="s">
        <v>2019</v>
      </c>
      <c r="L72" s="2433" t="s">
        <v>2020</v>
      </c>
      <c r="M72" s="2435" t="s">
        <v>2021</v>
      </c>
      <c r="N72" s="2437" t="s">
        <v>1987</v>
      </c>
    </row>
    <row r="73" spans="1:14" ht="17.100000000000001" customHeight="1" thickBot="1">
      <c r="A73" s="2001" t="s">
        <v>2022</v>
      </c>
      <c r="B73" s="2440"/>
      <c r="C73" s="2434"/>
      <c r="D73" s="2434"/>
      <c r="E73" s="2434"/>
      <c r="F73" s="2434"/>
      <c r="G73" s="2434"/>
      <c r="H73" s="2434"/>
      <c r="I73" s="2434"/>
      <c r="J73" s="2434"/>
      <c r="K73" s="2434"/>
      <c r="L73" s="2434"/>
      <c r="M73" s="2436"/>
      <c r="N73" s="2438"/>
    </row>
    <row r="74" spans="1:14" ht="17.100000000000001" customHeight="1">
      <c r="A74" s="2004" t="s">
        <v>826</v>
      </c>
      <c r="B74" s="1150">
        <v>681</v>
      </c>
      <c r="C74" s="1150">
        <v>680</v>
      </c>
      <c r="D74" s="1150">
        <v>681</v>
      </c>
      <c r="E74" s="1150">
        <v>850</v>
      </c>
      <c r="F74" s="1150">
        <v>681</v>
      </c>
      <c r="G74" s="1150">
        <v>691</v>
      </c>
      <c r="H74" s="1150">
        <v>798</v>
      </c>
      <c r="I74" s="1150">
        <v>758</v>
      </c>
      <c r="J74" s="1150">
        <v>758</v>
      </c>
      <c r="K74" s="1150">
        <v>675</v>
      </c>
      <c r="L74" s="1150">
        <v>681</v>
      </c>
      <c r="M74" s="1150">
        <v>640</v>
      </c>
      <c r="N74" s="2010">
        <f>SUM(B74:M74)</f>
        <v>8574</v>
      </c>
    </row>
    <row r="75" spans="1:14" ht="17.100000000000001" customHeight="1">
      <c r="A75" s="2004" t="s">
        <v>2031</v>
      </c>
      <c r="B75" s="1150">
        <v>923</v>
      </c>
      <c r="C75" s="1150">
        <v>829</v>
      </c>
      <c r="D75" s="1150">
        <v>944</v>
      </c>
      <c r="E75" s="1150">
        <v>996</v>
      </c>
      <c r="F75" s="1150">
        <v>912</v>
      </c>
      <c r="G75" s="1150">
        <v>981</v>
      </c>
      <c r="H75" s="1150">
        <v>1058</v>
      </c>
      <c r="I75" s="1150">
        <v>1007</v>
      </c>
      <c r="J75" s="1150">
        <v>1027</v>
      </c>
      <c r="K75" s="1150">
        <v>866</v>
      </c>
      <c r="L75" s="1150">
        <v>848</v>
      </c>
      <c r="M75" s="1150">
        <v>717</v>
      </c>
      <c r="N75" s="2010">
        <f>SUM(B75:M75)</f>
        <v>11108</v>
      </c>
    </row>
    <row r="76" spans="1:14" ht="17.100000000000001" customHeight="1">
      <c r="A76" s="2004" t="s">
        <v>550</v>
      </c>
      <c r="B76" s="1149">
        <v>716</v>
      </c>
      <c r="C76" s="1150">
        <v>690</v>
      </c>
      <c r="D76" s="1150">
        <v>831</v>
      </c>
      <c r="E76" s="1150">
        <v>912</v>
      </c>
      <c r="F76" s="1150">
        <v>787</v>
      </c>
      <c r="G76" s="1150">
        <v>741</v>
      </c>
      <c r="H76" s="1150">
        <v>787</v>
      </c>
      <c r="I76" s="1150">
        <v>717</v>
      </c>
      <c r="J76" s="1150">
        <v>668</v>
      </c>
      <c r="K76" s="1150">
        <v>609</v>
      </c>
      <c r="L76" s="1150">
        <v>597</v>
      </c>
      <c r="M76" s="1150">
        <v>514</v>
      </c>
      <c r="N76" s="2010">
        <f>SUM(B76:M76)</f>
        <v>8569</v>
      </c>
    </row>
    <row r="77" spans="1:14" ht="17.100000000000001" customHeight="1">
      <c r="A77" s="2004" t="s">
        <v>423</v>
      </c>
      <c r="B77" s="1149">
        <v>1524</v>
      </c>
      <c r="C77" s="1150">
        <v>1405</v>
      </c>
      <c r="D77" s="1150">
        <v>1582</v>
      </c>
      <c r="E77" s="1150">
        <v>1787</v>
      </c>
      <c r="F77" s="1150">
        <v>1560</v>
      </c>
      <c r="G77" s="1150">
        <v>1498</v>
      </c>
      <c r="H77" s="1150">
        <v>1677</v>
      </c>
      <c r="I77" s="1150">
        <v>1602</v>
      </c>
      <c r="J77" s="1150">
        <v>1611</v>
      </c>
      <c r="K77" s="1150">
        <v>1474</v>
      </c>
      <c r="L77" s="1150">
        <v>1289</v>
      </c>
      <c r="M77" s="1150">
        <v>1256</v>
      </c>
      <c r="N77" s="2010">
        <f>SUM(B77:M77)</f>
        <v>18265</v>
      </c>
    </row>
    <row r="78" spans="1:14" ht="17.100000000000001" customHeight="1" thickBot="1">
      <c r="A78" s="2005" t="s">
        <v>692</v>
      </c>
      <c r="B78" s="1152">
        <v>673</v>
      </c>
      <c r="C78" s="1153">
        <v>620</v>
      </c>
      <c r="D78" s="1153">
        <v>612</v>
      </c>
      <c r="E78" s="1153">
        <v>700</v>
      </c>
      <c r="F78" s="1153">
        <v>613</v>
      </c>
      <c r="G78" s="1153">
        <v>616</v>
      </c>
      <c r="H78" s="1153">
        <v>695</v>
      </c>
      <c r="I78" s="1153">
        <v>677</v>
      </c>
      <c r="J78" s="1153">
        <v>659</v>
      </c>
      <c r="K78" s="1153">
        <v>510</v>
      </c>
      <c r="L78" s="1153">
        <v>530</v>
      </c>
      <c r="M78" s="1153">
        <v>466</v>
      </c>
      <c r="N78" s="2010">
        <f>SUM(B78:M78)</f>
        <v>7371</v>
      </c>
    </row>
    <row r="79" spans="1:14" ht="17.100000000000001" customHeight="1" thickTop="1" thickBot="1">
      <c r="A79" s="2007" t="s">
        <v>1923</v>
      </c>
      <c r="B79" s="2008">
        <f t="shared" ref="B79:N79" si="8">SUM(B74:B78)</f>
        <v>4517</v>
      </c>
      <c r="C79" s="2008">
        <f t="shared" si="8"/>
        <v>4224</v>
      </c>
      <c r="D79" s="2008">
        <f t="shared" si="8"/>
        <v>4650</v>
      </c>
      <c r="E79" s="2008">
        <f t="shared" si="8"/>
        <v>5245</v>
      </c>
      <c r="F79" s="2008">
        <f t="shared" si="8"/>
        <v>4553</v>
      </c>
      <c r="G79" s="2008">
        <f t="shared" si="8"/>
        <v>4527</v>
      </c>
      <c r="H79" s="2008">
        <f t="shared" si="8"/>
        <v>5015</v>
      </c>
      <c r="I79" s="2008">
        <f t="shared" si="8"/>
        <v>4761</v>
      </c>
      <c r="J79" s="2008">
        <f t="shared" si="8"/>
        <v>4723</v>
      </c>
      <c r="K79" s="2008">
        <f t="shared" si="8"/>
        <v>4134</v>
      </c>
      <c r="L79" s="2008">
        <f t="shared" si="8"/>
        <v>3945</v>
      </c>
      <c r="M79" s="2008">
        <f t="shared" si="8"/>
        <v>3593</v>
      </c>
      <c r="N79" s="2011">
        <f t="shared" si="8"/>
        <v>53887</v>
      </c>
    </row>
    <row r="80" spans="1:14" ht="17.100000000000001" customHeight="1">
      <c r="K80" s="1997"/>
      <c r="N80" s="1998"/>
    </row>
    <row r="81" spans="1:14" ht="17.100000000000001" customHeight="1">
      <c r="K81" s="1997"/>
      <c r="N81" s="1998"/>
    </row>
    <row r="82" spans="1:14" ht="17.100000000000001" customHeight="1">
      <c r="A82" s="1999" t="s">
        <v>1883</v>
      </c>
      <c r="B82" s="2017"/>
      <c r="C82" s="2017"/>
      <c r="D82" s="2017"/>
      <c r="E82" s="2017"/>
      <c r="F82" s="2017"/>
      <c r="G82" s="2017"/>
      <c r="H82" s="2017"/>
      <c r="I82" s="2017"/>
      <c r="J82" s="2017"/>
      <c r="K82" s="2018"/>
      <c r="L82" s="2017"/>
      <c r="M82" s="2017"/>
      <c r="N82" s="2019"/>
    </row>
    <row r="83" spans="1:14" ht="17.100000000000001" customHeight="1" thickBot="1">
      <c r="A83" s="1999" t="s">
        <v>2009</v>
      </c>
      <c r="B83" s="1999"/>
      <c r="C83" s="1999"/>
      <c r="D83" s="2017"/>
      <c r="E83" s="2017"/>
      <c r="F83" s="2017"/>
      <c r="G83" s="2017"/>
      <c r="H83" s="2017"/>
      <c r="I83" s="2017"/>
      <c r="J83" s="2017"/>
      <c r="K83" s="2017"/>
      <c r="L83" s="2017"/>
      <c r="M83" s="2017"/>
      <c r="N83" s="2019" t="s">
        <v>1589</v>
      </c>
    </row>
    <row r="84" spans="1:14" ht="17.100000000000001" customHeight="1">
      <c r="A84" s="2020" t="s">
        <v>1608</v>
      </c>
      <c r="B84" s="2428" t="s">
        <v>2010</v>
      </c>
      <c r="C84" s="2422" t="s">
        <v>2011</v>
      </c>
      <c r="D84" s="2422" t="s">
        <v>2012</v>
      </c>
      <c r="E84" s="2422" t="s">
        <v>2013</v>
      </c>
      <c r="F84" s="2422" t="s">
        <v>2014</v>
      </c>
      <c r="G84" s="2422" t="s">
        <v>2015</v>
      </c>
      <c r="H84" s="2422" t="s">
        <v>2016</v>
      </c>
      <c r="I84" s="2422" t="s">
        <v>2017</v>
      </c>
      <c r="J84" s="2422" t="s">
        <v>2018</v>
      </c>
      <c r="K84" s="2422" t="s">
        <v>2019</v>
      </c>
      <c r="L84" s="2422" t="s">
        <v>2020</v>
      </c>
      <c r="M84" s="2424" t="s">
        <v>2021</v>
      </c>
      <c r="N84" s="2426" t="s">
        <v>1987</v>
      </c>
    </row>
    <row r="85" spans="1:14" ht="17.100000000000001" customHeight="1" thickBot="1">
      <c r="A85" s="2007" t="s">
        <v>2022</v>
      </c>
      <c r="B85" s="2429"/>
      <c r="C85" s="2423"/>
      <c r="D85" s="2423"/>
      <c r="E85" s="2423"/>
      <c r="F85" s="2423"/>
      <c r="G85" s="2423"/>
      <c r="H85" s="2423"/>
      <c r="I85" s="2423"/>
      <c r="J85" s="2423"/>
      <c r="K85" s="2423"/>
      <c r="L85" s="2423"/>
      <c r="M85" s="2425"/>
      <c r="N85" s="2427"/>
    </row>
    <row r="86" spans="1:14" ht="17.100000000000001" customHeight="1">
      <c r="A86" s="2004" t="s">
        <v>2023</v>
      </c>
      <c r="B86" s="1762">
        <v>10217</v>
      </c>
      <c r="C86" s="1762">
        <v>9490</v>
      </c>
      <c r="D86" s="1762">
        <v>19925</v>
      </c>
      <c r="E86" s="1150">
        <v>22157</v>
      </c>
      <c r="F86" s="1150">
        <v>18772</v>
      </c>
      <c r="G86" s="1150">
        <v>21530</v>
      </c>
      <c r="H86" s="1150">
        <v>24232</v>
      </c>
      <c r="I86" s="1150">
        <v>23275</v>
      </c>
      <c r="J86" s="1150">
        <v>21652</v>
      </c>
      <c r="K86" s="1150">
        <v>16960</v>
      </c>
      <c r="L86" s="1150">
        <v>16987</v>
      </c>
      <c r="M86" s="1150">
        <v>21943</v>
      </c>
      <c r="N86" s="2010">
        <f t="shared" ref="N86:N94" si="9">SUM(B86:M86)</f>
        <v>227140</v>
      </c>
    </row>
    <row r="87" spans="1:14" ht="17.100000000000001" customHeight="1">
      <c r="A87" s="2004" t="s">
        <v>2024</v>
      </c>
      <c r="B87" s="1150">
        <v>2308</v>
      </c>
      <c r="C87" s="1150">
        <v>2156</v>
      </c>
      <c r="D87" s="1150">
        <v>3807</v>
      </c>
      <c r="E87" s="1150">
        <v>4337</v>
      </c>
      <c r="F87" s="1150">
        <v>3664</v>
      </c>
      <c r="G87" s="1150">
        <v>4447</v>
      </c>
      <c r="H87" s="1150">
        <v>4700</v>
      </c>
      <c r="I87" s="1150">
        <v>4357</v>
      </c>
      <c r="J87" s="1150">
        <v>4061</v>
      </c>
      <c r="K87" s="1150">
        <v>3426</v>
      </c>
      <c r="L87" s="1150">
        <v>3532</v>
      </c>
      <c r="M87" s="1150">
        <v>4309</v>
      </c>
      <c r="N87" s="2010">
        <f t="shared" si="9"/>
        <v>45104</v>
      </c>
    </row>
    <row r="88" spans="1:14" ht="17.100000000000001" customHeight="1">
      <c r="A88" s="2004" t="s">
        <v>2025</v>
      </c>
      <c r="B88" s="1150">
        <v>2819</v>
      </c>
      <c r="C88" s="1150">
        <v>2445</v>
      </c>
      <c r="D88" s="1150">
        <v>4705</v>
      </c>
      <c r="E88" s="1150">
        <v>5257</v>
      </c>
      <c r="F88" s="1150">
        <v>4496</v>
      </c>
      <c r="G88" s="1150">
        <v>4809</v>
      </c>
      <c r="H88" s="1150">
        <v>5430</v>
      </c>
      <c r="I88" s="1150">
        <v>4709</v>
      </c>
      <c r="J88" s="1150">
        <v>4771</v>
      </c>
      <c r="K88" s="1150">
        <v>4102</v>
      </c>
      <c r="L88" s="1150">
        <v>3931</v>
      </c>
      <c r="M88" s="1150">
        <v>5421</v>
      </c>
      <c r="N88" s="2010">
        <f t="shared" si="9"/>
        <v>52895</v>
      </c>
    </row>
    <row r="89" spans="1:14" ht="17.100000000000001" customHeight="1">
      <c r="A89" s="2004" t="s">
        <v>2026</v>
      </c>
      <c r="B89" s="1149">
        <v>1867</v>
      </c>
      <c r="C89" s="1150">
        <v>1737</v>
      </c>
      <c r="D89" s="1150">
        <v>3576</v>
      </c>
      <c r="E89" s="1150">
        <v>4121</v>
      </c>
      <c r="F89" s="1150">
        <v>3398</v>
      </c>
      <c r="G89" s="1150">
        <v>3728</v>
      </c>
      <c r="H89" s="1150">
        <v>4042</v>
      </c>
      <c r="I89" s="1150">
        <v>3630</v>
      </c>
      <c r="J89" s="1150">
        <v>3615</v>
      </c>
      <c r="K89" s="1150">
        <v>3009</v>
      </c>
      <c r="L89" s="1150">
        <v>3096</v>
      </c>
      <c r="M89" s="1150">
        <v>4307</v>
      </c>
      <c r="N89" s="2010">
        <f t="shared" si="9"/>
        <v>40126</v>
      </c>
    </row>
    <row r="90" spans="1:14" ht="17.100000000000001" customHeight="1">
      <c r="A90" s="2004" t="s">
        <v>2035</v>
      </c>
      <c r="B90" s="1149">
        <v>1825</v>
      </c>
      <c r="C90" s="1150">
        <v>1827</v>
      </c>
      <c r="D90" s="1150">
        <v>3178</v>
      </c>
      <c r="E90" s="1150">
        <v>3565</v>
      </c>
      <c r="F90" s="1150">
        <v>3328</v>
      </c>
      <c r="G90" s="1150">
        <v>3547</v>
      </c>
      <c r="H90" s="1150">
        <v>4029</v>
      </c>
      <c r="I90" s="1150">
        <v>3653</v>
      </c>
      <c r="J90" s="1150">
        <v>3492</v>
      </c>
      <c r="K90" s="1150">
        <v>3218</v>
      </c>
      <c r="L90" s="1150">
        <v>3305</v>
      </c>
      <c r="M90" s="1150">
        <v>4083</v>
      </c>
      <c r="N90" s="2010">
        <f t="shared" si="9"/>
        <v>39050</v>
      </c>
    </row>
    <row r="91" spans="1:14" ht="17.100000000000001" customHeight="1">
      <c r="A91" s="2004" t="s">
        <v>2036</v>
      </c>
      <c r="B91" s="1149">
        <v>246</v>
      </c>
      <c r="C91" s="1150">
        <v>271</v>
      </c>
      <c r="D91" s="1150">
        <v>502</v>
      </c>
      <c r="E91" s="1150">
        <v>607</v>
      </c>
      <c r="F91" s="1150">
        <v>435</v>
      </c>
      <c r="G91" s="1150">
        <v>646</v>
      </c>
      <c r="H91" s="1150">
        <v>741</v>
      </c>
      <c r="I91" s="1150">
        <v>647</v>
      </c>
      <c r="J91" s="1150">
        <v>694</v>
      </c>
      <c r="K91" s="1150">
        <v>629</v>
      </c>
      <c r="L91" s="1150">
        <v>691</v>
      </c>
      <c r="M91" s="1150">
        <v>606</v>
      </c>
      <c r="N91" s="2010">
        <f t="shared" si="9"/>
        <v>6715</v>
      </c>
    </row>
    <row r="92" spans="1:14" ht="17.100000000000001" customHeight="1">
      <c r="A92" s="2004" t="s">
        <v>2027</v>
      </c>
      <c r="B92" s="1149">
        <v>8024</v>
      </c>
      <c r="C92" s="1150">
        <v>6462</v>
      </c>
      <c r="D92" s="1150">
        <v>14391</v>
      </c>
      <c r="E92" s="1150">
        <v>15508</v>
      </c>
      <c r="F92" s="1150">
        <v>12727</v>
      </c>
      <c r="G92" s="1150">
        <v>14708</v>
      </c>
      <c r="H92" s="1150">
        <v>16748</v>
      </c>
      <c r="I92" s="1150">
        <v>15164</v>
      </c>
      <c r="J92" s="1150">
        <v>14839</v>
      </c>
      <c r="K92" s="1150">
        <v>12751</v>
      </c>
      <c r="L92" s="1150">
        <v>12200</v>
      </c>
      <c r="M92" s="1150">
        <v>15511</v>
      </c>
      <c r="N92" s="2010">
        <f t="shared" si="9"/>
        <v>159033</v>
      </c>
    </row>
    <row r="93" spans="1:14" ht="17.100000000000001" customHeight="1">
      <c r="A93" s="2004" t="s">
        <v>2028</v>
      </c>
      <c r="B93" s="1149">
        <v>2115</v>
      </c>
      <c r="C93" s="1150">
        <v>2212</v>
      </c>
      <c r="D93" s="1150">
        <v>5015</v>
      </c>
      <c r="E93" s="1150">
        <v>6037</v>
      </c>
      <c r="F93" s="1150">
        <v>4031</v>
      </c>
      <c r="G93" s="1150">
        <v>5290</v>
      </c>
      <c r="H93" s="1150">
        <v>5780</v>
      </c>
      <c r="I93" s="1150">
        <v>4869</v>
      </c>
      <c r="J93" s="1150">
        <v>4685</v>
      </c>
      <c r="K93" s="1150">
        <v>3947</v>
      </c>
      <c r="L93" s="1150">
        <v>4081</v>
      </c>
      <c r="M93" s="1150">
        <v>4784</v>
      </c>
      <c r="N93" s="2010">
        <f t="shared" si="9"/>
        <v>52846</v>
      </c>
    </row>
    <row r="94" spans="1:14" ht="17.100000000000001" customHeight="1" thickBot="1">
      <c r="A94" s="2005" t="s">
        <v>2037</v>
      </c>
      <c r="B94" s="1153">
        <v>1474</v>
      </c>
      <c r="C94" s="1153">
        <v>1362</v>
      </c>
      <c r="D94" s="1153">
        <v>2122</v>
      </c>
      <c r="E94" s="1153">
        <v>2089</v>
      </c>
      <c r="F94" s="1153">
        <v>2093</v>
      </c>
      <c r="G94" s="1153">
        <v>2127</v>
      </c>
      <c r="H94" s="1153">
        <v>2232</v>
      </c>
      <c r="I94" s="1153">
        <v>2038</v>
      </c>
      <c r="J94" s="1153">
        <v>2000</v>
      </c>
      <c r="K94" s="1153">
        <v>1731</v>
      </c>
      <c r="L94" s="1153">
        <v>1686</v>
      </c>
      <c r="M94" s="1156">
        <v>2173</v>
      </c>
      <c r="N94" s="2010">
        <f t="shared" si="9"/>
        <v>23127</v>
      </c>
    </row>
    <row r="95" spans="1:14" ht="17.100000000000001" customHeight="1" thickTop="1" thickBot="1">
      <c r="A95" s="2007" t="s">
        <v>1923</v>
      </c>
      <c r="B95" s="2021">
        <f t="shared" ref="B95:N95" si="10">SUM(B86:B94)</f>
        <v>30895</v>
      </c>
      <c r="C95" s="2021">
        <f t="shared" si="10"/>
        <v>27962</v>
      </c>
      <c r="D95" s="2021">
        <f t="shared" si="10"/>
        <v>57221</v>
      </c>
      <c r="E95" s="2021">
        <f t="shared" si="10"/>
        <v>63678</v>
      </c>
      <c r="F95" s="2021">
        <f t="shared" si="10"/>
        <v>52944</v>
      </c>
      <c r="G95" s="2021">
        <f t="shared" si="10"/>
        <v>60832</v>
      </c>
      <c r="H95" s="2021">
        <f t="shared" si="10"/>
        <v>67934</v>
      </c>
      <c r="I95" s="2021">
        <f t="shared" si="10"/>
        <v>62342</v>
      </c>
      <c r="J95" s="2021">
        <f t="shared" si="10"/>
        <v>59809</v>
      </c>
      <c r="K95" s="2021">
        <f t="shared" si="10"/>
        <v>49773</v>
      </c>
      <c r="L95" s="2021">
        <f t="shared" si="10"/>
        <v>49509</v>
      </c>
      <c r="M95" s="2021">
        <f t="shared" si="10"/>
        <v>63137</v>
      </c>
      <c r="N95" s="2022">
        <f t="shared" si="10"/>
        <v>646036</v>
      </c>
    </row>
    <row r="96" spans="1:14" s="2017" customFormat="1" ht="17.100000000000001" customHeight="1">
      <c r="A96" s="1999"/>
      <c r="K96" s="2018"/>
      <c r="N96" s="2019"/>
    </row>
    <row r="97" spans="1:14" ht="17.100000000000001" customHeight="1" thickBot="1">
      <c r="A97" s="1999" t="s">
        <v>2030</v>
      </c>
      <c r="B97" s="1999"/>
      <c r="C97" s="1999"/>
      <c r="D97" s="2017"/>
      <c r="E97" s="2017"/>
      <c r="F97" s="2017"/>
      <c r="G97" s="2017"/>
      <c r="H97" s="2017"/>
      <c r="I97" s="2017"/>
      <c r="J97" s="2017"/>
      <c r="K97" s="2017"/>
      <c r="L97" s="2017"/>
      <c r="M97" s="2017"/>
      <c r="N97" s="2019" t="s">
        <v>1589</v>
      </c>
    </row>
    <row r="98" spans="1:14" ht="17.100000000000001" customHeight="1">
      <c r="A98" s="2020" t="s">
        <v>1608</v>
      </c>
      <c r="B98" s="2428" t="s">
        <v>2010</v>
      </c>
      <c r="C98" s="2422" t="s">
        <v>2011</v>
      </c>
      <c r="D98" s="2422" t="s">
        <v>2012</v>
      </c>
      <c r="E98" s="2422" t="s">
        <v>2013</v>
      </c>
      <c r="F98" s="2422" t="s">
        <v>2014</v>
      </c>
      <c r="G98" s="2422" t="s">
        <v>2015</v>
      </c>
      <c r="H98" s="2422" t="s">
        <v>2016</v>
      </c>
      <c r="I98" s="2422" t="s">
        <v>2017</v>
      </c>
      <c r="J98" s="2422" t="s">
        <v>2018</v>
      </c>
      <c r="K98" s="2422" t="s">
        <v>2019</v>
      </c>
      <c r="L98" s="2422" t="s">
        <v>2020</v>
      </c>
      <c r="M98" s="2424" t="s">
        <v>2021</v>
      </c>
      <c r="N98" s="2426" t="s">
        <v>1987</v>
      </c>
    </row>
    <row r="99" spans="1:14" ht="17.100000000000001" customHeight="1" thickBot="1">
      <c r="A99" s="2007" t="s">
        <v>2022</v>
      </c>
      <c r="B99" s="2429"/>
      <c r="C99" s="2423"/>
      <c r="D99" s="2423"/>
      <c r="E99" s="2423"/>
      <c r="F99" s="2423"/>
      <c r="G99" s="2423"/>
      <c r="H99" s="2423"/>
      <c r="I99" s="2423"/>
      <c r="J99" s="2423"/>
      <c r="K99" s="2423"/>
      <c r="L99" s="2423"/>
      <c r="M99" s="2425"/>
      <c r="N99" s="2427"/>
    </row>
    <row r="100" spans="1:14" ht="17.100000000000001" customHeight="1">
      <c r="A100" s="2004" t="s">
        <v>826</v>
      </c>
      <c r="B100" s="1150">
        <v>443</v>
      </c>
      <c r="C100" s="1150">
        <v>395</v>
      </c>
      <c r="D100" s="1150">
        <v>633</v>
      </c>
      <c r="E100" s="1150">
        <v>661</v>
      </c>
      <c r="F100" s="1150">
        <v>573</v>
      </c>
      <c r="G100" s="1150">
        <v>602</v>
      </c>
      <c r="H100" s="1150">
        <v>648</v>
      </c>
      <c r="I100" s="1150">
        <v>608</v>
      </c>
      <c r="J100" s="1150">
        <v>564</v>
      </c>
      <c r="K100" s="1150">
        <v>455</v>
      </c>
      <c r="L100" s="1150">
        <v>454</v>
      </c>
      <c r="M100" s="1150">
        <v>597</v>
      </c>
      <c r="N100" s="2010">
        <f>SUM(B100:M100)</f>
        <v>6633</v>
      </c>
    </row>
    <row r="101" spans="1:14" ht="17.100000000000001" customHeight="1">
      <c r="A101" s="2004" t="s">
        <v>2031</v>
      </c>
      <c r="B101" s="1150">
        <v>489</v>
      </c>
      <c r="C101" s="1150">
        <v>472</v>
      </c>
      <c r="D101" s="1150">
        <v>738</v>
      </c>
      <c r="E101" s="1150">
        <v>776</v>
      </c>
      <c r="F101" s="1150">
        <v>673</v>
      </c>
      <c r="G101" s="1150">
        <v>745</v>
      </c>
      <c r="H101" s="1150">
        <v>822</v>
      </c>
      <c r="I101" s="1150">
        <v>697</v>
      </c>
      <c r="J101" s="1150">
        <v>677</v>
      </c>
      <c r="K101" s="1150">
        <v>547</v>
      </c>
      <c r="L101" s="1150">
        <v>571</v>
      </c>
      <c r="M101" s="1150">
        <v>704</v>
      </c>
      <c r="N101" s="2010">
        <f>SUM(B101:M101)</f>
        <v>7911</v>
      </c>
    </row>
    <row r="102" spans="1:14" ht="17.100000000000001" customHeight="1">
      <c r="A102" s="2004" t="s">
        <v>550</v>
      </c>
      <c r="B102" s="1149">
        <v>367</v>
      </c>
      <c r="C102" s="1150">
        <v>358</v>
      </c>
      <c r="D102" s="1150">
        <v>631</v>
      </c>
      <c r="E102" s="1150">
        <v>706</v>
      </c>
      <c r="F102" s="1150">
        <v>583</v>
      </c>
      <c r="G102" s="1150">
        <v>703</v>
      </c>
      <c r="H102" s="1150">
        <v>748</v>
      </c>
      <c r="I102" s="1150">
        <v>624</v>
      </c>
      <c r="J102" s="1150">
        <v>611</v>
      </c>
      <c r="K102" s="1150">
        <v>470</v>
      </c>
      <c r="L102" s="1150">
        <v>504</v>
      </c>
      <c r="M102" s="1150">
        <v>694</v>
      </c>
      <c r="N102" s="2010">
        <f>SUM(B102:M102)</f>
        <v>6999</v>
      </c>
    </row>
    <row r="103" spans="1:14" ht="17.100000000000001" customHeight="1">
      <c r="A103" s="2004" t="s">
        <v>423</v>
      </c>
      <c r="B103" s="1149">
        <v>811</v>
      </c>
      <c r="C103" s="1150">
        <v>718</v>
      </c>
      <c r="D103" s="1150">
        <v>1173</v>
      </c>
      <c r="E103" s="1150">
        <v>1287</v>
      </c>
      <c r="F103" s="1150">
        <v>1227</v>
      </c>
      <c r="G103" s="1150">
        <v>1304</v>
      </c>
      <c r="H103" s="1150">
        <v>1389</v>
      </c>
      <c r="I103" s="1150">
        <v>1161</v>
      </c>
      <c r="J103" s="1150">
        <v>1179</v>
      </c>
      <c r="K103" s="1150">
        <v>1071</v>
      </c>
      <c r="L103" s="1150">
        <v>1067</v>
      </c>
      <c r="M103" s="1150">
        <v>1513</v>
      </c>
      <c r="N103" s="2010">
        <f>SUM(B103:M103)</f>
        <v>13900</v>
      </c>
    </row>
    <row r="104" spans="1:14" ht="17.100000000000001" customHeight="1" thickBot="1">
      <c r="A104" s="2005" t="s">
        <v>692</v>
      </c>
      <c r="B104" s="1152">
        <v>316</v>
      </c>
      <c r="C104" s="1153">
        <v>333</v>
      </c>
      <c r="D104" s="1153">
        <v>459</v>
      </c>
      <c r="E104" s="1153">
        <v>549</v>
      </c>
      <c r="F104" s="1153">
        <v>467</v>
      </c>
      <c r="G104" s="1153">
        <v>534</v>
      </c>
      <c r="H104" s="1153">
        <v>568</v>
      </c>
      <c r="I104" s="1153">
        <v>500</v>
      </c>
      <c r="J104" s="1153">
        <v>493</v>
      </c>
      <c r="K104" s="1153">
        <v>385</v>
      </c>
      <c r="L104" s="1153">
        <v>411</v>
      </c>
      <c r="M104" s="1153">
        <v>613</v>
      </c>
      <c r="N104" s="2010">
        <f>SUM(B104:M104)</f>
        <v>5628</v>
      </c>
    </row>
    <row r="105" spans="1:14" ht="17.100000000000001" customHeight="1" thickTop="1" thickBot="1">
      <c r="A105" s="2007" t="s">
        <v>1923</v>
      </c>
      <c r="B105" s="2021">
        <f t="shared" ref="B105:N105" si="11">SUM(B100:B104)</f>
        <v>2426</v>
      </c>
      <c r="C105" s="2021">
        <f t="shared" si="11"/>
        <v>2276</v>
      </c>
      <c r="D105" s="2021">
        <f t="shared" si="11"/>
        <v>3634</v>
      </c>
      <c r="E105" s="2021">
        <f t="shared" si="11"/>
        <v>3979</v>
      </c>
      <c r="F105" s="2021">
        <f t="shared" si="11"/>
        <v>3523</v>
      </c>
      <c r="G105" s="2021">
        <f t="shared" si="11"/>
        <v>3888</v>
      </c>
      <c r="H105" s="2021">
        <f t="shared" si="11"/>
        <v>4175</v>
      </c>
      <c r="I105" s="2021">
        <f t="shared" si="11"/>
        <v>3590</v>
      </c>
      <c r="J105" s="2021">
        <f t="shared" si="11"/>
        <v>3524</v>
      </c>
      <c r="K105" s="2021">
        <f t="shared" si="11"/>
        <v>2928</v>
      </c>
      <c r="L105" s="2021">
        <f t="shared" si="11"/>
        <v>3007</v>
      </c>
      <c r="M105" s="2021">
        <f t="shared" si="11"/>
        <v>4121</v>
      </c>
      <c r="N105" s="2023">
        <f t="shared" si="11"/>
        <v>41071</v>
      </c>
    </row>
    <row r="106" spans="1:14" s="2017" customFormat="1" ht="17.100000000000001" customHeight="1">
      <c r="A106" s="1999"/>
    </row>
    <row r="107" spans="1:14" ht="17.100000000000001" customHeight="1">
      <c r="A107" s="1999"/>
      <c r="B107" s="2017"/>
      <c r="C107" s="2017"/>
      <c r="D107" s="2017"/>
      <c r="E107" s="2017"/>
      <c r="F107" s="2017"/>
      <c r="G107" s="2017"/>
      <c r="H107" s="2017"/>
      <c r="I107" s="2017"/>
      <c r="J107" s="2017"/>
      <c r="K107" s="2018"/>
      <c r="L107" s="2017"/>
      <c r="M107" s="2017"/>
      <c r="N107" s="2019"/>
    </row>
    <row r="108" spans="1:14" ht="17.100000000000001" customHeight="1">
      <c r="A108" s="1999" t="s">
        <v>1833</v>
      </c>
      <c r="B108" s="2017"/>
      <c r="C108" s="2017"/>
      <c r="D108" s="2017"/>
      <c r="E108" s="2017"/>
      <c r="F108" s="2017"/>
      <c r="G108" s="2017"/>
      <c r="H108" s="2017"/>
      <c r="I108" s="2017"/>
      <c r="J108" s="2017"/>
      <c r="K108" s="2018"/>
      <c r="L108" s="2017"/>
      <c r="M108" s="2017"/>
      <c r="N108" s="2019"/>
    </row>
    <row r="109" spans="1:14" ht="17.100000000000001" customHeight="1" thickBot="1">
      <c r="A109" s="1996" t="s">
        <v>2009</v>
      </c>
      <c r="N109" s="2019" t="s">
        <v>1589</v>
      </c>
    </row>
    <row r="110" spans="1:14" ht="17.100000000000001" customHeight="1">
      <c r="A110" s="2000" t="s">
        <v>1608</v>
      </c>
      <c r="B110" s="2428" t="s">
        <v>2010</v>
      </c>
      <c r="C110" s="2422" t="s">
        <v>2011</v>
      </c>
      <c r="D110" s="2422" t="s">
        <v>2012</v>
      </c>
      <c r="E110" s="2422" t="s">
        <v>2013</v>
      </c>
      <c r="F110" s="2422" t="s">
        <v>2014</v>
      </c>
      <c r="G110" s="2422" t="s">
        <v>2015</v>
      </c>
      <c r="H110" s="2422" t="s">
        <v>2016</v>
      </c>
      <c r="I110" s="2422" t="s">
        <v>2017</v>
      </c>
      <c r="J110" s="2422" t="s">
        <v>2018</v>
      </c>
      <c r="K110" s="2422" t="s">
        <v>2019</v>
      </c>
      <c r="L110" s="2422" t="s">
        <v>2020</v>
      </c>
      <c r="M110" s="2424" t="s">
        <v>2021</v>
      </c>
      <c r="N110" s="2426" t="s">
        <v>1987</v>
      </c>
    </row>
    <row r="111" spans="1:14" ht="17.100000000000001" customHeight="1" thickBot="1">
      <c r="A111" s="2001" t="s">
        <v>2022</v>
      </c>
      <c r="B111" s="2429"/>
      <c r="C111" s="2423"/>
      <c r="D111" s="2423"/>
      <c r="E111" s="2423"/>
      <c r="F111" s="2423"/>
      <c r="G111" s="2423"/>
      <c r="H111" s="2423"/>
      <c r="I111" s="2423"/>
      <c r="J111" s="2423"/>
      <c r="K111" s="2423"/>
      <c r="L111" s="2423"/>
      <c r="M111" s="2425"/>
      <c r="N111" s="2427"/>
    </row>
    <row r="112" spans="1:14" ht="17.100000000000001" customHeight="1">
      <c r="A112" s="2004" t="s">
        <v>2023</v>
      </c>
      <c r="B112" s="1653">
        <v>21697</v>
      </c>
      <c r="C112" s="1653">
        <v>21456</v>
      </c>
      <c r="D112" s="1653">
        <v>22526</v>
      </c>
      <c r="E112" s="1653">
        <v>21947</v>
      </c>
      <c r="F112" s="1653">
        <v>15283</v>
      </c>
      <c r="G112" s="1653">
        <v>16107</v>
      </c>
      <c r="H112" s="1653">
        <v>23441</v>
      </c>
      <c r="I112" s="1653">
        <v>25552</v>
      </c>
      <c r="J112" s="1653">
        <v>24734</v>
      </c>
      <c r="K112" s="1653">
        <v>21454</v>
      </c>
      <c r="L112" s="1653">
        <v>18975</v>
      </c>
      <c r="M112" s="1653">
        <v>23591</v>
      </c>
      <c r="N112" s="2003">
        <f t="shared" ref="N112:N121" si="12">SUM(B112:M112)</f>
        <v>256763</v>
      </c>
    </row>
    <row r="113" spans="1:15" ht="17.100000000000001" customHeight="1">
      <c r="A113" s="2004" t="s">
        <v>2024</v>
      </c>
      <c r="B113" s="1653">
        <v>4388</v>
      </c>
      <c r="C113" s="1653">
        <v>4400</v>
      </c>
      <c r="D113" s="1653">
        <v>4593</v>
      </c>
      <c r="E113" s="1653">
        <v>4418</v>
      </c>
      <c r="F113" s="1653">
        <v>3075</v>
      </c>
      <c r="G113" s="1653">
        <v>3404</v>
      </c>
      <c r="H113" s="1653">
        <v>4973</v>
      </c>
      <c r="I113" s="1653">
        <v>5006</v>
      </c>
      <c r="J113" s="1653">
        <v>5063</v>
      </c>
      <c r="K113" s="1653">
        <v>4309</v>
      </c>
      <c r="L113" s="1653">
        <v>3711</v>
      </c>
      <c r="M113" s="1653">
        <v>4518</v>
      </c>
      <c r="N113" s="2003">
        <f t="shared" si="12"/>
        <v>51858</v>
      </c>
    </row>
    <row r="114" spans="1:15" ht="17.100000000000001" customHeight="1">
      <c r="A114" s="2004" t="s">
        <v>2025</v>
      </c>
      <c r="B114" s="1653">
        <v>5270</v>
      </c>
      <c r="C114" s="1653">
        <v>4709</v>
      </c>
      <c r="D114" s="1653">
        <v>5418</v>
      </c>
      <c r="E114" s="1653">
        <v>5528</v>
      </c>
      <c r="F114" s="1653">
        <v>4655</v>
      </c>
      <c r="G114" s="1653">
        <v>4511</v>
      </c>
      <c r="H114" s="1653">
        <v>5501</v>
      </c>
      <c r="I114" s="1653">
        <v>5369</v>
      </c>
      <c r="J114" s="1653">
        <v>5634</v>
      </c>
      <c r="K114" s="1653">
        <v>5175</v>
      </c>
      <c r="L114" s="1653">
        <v>4656</v>
      </c>
      <c r="M114" s="1653">
        <v>6028</v>
      </c>
      <c r="N114" s="2003">
        <f t="shared" si="12"/>
        <v>62454</v>
      </c>
    </row>
    <row r="115" spans="1:15" ht="17.100000000000001" customHeight="1">
      <c r="A115" s="2004" t="s">
        <v>2026</v>
      </c>
      <c r="B115" s="1653">
        <v>4063</v>
      </c>
      <c r="C115" s="1653">
        <v>3521</v>
      </c>
      <c r="D115" s="1653">
        <v>3887</v>
      </c>
      <c r="E115" s="1653">
        <v>4178</v>
      </c>
      <c r="F115" s="1653">
        <v>3712</v>
      </c>
      <c r="G115" s="1653">
        <v>3093</v>
      </c>
      <c r="H115" s="1653">
        <v>3670</v>
      </c>
      <c r="I115" s="1653">
        <v>3859</v>
      </c>
      <c r="J115" s="1653">
        <v>4161</v>
      </c>
      <c r="K115" s="1653">
        <v>4005</v>
      </c>
      <c r="L115" s="1653">
        <v>3225</v>
      </c>
      <c r="M115" s="1653">
        <v>4489</v>
      </c>
      <c r="N115" s="2003">
        <f t="shared" si="12"/>
        <v>45863</v>
      </c>
    </row>
    <row r="116" spans="1:15" ht="17.100000000000001" customHeight="1">
      <c r="A116" s="2004" t="s">
        <v>2035</v>
      </c>
      <c r="B116" s="1653">
        <v>4149</v>
      </c>
      <c r="C116" s="1653">
        <v>3681</v>
      </c>
      <c r="D116" s="1653">
        <v>4056</v>
      </c>
      <c r="E116" s="1653">
        <v>4306</v>
      </c>
      <c r="F116" s="1653">
        <v>3761</v>
      </c>
      <c r="G116" s="1653">
        <v>3486</v>
      </c>
      <c r="H116" s="1653">
        <v>3674</v>
      </c>
      <c r="I116" s="1653">
        <v>3825</v>
      </c>
      <c r="J116" s="1653">
        <v>4059</v>
      </c>
      <c r="K116" s="1653">
        <v>3835</v>
      </c>
      <c r="L116" s="1653">
        <v>3213</v>
      </c>
      <c r="M116" s="1653">
        <v>4208</v>
      </c>
      <c r="N116" s="2003">
        <f t="shared" si="12"/>
        <v>46253</v>
      </c>
    </row>
    <row r="117" spans="1:15" ht="17.100000000000001" customHeight="1">
      <c r="A117" s="2004" t="s">
        <v>2036</v>
      </c>
      <c r="B117" s="1653">
        <v>756</v>
      </c>
      <c r="C117" s="1653">
        <v>841</v>
      </c>
      <c r="D117" s="1653">
        <v>852</v>
      </c>
      <c r="E117" s="1653">
        <v>728</v>
      </c>
      <c r="F117" s="1653">
        <v>508</v>
      </c>
      <c r="G117" s="1653">
        <v>497</v>
      </c>
      <c r="H117" s="1653">
        <v>1075</v>
      </c>
      <c r="I117" s="1653">
        <v>1130</v>
      </c>
      <c r="J117" s="1653">
        <v>1087</v>
      </c>
      <c r="K117" s="1653">
        <v>1077</v>
      </c>
      <c r="L117" s="1653">
        <v>766</v>
      </c>
      <c r="M117" s="1653">
        <v>971</v>
      </c>
      <c r="N117" s="2003">
        <f t="shared" si="12"/>
        <v>10288</v>
      </c>
    </row>
    <row r="118" spans="1:15" ht="17.100000000000001" customHeight="1">
      <c r="A118" s="2004" t="s">
        <v>2027</v>
      </c>
      <c r="B118" s="1653">
        <v>15795</v>
      </c>
      <c r="C118" s="1653">
        <v>14852</v>
      </c>
      <c r="D118" s="1653">
        <v>16974</v>
      </c>
      <c r="E118" s="1653">
        <v>15647</v>
      </c>
      <c r="F118" s="1653">
        <v>11827</v>
      </c>
      <c r="G118" s="1653">
        <v>11758</v>
      </c>
      <c r="H118" s="1653">
        <v>15215</v>
      </c>
      <c r="I118" s="1653">
        <v>15275</v>
      </c>
      <c r="J118" s="1653">
        <v>16473</v>
      </c>
      <c r="K118" s="1653">
        <v>15326</v>
      </c>
      <c r="L118" s="1653">
        <v>12975</v>
      </c>
      <c r="M118" s="1653">
        <v>17080</v>
      </c>
      <c r="N118" s="2003">
        <f t="shared" si="12"/>
        <v>179197</v>
      </c>
    </row>
    <row r="119" spans="1:15" ht="17.100000000000001" customHeight="1">
      <c r="A119" s="2004" t="s">
        <v>2028</v>
      </c>
      <c r="B119" s="1653">
        <v>5184</v>
      </c>
      <c r="C119" s="1653">
        <v>5129</v>
      </c>
      <c r="D119" s="1653">
        <v>5804</v>
      </c>
      <c r="E119" s="1653">
        <v>5598</v>
      </c>
      <c r="F119" s="1653">
        <v>3611</v>
      </c>
      <c r="G119" s="1653">
        <v>3666</v>
      </c>
      <c r="H119" s="1653">
        <v>5767</v>
      </c>
      <c r="I119" s="1653">
        <v>5537</v>
      </c>
      <c r="J119" s="1653">
        <v>5530</v>
      </c>
      <c r="K119" s="1653">
        <v>4973</v>
      </c>
      <c r="L119" s="1653">
        <v>3863</v>
      </c>
      <c r="M119" s="1653">
        <v>5015</v>
      </c>
      <c r="N119" s="2003">
        <f t="shared" si="12"/>
        <v>59677</v>
      </c>
    </row>
    <row r="120" spans="1:15" ht="17.100000000000001" customHeight="1" thickBot="1">
      <c r="A120" s="2004" t="s">
        <v>2037</v>
      </c>
      <c r="B120" s="1653">
        <v>2321</v>
      </c>
      <c r="C120" s="1653">
        <v>2098</v>
      </c>
      <c r="D120" s="1653">
        <v>2301</v>
      </c>
      <c r="E120" s="1653">
        <v>2283</v>
      </c>
      <c r="F120" s="1653">
        <v>1900</v>
      </c>
      <c r="G120" s="1653">
        <v>1743</v>
      </c>
      <c r="H120" s="1653">
        <v>2192</v>
      </c>
      <c r="I120" s="1653">
        <v>2197</v>
      </c>
      <c r="J120" s="1653">
        <v>2335</v>
      </c>
      <c r="K120" s="1653">
        <v>2163</v>
      </c>
      <c r="L120" s="1653">
        <v>1922</v>
      </c>
      <c r="M120" s="1653">
        <v>2310</v>
      </c>
      <c r="N120" s="2003">
        <f t="shared" si="12"/>
        <v>25765</v>
      </c>
    </row>
    <row r="121" spans="1:15" ht="17.100000000000001" customHeight="1" thickTop="1" thickBot="1">
      <c r="A121" s="2024" t="s">
        <v>1923</v>
      </c>
      <c r="B121" s="2025">
        <f t="shared" ref="B121:M121" si="13">SUM(B112:B120)</f>
        <v>63623</v>
      </c>
      <c r="C121" s="2025">
        <f t="shared" si="13"/>
        <v>60687</v>
      </c>
      <c r="D121" s="2025">
        <f t="shared" si="13"/>
        <v>66411</v>
      </c>
      <c r="E121" s="2025">
        <f t="shared" si="13"/>
        <v>64633</v>
      </c>
      <c r="F121" s="2025">
        <f t="shared" si="13"/>
        <v>48332</v>
      </c>
      <c r="G121" s="2025">
        <f t="shared" si="13"/>
        <v>48265</v>
      </c>
      <c r="H121" s="2025">
        <f t="shared" si="13"/>
        <v>65508</v>
      </c>
      <c r="I121" s="2025">
        <f t="shared" si="13"/>
        <v>67750</v>
      </c>
      <c r="J121" s="2025">
        <f t="shared" si="13"/>
        <v>69076</v>
      </c>
      <c r="K121" s="2025">
        <f t="shared" si="13"/>
        <v>62317</v>
      </c>
      <c r="L121" s="2025">
        <f t="shared" si="13"/>
        <v>53306</v>
      </c>
      <c r="M121" s="2025">
        <f t="shared" si="13"/>
        <v>68210</v>
      </c>
      <c r="N121" s="2026">
        <f t="shared" si="12"/>
        <v>738118</v>
      </c>
      <c r="O121" s="2027"/>
    </row>
    <row r="122" spans="1:15" ht="17.100000000000001" customHeight="1"/>
    <row r="123" spans="1:15" ht="17.100000000000001" customHeight="1" thickBot="1">
      <c r="A123" s="1999" t="s">
        <v>2030</v>
      </c>
      <c r="B123" s="1999"/>
      <c r="C123" s="1999"/>
      <c r="D123" s="2017"/>
      <c r="E123" s="2017"/>
      <c r="F123" s="2017"/>
      <c r="G123" s="2017"/>
      <c r="H123" s="2017"/>
      <c r="I123" s="2017"/>
      <c r="J123" s="2017"/>
      <c r="K123" s="2017"/>
      <c r="L123" s="2017"/>
      <c r="M123" s="2017"/>
      <c r="N123" s="2019" t="s">
        <v>1589</v>
      </c>
    </row>
    <row r="124" spans="1:15" ht="17.100000000000001" customHeight="1">
      <c r="A124" s="2020" t="s">
        <v>1608</v>
      </c>
      <c r="B124" s="2428" t="s">
        <v>2010</v>
      </c>
      <c r="C124" s="2422" t="s">
        <v>2011</v>
      </c>
      <c r="D124" s="2422" t="s">
        <v>2012</v>
      </c>
      <c r="E124" s="2422" t="s">
        <v>2013</v>
      </c>
      <c r="F124" s="2422" t="s">
        <v>2014</v>
      </c>
      <c r="G124" s="2422" t="s">
        <v>2015</v>
      </c>
      <c r="H124" s="2422" t="s">
        <v>2016</v>
      </c>
      <c r="I124" s="2422" t="s">
        <v>2017</v>
      </c>
      <c r="J124" s="2422" t="s">
        <v>2018</v>
      </c>
      <c r="K124" s="2422" t="s">
        <v>2019</v>
      </c>
      <c r="L124" s="2422" t="s">
        <v>2020</v>
      </c>
      <c r="M124" s="2424" t="s">
        <v>2021</v>
      </c>
      <c r="N124" s="2426" t="s">
        <v>1987</v>
      </c>
    </row>
    <row r="125" spans="1:15" ht="17.100000000000001" customHeight="1" thickBot="1">
      <c r="A125" s="2007" t="s">
        <v>2022</v>
      </c>
      <c r="B125" s="2429"/>
      <c r="C125" s="2423"/>
      <c r="D125" s="2423"/>
      <c r="E125" s="2423"/>
      <c r="F125" s="2423"/>
      <c r="G125" s="2423"/>
      <c r="H125" s="2423"/>
      <c r="I125" s="2423"/>
      <c r="J125" s="2423"/>
      <c r="K125" s="2423"/>
      <c r="L125" s="2423"/>
      <c r="M125" s="2425"/>
      <c r="N125" s="2427"/>
    </row>
    <row r="126" spans="1:15" ht="17.100000000000001" customHeight="1">
      <c r="A126" s="2004" t="s">
        <v>826</v>
      </c>
      <c r="B126" s="1150">
        <v>591</v>
      </c>
      <c r="C126" s="1150">
        <v>497</v>
      </c>
      <c r="D126" s="1150">
        <v>609</v>
      </c>
      <c r="E126" s="1150">
        <v>566</v>
      </c>
      <c r="F126" s="1150">
        <v>446</v>
      </c>
      <c r="G126" s="1150">
        <v>485</v>
      </c>
      <c r="H126" s="1150">
        <v>614</v>
      </c>
      <c r="I126" s="1150">
        <v>569</v>
      </c>
      <c r="J126" s="1150">
        <v>625</v>
      </c>
      <c r="K126" s="1150">
        <v>532</v>
      </c>
      <c r="L126" s="1150">
        <v>500</v>
      </c>
      <c r="M126" s="1150">
        <v>630</v>
      </c>
      <c r="N126" s="2010">
        <v>6664</v>
      </c>
      <c r="O126" s="2027"/>
    </row>
    <row r="127" spans="1:15" ht="17.100000000000001" customHeight="1">
      <c r="A127" s="2004" t="s">
        <v>2031</v>
      </c>
      <c r="B127" s="1150">
        <v>697</v>
      </c>
      <c r="C127" s="1150">
        <v>559</v>
      </c>
      <c r="D127" s="1150">
        <v>738</v>
      </c>
      <c r="E127" s="1150">
        <v>695</v>
      </c>
      <c r="F127" s="1150">
        <v>561</v>
      </c>
      <c r="G127" s="1150">
        <v>562</v>
      </c>
      <c r="H127" s="1150">
        <v>726</v>
      </c>
      <c r="I127" s="1150">
        <v>672</v>
      </c>
      <c r="J127" s="1150">
        <v>705</v>
      </c>
      <c r="K127" s="1150">
        <v>636</v>
      </c>
      <c r="L127" s="1150">
        <v>626</v>
      </c>
      <c r="M127" s="1150">
        <v>747</v>
      </c>
      <c r="N127" s="2010">
        <v>7924</v>
      </c>
      <c r="O127" s="2027"/>
    </row>
    <row r="128" spans="1:15" ht="17.100000000000001" customHeight="1">
      <c r="A128" s="2004" t="s">
        <v>550</v>
      </c>
      <c r="B128" s="1149">
        <v>629</v>
      </c>
      <c r="C128" s="1150">
        <v>541</v>
      </c>
      <c r="D128" s="1150">
        <v>740</v>
      </c>
      <c r="E128" s="1150">
        <v>689</v>
      </c>
      <c r="F128" s="1150">
        <v>635</v>
      </c>
      <c r="G128" s="1150">
        <v>587</v>
      </c>
      <c r="H128" s="1150">
        <v>668</v>
      </c>
      <c r="I128" s="1150">
        <v>676</v>
      </c>
      <c r="J128" s="1150">
        <v>678</v>
      </c>
      <c r="K128" s="1150">
        <v>566</v>
      </c>
      <c r="L128" s="1150">
        <v>529</v>
      </c>
      <c r="M128" s="1150">
        <v>676</v>
      </c>
      <c r="N128" s="2010">
        <v>7614</v>
      </c>
      <c r="O128" s="2027"/>
    </row>
    <row r="129" spans="1:15" ht="17.100000000000001" customHeight="1">
      <c r="A129" s="2004" t="s">
        <v>423</v>
      </c>
      <c r="B129" s="1149">
        <v>1360</v>
      </c>
      <c r="C129" s="1150">
        <v>1118</v>
      </c>
      <c r="D129" s="1150">
        <v>1449</v>
      </c>
      <c r="E129" s="1150">
        <v>1325</v>
      </c>
      <c r="F129" s="1150">
        <v>1290</v>
      </c>
      <c r="G129" s="1150">
        <v>1262</v>
      </c>
      <c r="H129" s="1150">
        <v>1348</v>
      </c>
      <c r="I129" s="1150">
        <v>1357</v>
      </c>
      <c r="J129" s="1150">
        <v>1461</v>
      </c>
      <c r="K129" s="1150">
        <v>1263</v>
      </c>
      <c r="L129" s="1150">
        <v>1164</v>
      </c>
      <c r="M129" s="1150">
        <v>1440</v>
      </c>
      <c r="N129" s="2010">
        <v>15837</v>
      </c>
      <c r="O129" s="2027"/>
    </row>
    <row r="130" spans="1:15" ht="17.100000000000001" customHeight="1" thickBot="1">
      <c r="A130" s="2005" t="s">
        <v>692</v>
      </c>
      <c r="B130" s="1152">
        <v>542</v>
      </c>
      <c r="C130" s="1153">
        <v>411</v>
      </c>
      <c r="D130" s="1153">
        <v>560</v>
      </c>
      <c r="E130" s="1153">
        <v>497</v>
      </c>
      <c r="F130" s="1153">
        <v>488</v>
      </c>
      <c r="G130" s="1153">
        <v>481</v>
      </c>
      <c r="H130" s="1153">
        <v>526</v>
      </c>
      <c r="I130" s="1153">
        <v>573</v>
      </c>
      <c r="J130" s="1153">
        <v>605</v>
      </c>
      <c r="K130" s="1153">
        <v>525</v>
      </c>
      <c r="L130" s="1153">
        <v>495</v>
      </c>
      <c r="M130" s="1153">
        <v>638</v>
      </c>
      <c r="N130" s="2010">
        <v>6341</v>
      </c>
      <c r="O130" s="2027"/>
    </row>
    <row r="131" spans="1:15" ht="17.100000000000001" customHeight="1" thickTop="1" thickBot="1">
      <c r="A131" s="2007" t="s">
        <v>1923</v>
      </c>
      <c r="B131" s="2021">
        <f t="shared" ref="B131:N131" si="14">SUM(B126:B130)</f>
        <v>3819</v>
      </c>
      <c r="C131" s="2021">
        <f t="shared" si="14"/>
        <v>3126</v>
      </c>
      <c r="D131" s="2021">
        <f t="shared" si="14"/>
        <v>4096</v>
      </c>
      <c r="E131" s="2021">
        <f t="shared" si="14"/>
        <v>3772</v>
      </c>
      <c r="F131" s="2021">
        <f t="shared" si="14"/>
        <v>3420</v>
      </c>
      <c r="G131" s="2021">
        <f t="shared" si="14"/>
        <v>3377</v>
      </c>
      <c r="H131" s="2021">
        <f t="shared" si="14"/>
        <v>3882</v>
      </c>
      <c r="I131" s="2021">
        <f t="shared" si="14"/>
        <v>3847</v>
      </c>
      <c r="J131" s="2021">
        <f t="shared" si="14"/>
        <v>4074</v>
      </c>
      <c r="K131" s="2021">
        <f t="shared" si="14"/>
        <v>3522</v>
      </c>
      <c r="L131" s="2021">
        <f t="shared" si="14"/>
        <v>3314</v>
      </c>
      <c r="M131" s="2021">
        <f t="shared" si="14"/>
        <v>4131</v>
      </c>
      <c r="N131" s="2023">
        <f t="shared" si="14"/>
        <v>44380</v>
      </c>
      <c r="O131" s="2027"/>
    </row>
    <row r="132" spans="1:15" ht="17.100000000000001" customHeight="1">
      <c r="K132" s="2018"/>
      <c r="L132" s="2017"/>
      <c r="M132" s="2017"/>
      <c r="N132" s="2019" t="s">
        <v>2042</v>
      </c>
    </row>
    <row r="133" spans="1:15" ht="17.100000000000001" customHeight="1"/>
    <row r="134" spans="1:15" ht="17.100000000000001" customHeight="1"/>
    <row r="135" spans="1:15">
      <c r="A135" s="1999" t="s">
        <v>1834</v>
      </c>
      <c r="B135" s="2017"/>
      <c r="C135" s="2017"/>
      <c r="D135" s="2017"/>
      <c r="E135" s="2017"/>
      <c r="F135" s="2017"/>
      <c r="G135" s="2017"/>
      <c r="H135" s="2017"/>
      <c r="I135" s="2017"/>
      <c r="J135" s="2017"/>
      <c r="K135" s="2018"/>
      <c r="L135" s="2017"/>
      <c r="M135" s="2017"/>
      <c r="N135" s="2019"/>
    </row>
    <row r="136" spans="1:15" ht="14.25" thickBot="1">
      <c r="A136" s="1996" t="s">
        <v>2009</v>
      </c>
      <c r="N136" s="2019" t="s">
        <v>1589</v>
      </c>
    </row>
    <row r="137" spans="1:15" ht="16.5" customHeight="1">
      <c r="A137" s="2000" t="s">
        <v>1608</v>
      </c>
      <c r="B137" s="2428" t="s">
        <v>2010</v>
      </c>
      <c r="C137" s="2422" t="s">
        <v>2011</v>
      </c>
      <c r="D137" s="2422" t="s">
        <v>2012</v>
      </c>
      <c r="E137" s="2422" t="s">
        <v>2013</v>
      </c>
      <c r="F137" s="2422" t="s">
        <v>2014</v>
      </c>
      <c r="G137" s="2422" t="s">
        <v>2015</v>
      </c>
      <c r="H137" s="2422" t="s">
        <v>2016</v>
      </c>
      <c r="I137" s="2422" t="s">
        <v>2017</v>
      </c>
      <c r="J137" s="2422" t="s">
        <v>2018</v>
      </c>
      <c r="K137" s="2422" t="s">
        <v>2019</v>
      </c>
      <c r="L137" s="2422" t="s">
        <v>2020</v>
      </c>
      <c r="M137" s="2424" t="s">
        <v>2021</v>
      </c>
      <c r="N137" s="2426" t="s">
        <v>1987</v>
      </c>
    </row>
    <row r="138" spans="1:15" ht="16.5" customHeight="1" thickBot="1">
      <c r="A138" s="2001" t="s">
        <v>2022</v>
      </c>
      <c r="B138" s="2432"/>
      <c r="C138" s="2430"/>
      <c r="D138" s="2430"/>
      <c r="E138" s="2430"/>
      <c r="F138" s="2430"/>
      <c r="G138" s="2430"/>
      <c r="H138" s="2430"/>
      <c r="I138" s="2430"/>
      <c r="J138" s="2430"/>
      <c r="K138" s="2430"/>
      <c r="L138" s="2430"/>
      <c r="M138" s="2431"/>
      <c r="N138" s="2427"/>
    </row>
    <row r="139" spans="1:15" ht="16.5" customHeight="1">
      <c r="A139" s="2028" t="s">
        <v>2023</v>
      </c>
      <c r="B139" s="2029">
        <v>24841</v>
      </c>
      <c r="C139" s="2030">
        <v>26720</v>
      </c>
      <c r="D139" s="2030">
        <v>26899</v>
      </c>
      <c r="E139" s="2030">
        <v>25835</v>
      </c>
      <c r="F139" s="2030">
        <v>23670</v>
      </c>
      <c r="G139" s="2031">
        <v>26956</v>
      </c>
      <c r="H139" s="2030">
        <v>30301</v>
      </c>
      <c r="I139" s="2030">
        <v>30403</v>
      </c>
      <c r="J139" s="2030">
        <v>28787</v>
      </c>
      <c r="K139" s="2030">
        <v>26503</v>
      </c>
      <c r="L139" s="2030">
        <v>28269</v>
      </c>
      <c r="M139" s="2032">
        <v>30917</v>
      </c>
      <c r="N139" s="2033">
        <f t="shared" ref="N139:N149" si="15">SUM(B139:M139)</f>
        <v>330101</v>
      </c>
    </row>
    <row r="140" spans="1:15" ht="16.5" customHeight="1">
      <c r="A140" s="2028" t="s">
        <v>2024</v>
      </c>
      <c r="B140" s="2034">
        <v>4818</v>
      </c>
      <c r="C140" s="2035">
        <v>4855</v>
      </c>
      <c r="D140" s="2035">
        <v>4721</v>
      </c>
      <c r="E140" s="2035">
        <v>4769</v>
      </c>
      <c r="F140" s="2035">
        <v>4225</v>
      </c>
      <c r="G140" s="2036">
        <v>5192</v>
      </c>
      <c r="H140" s="2035">
        <v>5217</v>
      </c>
      <c r="I140" s="2035">
        <v>5255</v>
      </c>
      <c r="J140" s="2035">
        <v>5116</v>
      </c>
      <c r="K140" s="2035">
        <v>4691</v>
      </c>
      <c r="L140" s="2035">
        <v>4951</v>
      </c>
      <c r="M140" s="2037">
        <v>5739</v>
      </c>
      <c r="N140" s="2033">
        <f t="shared" si="15"/>
        <v>59549</v>
      </c>
    </row>
    <row r="141" spans="1:15" ht="16.5" customHeight="1">
      <c r="A141" s="2028" t="s">
        <v>2025</v>
      </c>
      <c r="B141" s="2034">
        <v>5975</v>
      </c>
      <c r="C141" s="2035">
        <v>5492</v>
      </c>
      <c r="D141" s="2035">
        <v>5938</v>
      </c>
      <c r="E141" s="2035">
        <v>6125</v>
      </c>
      <c r="F141" s="2035">
        <v>5881</v>
      </c>
      <c r="G141" s="2036">
        <v>6019</v>
      </c>
      <c r="H141" s="2035">
        <v>6194</v>
      </c>
      <c r="I141" s="2035">
        <v>6065</v>
      </c>
      <c r="J141" s="2035">
        <v>6243</v>
      </c>
      <c r="K141" s="2035">
        <v>5896</v>
      </c>
      <c r="L141" s="2035">
        <v>5978</v>
      </c>
      <c r="M141" s="2037">
        <v>6848</v>
      </c>
      <c r="N141" s="2033">
        <f t="shared" si="15"/>
        <v>72654</v>
      </c>
    </row>
    <row r="142" spans="1:15" ht="16.5" customHeight="1">
      <c r="A142" s="2028" t="s">
        <v>2026</v>
      </c>
      <c r="B142" s="2034">
        <v>4486</v>
      </c>
      <c r="C142" s="2035">
        <v>4220</v>
      </c>
      <c r="D142" s="2035">
        <v>4487</v>
      </c>
      <c r="E142" s="2035">
        <v>4698</v>
      </c>
      <c r="F142" s="2035">
        <v>4990</v>
      </c>
      <c r="G142" s="2036">
        <v>4411</v>
      </c>
      <c r="H142" s="2035">
        <v>5145</v>
      </c>
      <c r="I142" s="2035">
        <v>4893</v>
      </c>
      <c r="J142" s="2035">
        <v>5058</v>
      </c>
      <c r="K142" s="2035">
        <v>4688</v>
      </c>
      <c r="L142" s="2035">
        <v>4667</v>
      </c>
      <c r="M142" s="2037">
        <v>5784</v>
      </c>
      <c r="N142" s="2033">
        <f t="shared" si="15"/>
        <v>57527</v>
      </c>
    </row>
    <row r="143" spans="1:15" ht="16.5" customHeight="1">
      <c r="A143" s="2028" t="s">
        <v>2035</v>
      </c>
      <c r="B143" s="2034">
        <v>5118</v>
      </c>
      <c r="C143" s="2035">
        <v>4949</v>
      </c>
      <c r="D143" s="2035">
        <v>5342</v>
      </c>
      <c r="E143" s="2035">
        <v>5694</v>
      </c>
      <c r="F143" s="2035">
        <v>5756</v>
      </c>
      <c r="G143" s="2036">
        <v>5760</v>
      </c>
      <c r="H143" s="2035">
        <v>6077</v>
      </c>
      <c r="I143" s="2035">
        <v>5774</v>
      </c>
      <c r="J143" s="2035">
        <v>5857</v>
      </c>
      <c r="K143" s="2035">
        <v>5581</v>
      </c>
      <c r="L143" s="2035">
        <v>5801</v>
      </c>
      <c r="M143" s="2037">
        <v>6826</v>
      </c>
      <c r="N143" s="2033">
        <f t="shared" si="15"/>
        <v>68535</v>
      </c>
    </row>
    <row r="144" spans="1:15" ht="16.5" customHeight="1">
      <c r="A144" s="2028" t="s">
        <v>2036</v>
      </c>
      <c r="B144" s="2034">
        <v>1294</v>
      </c>
      <c r="C144" s="2035">
        <v>1492</v>
      </c>
      <c r="D144" s="2035">
        <v>1567</v>
      </c>
      <c r="E144" s="2035">
        <v>1155</v>
      </c>
      <c r="F144" s="2035">
        <v>802</v>
      </c>
      <c r="G144" s="2036">
        <v>1327</v>
      </c>
      <c r="H144" s="2035">
        <v>1489</v>
      </c>
      <c r="I144" s="2035">
        <v>1410</v>
      </c>
      <c r="J144" s="2035">
        <v>1417</v>
      </c>
      <c r="K144" s="2035">
        <v>1360</v>
      </c>
      <c r="L144" s="2035">
        <v>1415</v>
      </c>
      <c r="M144" s="2037">
        <v>1507</v>
      </c>
      <c r="N144" s="2033">
        <f t="shared" si="15"/>
        <v>16235</v>
      </c>
    </row>
    <row r="145" spans="1:14" ht="16.5" customHeight="1">
      <c r="A145" s="2028" t="s">
        <v>2027</v>
      </c>
      <c r="B145" s="2034">
        <v>18275</v>
      </c>
      <c r="C145" s="2035">
        <v>17877</v>
      </c>
      <c r="D145" s="2035">
        <v>19989</v>
      </c>
      <c r="E145" s="2035">
        <v>19132</v>
      </c>
      <c r="F145" s="2035">
        <v>17496</v>
      </c>
      <c r="G145" s="2036">
        <v>18784</v>
      </c>
      <c r="H145" s="2035">
        <v>19862</v>
      </c>
      <c r="I145" s="2035">
        <v>19500</v>
      </c>
      <c r="J145" s="2035">
        <v>18179</v>
      </c>
      <c r="K145" s="2035">
        <v>17375</v>
      </c>
      <c r="L145" s="2035">
        <v>17630</v>
      </c>
      <c r="M145" s="2037">
        <v>19879</v>
      </c>
      <c r="N145" s="2033">
        <f t="shared" si="15"/>
        <v>223978</v>
      </c>
    </row>
    <row r="146" spans="1:14" ht="16.5" customHeight="1">
      <c r="A146" s="2028" t="s">
        <v>2028</v>
      </c>
      <c r="B146" s="2034">
        <v>5528</v>
      </c>
      <c r="C146" s="2035">
        <v>6090</v>
      </c>
      <c r="D146" s="2035">
        <v>6669</v>
      </c>
      <c r="E146" s="2035">
        <v>6179</v>
      </c>
      <c r="F146" s="2035">
        <v>4606</v>
      </c>
      <c r="G146" s="2036">
        <v>6608</v>
      </c>
      <c r="H146" s="2035">
        <v>6861</v>
      </c>
      <c r="I146" s="2035">
        <v>6803</v>
      </c>
      <c r="J146" s="2035">
        <v>5939</v>
      </c>
      <c r="K146" s="2035">
        <v>5935</v>
      </c>
      <c r="L146" s="2035">
        <v>6284</v>
      </c>
      <c r="M146" s="2037">
        <v>6822</v>
      </c>
      <c r="N146" s="2033">
        <f t="shared" si="15"/>
        <v>74324</v>
      </c>
    </row>
    <row r="147" spans="1:14" ht="16.5" customHeight="1">
      <c r="A147" s="2028" t="s">
        <v>2037</v>
      </c>
      <c r="B147" s="2034">
        <v>2469</v>
      </c>
      <c r="C147" s="2035">
        <v>2758</v>
      </c>
      <c r="D147" s="2035">
        <v>2871</v>
      </c>
      <c r="E147" s="2035">
        <v>2865</v>
      </c>
      <c r="F147" s="2035">
        <v>2706</v>
      </c>
      <c r="G147" s="2036">
        <v>2821</v>
      </c>
      <c r="H147" s="2035">
        <v>2826</v>
      </c>
      <c r="I147" s="2035">
        <v>2790</v>
      </c>
      <c r="J147" s="2035">
        <v>2752</v>
      </c>
      <c r="K147" s="2035">
        <v>2613</v>
      </c>
      <c r="L147" s="2035">
        <v>2590</v>
      </c>
      <c r="M147" s="2037">
        <v>3052</v>
      </c>
      <c r="N147" s="2033">
        <f t="shared" si="15"/>
        <v>33113</v>
      </c>
    </row>
    <row r="148" spans="1:14" ht="16.5" customHeight="1" thickBot="1">
      <c r="A148" s="2028" t="s">
        <v>2043</v>
      </c>
      <c r="B148" s="2038">
        <v>3361</v>
      </c>
      <c r="C148" s="2039">
        <v>3500</v>
      </c>
      <c r="D148" s="2039">
        <v>3872</v>
      </c>
      <c r="E148" s="2039">
        <v>3582</v>
      </c>
      <c r="F148" s="2039">
        <v>3074</v>
      </c>
      <c r="G148" s="2040">
        <v>3903</v>
      </c>
      <c r="H148" s="2039">
        <v>4283</v>
      </c>
      <c r="I148" s="2039">
        <v>3852</v>
      </c>
      <c r="J148" s="2039">
        <v>4227</v>
      </c>
      <c r="K148" s="2039">
        <v>3763</v>
      </c>
      <c r="L148" s="2039">
        <v>3987</v>
      </c>
      <c r="M148" s="2041">
        <v>4366</v>
      </c>
      <c r="N148" s="2033">
        <f t="shared" si="15"/>
        <v>45770</v>
      </c>
    </row>
    <row r="149" spans="1:14" ht="16.5" customHeight="1" thickTop="1" thickBot="1">
      <c r="A149" s="2024" t="s">
        <v>1923</v>
      </c>
      <c r="B149" s="2042">
        <f t="shared" ref="B149:M149" si="16">SUM(B139:B148)</f>
        <v>76165</v>
      </c>
      <c r="C149" s="2042">
        <f t="shared" si="16"/>
        <v>77953</v>
      </c>
      <c r="D149" s="2042">
        <f t="shared" si="16"/>
        <v>82355</v>
      </c>
      <c r="E149" s="2042">
        <f t="shared" si="16"/>
        <v>80034</v>
      </c>
      <c r="F149" s="2042">
        <f t="shared" si="16"/>
        <v>73206</v>
      </c>
      <c r="G149" s="2042">
        <f t="shared" si="16"/>
        <v>81781</v>
      </c>
      <c r="H149" s="2042">
        <f t="shared" si="16"/>
        <v>88255</v>
      </c>
      <c r="I149" s="2042">
        <f t="shared" si="16"/>
        <v>86745</v>
      </c>
      <c r="J149" s="2042">
        <f t="shared" si="16"/>
        <v>83575</v>
      </c>
      <c r="K149" s="2042">
        <f t="shared" si="16"/>
        <v>78405</v>
      </c>
      <c r="L149" s="2042">
        <f t="shared" si="16"/>
        <v>81572</v>
      </c>
      <c r="M149" s="2042">
        <f t="shared" si="16"/>
        <v>91740</v>
      </c>
      <c r="N149" s="2026">
        <f t="shared" si="15"/>
        <v>981786</v>
      </c>
    </row>
    <row r="150" spans="1:14" ht="16.5" customHeight="1"/>
    <row r="151" spans="1:14" ht="16.5" customHeight="1" thickBot="1">
      <c r="A151" s="1999" t="s">
        <v>2030</v>
      </c>
      <c r="B151" s="1999"/>
      <c r="C151" s="1999"/>
      <c r="D151" s="2017"/>
      <c r="E151" s="2017"/>
      <c r="F151" s="2017"/>
      <c r="G151" s="2017"/>
      <c r="H151" s="2017"/>
      <c r="I151" s="2017"/>
      <c r="J151" s="2017"/>
      <c r="K151" s="2017"/>
      <c r="L151" s="2017"/>
      <c r="M151" s="2017"/>
      <c r="N151" s="2019" t="s">
        <v>1589</v>
      </c>
    </row>
    <row r="152" spans="1:14" ht="16.5" customHeight="1">
      <c r="A152" s="2020" t="s">
        <v>1608</v>
      </c>
      <c r="B152" s="2428" t="s">
        <v>2010</v>
      </c>
      <c r="C152" s="2422" t="s">
        <v>2011</v>
      </c>
      <c r="D152" s="2422" t="s">
        <v>2012</v>
      </c>
      <c r="E152" s="2422" t="s">
        <v>2013</v>
      </c>
      <c r="F152" s="2422" t="s">
        <v>2014</v>
      </c>
      <c r="G152" s="2422" t="s">
        <v>2015</v>
      </c>
      <c r="H152" s="2422" t="s">
        <v>2016</v>
      </c>
      <c r="I152" s="2422" t="s">
        <v>2017</v>
      </c>
      <c r="J152" s="2422" t="s">
        <v>2018</v>
      </c>
      <c r="K152" s="2422" t="s">
        <v>2019</v>
      </c>
      <c r="L152" s="2422" t="s">
        <v>2020</v>
      </c>
      <c r="M152" s="2424" t="s">
        <v>2021</v>
      </c>
      <c r="N152" s="2426" t="s">
        <v>1987</v>
      </c>
    </row>
    <row r="153" spans="1:14" ht="16.5" customHeight="1" thickBot="1">
      <c r="A153" s="2007" t="s">
        <v>2022</v>
      </c>
      <c r="B153" s="2429"/>
      <c r="C153" s="2423"/>
      <c r="D153" s="2423"/>
      <c r="E153" s="2423"/>
      <c r="F153" s="2423"/>
      <c r="G153" s="2423"/>
      <c r="H153" s="2423"/>
      <c r="I153" s="2423"/>
      <c r="J153" s="2423"/>
      <c r="K153" s="2423"/>
      <c r="L153" s="2423"/>
      <c r="M153" s="2425"/>
      <c r="N153" s="2427"/>
    </row>
    <row r="154" spans="1:14" ht="16.5" customHeight="1">
      <c r="A154" s="2043" t="s">
        <v>826</v>
      </c>
      <c r="B154" s="2044">
        <v>631</v>
      </c>
      <c r="C154" s="2044">
        <v>628</v>
      </c>
      <c r="D154" s="2044">
        <v>702</v>
      </c>
      <c r="E154" s="2044">
        <v>667</v>
      </c>
      <c r="F154" s="2044">
        <v>584</v>
      </c>
      <c r="G154" s="2044">
        <v>589</v>
      </c>
      <c r="H154" s="2044">
        <v>610</v>
      </c>
      <c r="I154" s="2044">
        <v>627</v>
      </c>
      <c r="J154" s="2044">
        <v>637</v>
      </c>
      <c r="K154" s="2044">
        <v>507</v>
      </c>
      <c r="L154" s="2044">
        <v>551</v>
      </c>
      <c r="M154" s="2045">
        <v>666</v>
      </c>
      <c r="N154" s="2046">
        <f>SUM(B154:M154)</f>
        <v>7399</v>
      </c>
    </row>
    <row r="155" spans="1:14" ht="16.5" customHeight="1">
      <c r="A155" s="2004" t="s">
        <v>2031</v>
      </c>
      <c r="B155" s="2044">
        <v>739</v>
      </c>
      <c r="C155" s="2044">
        <v>649</v>
      </c>
      <c r="D155" s="2044">
        <v>829</v>
      </c>
      <c r="E155" s="2044">
        <v>691</v>
      </c>
      <c r="F155" s="2044">
        <v>701</v>
      </c>
      <c r="G155" s="2044">
        <v>759</v>
      </c>
      <c r="H155" s="2044">
        <v>742</v>
      </c>
      <c r="I155" s="2044">
        <v>778</v>
      </c>
      <c r="J155" s="2044">
        <v>782</v>
      </c>
      <c r="K155" s="2044">
        <v>705</v>
      </c>
      <c r="L155" s="2044">
        <v>746</v>
      </c>
      <c r="M155" s="2047">
        <v>837</v>
      </c>
      <c r="N155" s="2046">
        <f>SUM(B155:M155)</f>
        <v>8958</v>
      </c>
    </row>
    <row r="156" spans="1:14" ht="16.5" customHeight="1">
      <c r="A156" s="2004" t="s">
        <v>550</v>
      </c>
      <c r="B156" s="2044">
        <v>657</v>
      </c>
      <c r="C156" s="2044">
        <v>676</v>
      </c>
      <c r="D156" s="2044">
        <v>716</v>
      </c>
      <c r="E156" s="2044">
        <v>681</v>
      </c>
      <c r="F156" s="2044">
        <v>669</v>
      </c>
      <c r="G156" s="2044">
        <v>640</v>
      </c>
      <c r="H156" s="2044">
        <v>710</v>
      </c>
      <c r="I156" s="2044">
        <v>676</v>
      </c>
      <c r="J156" s="2044">
        <v>707</v>
      </c>
      <c r="K156" s="2044">
        <v>599</v>
      </c>
      <c r="L156" s="2044">
        <v>646</v>
      </c>
      <c r="M156" s="2047">
        <v>774</v>
      </c>
      <c r="N156" s="2046">
        <f>SUM(B156:M156)</f>
        <v>8151</v>
      </c>
    </row>
    <row r="157" spans="1:14" ht="16.5" customHeight="1">
      <c r="A157" s="2004" t="s">
        <v>423</v>
      </c>
      <c r="B157" s="2044">
        <v>1362</v>
      </c>
      <c r="C157" s="2044">
        <v>1365</v>
      </c>
      <c r="D157" s="2044">
        <v>1539</v>
      </c>
      <c r="E157" s="2044">
        <v>1390</v>
      </c>
      <c r="F157" s="2044">
        <v>1486</v>
      </c>
      <c r="G157" s="2044">
        <v>1455</v>
      </c>
      <c r="H157" s="2044">
        <v>1461</v>
      </c>
      <c r="I157" s="2044">
        <v>1423</v>
      </c>
      <c r="J157" s="2044">
        <v>1411</v>
      </c>
      <c r="K157" s="2044">
        <v>1196</v>
      </c>
      <c r="L157" s="2044">
        <v>1273</v>
      </c>
      <c r="M157" s="2047">
        <v>1470</v>
      </c>
      <c r="N157" s="2046">
        <f>SUM(B157:M157)</f>
        <v>16831</v>
      </c>
    </row>
    <row r="158" spans="1:14" ht="16.5" customHeight="1" thickBot="1">
      <c r="A158" s="2005" t="s">
        <v>692</v>
      </c>
      <c r="B158" s="2048">
        <v>612</v>
      </c>
      <c r="C158" s="2048">
        <v>594</v>
      </c>
      <c r="D158" s="2048">
        <v>634</v>
      </c>
      <c r="E158" s="2048">
        <v>617</v>
      </c>
      <c r="F158" s="2048">
        <v>613</v>
      </c>
      <c r="G158" s="2048">
        <v>647</v>
      </c>
      <c r="H158" s="2048">
        <v>602</v>
      </c>
      <c r="I158" s="2048">
        <v>562</v>
      </c>
      <c r="J158" s="2048">
        <v>609</v>
      </c>
      <c r="K158" s="2048">
        <v>619</v>
      </c>
      <c r="L158" s="2048">
        <v>603</v>
      </c>
      <c r="M158" s="2049">
        <v>738</v>
      </c>
      <c r="N158" s="2050">
        <f>SUM(B158:M158)</f>
        <v>7450</v>
      </c>
    </row>
    <row r="159" spans="1:14" ht="16.5" customHeight="1" thickTop="1" thickBot="1">
      <c r="A159" s="2007" t="s">
        <v>1923</v>
      </c>
      <c r="B159" s="2051">
        <f t="shared" ref="B159:N159" si="17">SUM(B154:B158)</f>
        <v>4001</v>
      </c>
      <c r="C159" s="2021">
        <f t="shared" si="17"/>
        <v>3912</v>
      </c>
      <c r="D159" s="2021">
        <f t="shared" si="17"/>
        <v>4420</v>
      </c>
      <c r="E159" s="2021">
        <f t="shared" si="17"/>
        <v>4046</v>
      </c>
      <c r="F159" s="2021">
        <f t="shared" si="17"/>
        <v>4053</v>
      </c>
      <c r="G159" s="2021">
        <f t="shared" si="17"/>
        <v>4090</v>
      </c>
      <c r="H159" s="2021">
        <f t="shared" si="17"/>
        <v>4125</v>
      </c>
      <c r="I159" s="2021">
        <f t="shared" si="17"/>
        <v>4066</v>
      </c>
      <c r="J159" s="2021">
        <f t="shared" si="17"/>
        <v>4146</v>
      </c>
      <c r="K159" s="2021">
        <f t="shared" si="17"/>
        <v>3626</v>
      </c>
      <c r="L159" s="2021">
        <f t="shared" si="17"/>
        <v>3819</v>
      </c>
      <c r="M159" s="2021">
        <f t="shared" si="17"/>
        <v>4485</v>
      </c>
      <c r="N159" s="2052">
        <f t="shared" si="17"/>
        <v>48789</v>
      </c>
    </row>
    <row r="160" spans="1:14" ht="16.5" customHeight="1">
      <c r="L160" s="2017"/>
      <c r="M160" s="2017"/>
      <c r="N160" s="2019"/>
    </row>
    <row r="162" spans="1:14" ht="14.25" thickBot="1">
      <c r="A162" s="1996" t="s">
        <v>2044</v>
      </c>
    </row>
    <row r="163" spans="1:14">
      <c r="A163" s="2020" t="s">
        <v>1608</v>
      </c>
      <c r="B163" s="2428" t="s">
        <v>2010</v>
      </c>
      <c r="C163" s="2422" t="s">
        <v>2011</v>
      </c>
      <c r="D163" s="2422" t="s">
        <v>2012</v>
      </c>
      <c r="E163" s="2422" t="s">
        <v>2013</v>
      </c>
      <c r="F163" s="2422" t="s">
        <v>2014</v>
      </c>
      <c r="G163" s="2422" t="s">
        <v>2015</v>
      </c>
      <c r="H163" s="2422" t="s">
        <v>2016</v>
      </c>
      <c r="I163" s="2422" t="s">
        <v>2017</v>
      </c>
      <c r="J163" s="2422" t="s">
        <v>2018</v>
      </c>
      <c r="K163" s="2422" t="s">
        <v>2019</v>
      </c>
      <c r="L163" s="2422" t="s">
        <v>2020</v>
      </c>
      <c r="M163" s="2424" t="s">
        <v>2021</v>
      </c>
      <c r="N163" s="2426" t="s">
        <v>1987</v>
      </c>
    </row>
    <row r="164" spans="1:14" ht="14.25" thickBot="1">
      <c r="A164" s="2007" t="s">
        <v>2045</v>
      </c>
      <c r="B164" s="2429"/>
      <c r="C164" s="2423"/>
      <c r="D164" s="2423"/>
      <c r="E164" s="2423"/>
      <c r="F164" s="2423"/>
      <c r="G164" s="2423"/>
      <c r="H164" s="2423"/>
      <c r="I164" s="2423"/>
      <c r="J164" s="2423"/>
      <c r="K164" s="2423"/>
      <c r="L164" s="2423"/>
      <c r="M164" s="2425"/>
      <c r="N164" s="2427"/>
    </row>
    <row r="165" spans="1:14">
      <c r="A165" s="2043" t="s">
        <v>2046</v>
      </c>
      <c r="B165" s="2044"/>
      <c r="C165" s="2044"/>
      <c r="D165" s="2044"/>
      <c r="E165" s="2044"/>
      <c r="F165" s="2044"/>
      <c r="G165" s="2044"/>
      <c r="H165" s="2044">
        <v>221</v>
      </c>
      <c r="I165" s="2044">
        <v>180</v>
      </c>
      <c r="J165" s="2044">
        <v>175</v>
      </c>
      <c r="K165" s="2044">
        <v>158</v>
      </c>
      <c r="L165" s="2044">
        <v>230</v>
      </c>
      <c r="M165" s="2045">
        <v>227</v>
      </c>
      <c r="N165" s="2046">
        <f>SUM(B165:M165)</f>
        <v>1191</v>
      </c>
    </row>
    <row r="166" spans="1:14" ht="14.25" thickBot="1">
      <c r="A166" s="2005" t="s">
        <v>2047</v>
      </c>
      <c r="B166" s="2048"/>
      <c r="C166" s="2048"/>
      <c r="D166" s="2048"/>
      <c r="E166" s="2048"/>
      <c r="F166" s="2048"/>
      <c r="G166" s="2048"/>
      <c r="H166" s="2048">
        <v>231</v>
      </c>
      <c r="I166" s="2048">
        <v>202</v>
      </c>
      <c r="J166" s="2048">
        <v>249</v>
      </c>
      <c r="K166" s="2048">
        <v>203</v>
      </c>
      <c r="L166" s="2048">
        <v>205</v>
      </c>
      <c r="M166" s="2049">
        <v>188</v>
      </c>
      <c r="N166" s="2050">
        <f>SUM(B166:M166)</f>
        <v>1278</v>
      </c>
    </row>
    <row r="167" spans="1:14" ht="15" thickTop="1" thickBot="1">
      <c r="A167" s="2053" t="s">
        <v>1923</v>
      </c>
      <c r="B167" s="2054"/>
      <c r="C167" s="2054"/>
      <c r="D167" s="2054"/>
      <c r="E167" s="2054"/>
      <c r="F167" s="2054"/>
      <c r="G167" s="2054"/>
      <c r="H167" s="2055">
        <f t="shared" ref="H167:N167" si="18">SUM(H165:H166)</f>
        <v>452</v>
      </c>
      <c r="I167" s="2055">
        <f t="shared" si="18"/>
        <v>382</v>
      </c>
      <c r="J167" s="2055">
        <f t="shared" si="18"/>
        <v>424</v>
      </c>
      <c r="K167" s="2055">
        <f t="shared" si="18"/>
        <v>361</v>
      </c>
      <c r="L167" s="2055">
        <f t="shared" si="18"/>
        <v>435</v>
      </c>
      <c r="M167" s="2056">
        <f t="shared" si="18"/>
        <v>415</v>
      </c>
      <c r="N167" s="2057">
        <f t="shared" si="18"/>
        <v>2469</v>
      </c>
    </row>
    <row r="168" spans="1:14">
      <c r="N168" s="2019" t="s">
        <v>2042</v>
      </c>
    </row>
  </sheetData>
  <mergeCells count="169">
    <mergeCell ref="N5:N6"/>
    <mergeCell ref="B17:B18"/>
    <mergeCell ref="C17:C18"/>
    <mergeCell ref="D17:D18"/>
    <mergeCell ref="E17:E18"/>
    <mergeCell ref="F17:F18"/>
    <mergeCell ref="G17:G18"/>
    <mergeCell ref="H17:H18"/>
    <mergeCell ref="I17:I18"/>
    <mergeCell ref="J17:J18"/>
    <mergeCell ref="H5:H6"/>
    <mergeCell ref="I5:I6"/>
    <mergeCell ref="J5:J6"/>
    <mergeCell ref="K5:K6"/>
    <mergeCell ref="L5:L6"/>
    <mergeCell ref="M5:M6"/>
    <mergeCell ref="B5:B6"/>
    <mergeCell ref="C5:C6"/>
    <mergeCell ref="D5:D6"/>
    <mergeCell ref="E5:E6"/>
    <mergeCell ref="F5:F6"/>
    <mergeCell ref="G5:G6"/>
    <mergeCell ref="K17:K18"/>
    <mergeCell ref="L17:L18"/>
    <mergeCell ref="E42:E43"/>
    <mergeCell ref="F42:F43"/>
    <mergeCell ref="G42:G43"/>
    <mergeCell ref="H42:H43"/>
    <mergeCell ref="I42:I43"/>
    <mergeCell ref="J42:J43"/>
    <mergeCell ref="M17:M18"/>
    <mergeCell ref="N17:N18"/>
    <mergeCell ref="B29:B30"/>
    <mergeCell ref="C29:C30"/>
    <mergeCell ref="D29:D30"/>
    <mergeCell ref="E29:E30"/>
    <mergeCell ref="F29:F30"/>
    <mergeCell ref="G29:G30"/>
    <mergeCell ref="N29:N30"/>
    <mergeCell ref="H29:H30"/>
    <mergeCell ref="I29:I30"/>
    <mergeCell ref="J29:J30"/>
    <mergeCell ref="K29:K30"/>
    <mergeCell ref="L29:L30"/>
    <mergeCell ref="M29:M30"/>
    <mergeCell ref="G72:G73"/>
    <mergeCell ref="H72:H73"/>
    <mergeCell ref="I72:I73"/>
    <mergeCell ref="J72:J73"/>
    <mergeCell ref="K42:K43"/>
    <mergeCell ref="L42:L43"/>
    <mergeCell ref="M42:M43"/>
    <mergeCell ref="N42:N43"/>
    <mergeCell ref="B54:B55"/>
    <mergeCell ref="C54:C55"/>
    <mergeCell ref="D54:D55"/>
    <mergeCell ref="E54:E55"/>
    <mergeCell ref="F54:F55"/>
    <mergeCell ref="G54:G55"/>
    <mergeCell ref="N54:N55"/>
    <mergeCell ref="H54:H55"/>
    <mergeCell ref="I54:I55"/>
    <mergeCell ref="J54:J55"/>
    <mergeCell ref="K54:K55"/>
    <mergeCell ref="L54:L55"/>
    <mergeCell ref="M54:M55"/>
    <mergeCell ref="B42:B43"/>
    <mergeCell ref="C42:C43"/>
    <mergeCell ref="D42:D43"/>
    <mergeCell ref="I98:I99"/>
    <mergeCell ref="J98:J99"/>
    <mergeCell ref="K72:K73"/>
    <mergeCell ref="L72:L73"/>
    <mergeCell ref="M72:M73"/>
    <mergeCell ref="N72:N73"/>
    <mergeCell ref="B84:B85"/>
    <mergeCell ref="C84:C85"/>
    <mergeCell ref="D84:D85"/>
    <mergeCell ref="E84:E85"/>
    <mergeCell ref="F84:F85"/>
    <mergeCell ref="G84:G85"/>
    <mergeCell ref="N84:N85"/>
    <mergeCell ref="H84:H85"/>
    <mergeCell ref="I84:I85"/>
    <mergeCell ref="J84:J85"/>
    <mergeCell ref="K84:K85"/>
    <mergeCell ref="L84:L85"/>
    <mergeCell ref="M84:M85"/>
    <mergeCell ref="B72:B73"/>
    <mergeCell ref="C72:C73"/>
    <mergeCell ref="D72:D73"/>
    <mergeCell ref="E72:E73"/>
    <mergeCell ref="F72:F73"/>
    <mergeCell ref="K98:K99"/>
    <mergeCell ref="L98:L99"/>
    <mergeCell ref="M98:M99"/>
    <mergeCell ref="N98:N99"/>
    <mergeCell ref="B110:B111"/>
    <mergeCell ref="C110:C111"/>
    <mergeCell ref="D110:D111"/>
    <mergeCell ref="E110:E111"/>
    <mergeCell ref="F110:F111"/>
    <mergeCell ref="G110:G111"/>
    <mergeCell ref="N110:N111"/>
    <mergeCell ref="H110:H111"/>
    <mergeCell ref="I110:I111"/>
    <mergeCell ref="J110:J111"/>
    <mergeCell ref="K110:K111"/>
    <mergeCell ref="L110:L111"/>
    <mergeCell ref="M110:M111"/>
    <mergeCell ref="B98:B99"/>
    <mergeCell ref="C98:C99"/>
    <mergeCell ref="D98:D99"/>
    <mergeCell ref="E98:E99"/>
    <mergeCell ref="F98:F99"/>
    <mergeCell ref="G98:G99"/>
    <mergeCell ref="H98:H99"/>
    <mergeCell ref="K124:K125"/>
    <mergeCell ref="L124:L125"/>
    <mergeCell ref="M124:M125"/>
    <mergeCell ref="N124:N125"/>
    <mergeCell ref="B137:B138"/>
    <mergeCell ref="C137:C138"/>
    <mergeCell ref="D137:D138"/>
    <mergeCell ref="E137:E138"/>
    <mergeCell ref="F137:F138"/>
    <mergeCell ref="G137:G138"/>
    <mergeCell ref="B124:B125"/>
    <mergeCell ref="C124:C125"/>
    <mergeCell ref="D124:D125"/>
    <mergeCell ref="E124:E125"/>
    <mergeCell ref="F124:F125"/>
    <mergeCell ref="G124:G125"/>
    <mergeCell ref="H124:H125"/>
    <mergeCell ref="I124:I125"/>
    <mergeCell ref="J124:J125"/>
    <mergeCell ref="B163:B164"/>
    <mergeCell ref="C163:C164"/>
    <mergeCell ref="D163:D164"/>
    <mergeCell ref="E163:E164"/>
    <mergeCell ref="F163:F164"/>
    <mergeCell ref="G163:G164"/>
    <mergeCell ref="N137:N138"/>
    <mergeCell ref="B152:B153"/>
    <mergeCell ref="C152:C153"/>
    <mergeCell ref="D152:D153"/>
    <mergeCell ref="E152:E153"/>
    <mergeCell ref="F152:F153"/>
    <mergeCell ref="G152:G153"/>
    <mergeCell ref="H152:H153"/>
    <mergeCell ref="I152:I153"/>
    <mergeCell ref="J152:J153"/>
    <mergeCell ref="H137:H138"/>
    <mergeCell ref="I137:I138"/>
    <mergeCell ref="J137:J138"/>
    <mergeCell ref="K137:K138"/>
    <mergeCell ref="L137:L138"/>
    <mergeCell ref="M137:M138"/>
    <mergeCell ref="N163:N164"/>
    <mergeCell ref="H163:H164"/>
    <mergeCell ref="I163:I164"/>
    <mergeCell ref="J163:J164"/>
    <mergeCell ref="K163:K164"/>
    <mergeCell ref="L163:L164"/>
    <mergeCell ref="M163:M164"/>
    <mergeCell ref="K152:K153"/>
    <mergeCell ref="L152:L153"/>
    <mergeCell ref="M152:M153"/>
    <mergeCell ref="N152:N153"/>
  </mergeCells>
  <phoneticPr fontId="4"/>
  <printOptions horizontalCentered="1"/>
  <pageMargins left="0.78740157480314965" right="0.78740157480314965" top="0.98425196850393704" bottom="0.98425196850393704" header="0.51181102362204722" footer="0.51181102362204722"/>
  <pageSetup paperSize="9" scale="77" fitToHeight="4" orientation="portrait" r:id="rId1"/>
  <headerFooter alignWithMargins="0"/>
  <rowBreaks count="2" manualBreakCount="2">
    <brk id="51" max="13" man="1"/>
    <brk id="107" max="1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ED2F4-9DC3-49F3-B2C5-DDFE684480D6}">
  <sheetPr>
    <pageSetUpPr fitToPage="1"/>
  </sheetPr>
  <dimension ref="A1:W44"/>
  <sheetViews>
    <sheetView view="pageBreakPreview" zoomScaleNormal="100" zoomScaleSheetLayoutView="100" workbookViewId="0"/>
  </sheetViews>
  <sheetFormatPr defaultRowHeight="13.5"/>
  <cols>
    <col min="1" max="1" width="4.25" style="2103" customWidth="1"/>
    <col min="2" max="2" width="15.375" style="2102" customWidth="1"/>
    <col min="3" max="5" width="9.375" style="2103" customWidth="1"/>
    <col min="6" max="6" width="7.5" style="2103" customWidth="1"/>
    <col min="7" max="7" width="15.375" style="2103" customWidth="1"/>
    <col min="8" max="10" width="9.375" style="2103" customWidth="1"/>
    <col min="11" max="11" width="4.25" style="2103" customWidth="1"/>
    <col min="12" max="12" width="7" style="2103" customWidth="1"/>
    <col min="13" max="13" width="8" style="2103" customWidth="1"/>
    <col min="14" max="14" width="9" style="1161"/>
    <col min="15" max="15" width="9.25" style="1161" bestFit="1" customWidth="1"/>
    <col min="16" max="23" width="9" style="1161"/>
    <col min="24" max="16384" width="9" style="2103"/>
  </cols>
  <sheetData>
    <row r="1" spans="2:22" ht="17.45" customHeight="1" thickBot="1">
      <c r="N1" s="2058" t="s">
        <v>2009</v>
      </c>
      <c r="O1" s="2059" t="s">
        <v>1650</v>
      </c>
      <c r="P1" s="2059" t="s">
        <v>1652</v>
      </c>
      <c r="Q1" s="2059" t="s">
        <v>131</v>
      </c>
      <c r="R1" s="2060" t="s">
        <v>2445</v>
      </c>
      <c r="S1" s="2061" t="s">
        <v>1833</v>
      </c>
      <c r="T1" s="2062" t="s">
        <v>1834</v>
      </c>
      <c r="U1" s="19"/>
      <c r="V1" s="19"/>
    </row>
    <row r="2" spans="2:22" ht="17.45" customHeight="1">
      <c r="N2" s="2063" t="s">
        <v>2023</v>
      </c>
      <c r="O2" s="1148">
        <v>388033</v>
      </c>
      <c r="P2" s="1148">
        <v>394114</v>
      </c>
      <c r="Q2" s="1148">
        <v>378555</v>
      </c>
      <c r="R2" s="2064">
        <v>227140</v>
      </c>
      <c r="S2" s="2061">
        <v>256763</v>
      </c>
      <c r="T2" s="1158">
        <v>330101</v>
      </c>
      <c r="U2" s="19"/>
      <c r="V2" s="19"/>
    </row>
    <row r="3" spans="2:22" ht="17.45" customHeight="1">
      <c r="N3" s="2063" t="s">
        <v>2024</v>
      </c>
      <c r="O3" s="1148">
        <v>95741</v>
      </c>
      <c r="P3" s="1148">
        <v>90404</v>
      </c>
      <c r="Q3" s="1148">
        <v>73448</v>
      </c>
      <c r="R3" s="2064">
        <v>45104</v>
      </c>
      <c r="S3" s="2065">
        <v>51858</v>
      </c>
      <c r="T3" s="1158">
        <v>59549</v>
      </c>
      <c r="U3" s="19"/>
      <c r="V3" s="19"/>
    </row>
    <row r="4" spans="2:22" ht="17.45" customHeight="1">
      <c r="N4" s="2063" t="s">
        <v>2025</v>
      </c>
      <c r="O4" s="1148">
        <v>87514</v>
      </c>
      <c r="P4" s="1148">
        <v>93673</v>
      </c>
      <c r="Q4" s="1148">
        <v>74258</v>
      </c>
      <c r="R4" s="2064">
        <v>52895</v>
      </c>
      <c r="S4" s="2065">
        <v>62454</v>
      </c>
      <c r="T4" s="1158">
        <v>72654</v>
      </c>
      <c r="U4" s="19"/>
      <c r="V4" s="19"/>
    </row>
    <row r="5" spans="2:22" ht="17.45" customHeight="1">
      <c r="N5" s="2063" t="s">
        <v>2026</v>
      </c>
      <c r="O5" s="1148">
        <v>111864</v>
      </c>
      <c r="P5" s="1148">
        <v>117943</v>
      </c>
      <c r="Q5" s="1148">
        <v>59701</v>
      </c>
      <c r="R5" s="2064">
        <v>40126</v>
      </c>
      <c r="S5" s="2065">
        <v>45863</v>
      </c>
      <c r="T5" s="1158">
        <v>57527</v>
      </c>
      <c r="U5" s="19"/>
      <c r="V5" s="19"/>
    </row>
    <row r="6" spans="2:22" ht="17.45" customHeight="1">
      <c r="N6" s="2063" t="s">
        <v>2035</v>
      </c>
      <c r="O6" s="1148"/>
      <c r="P6" s="1148"/>
      <c r="Q6" s="1148">
        <v>55401</v>
      </c>
      <c r="R6" s="2064">
        <v>39050</v>
      </c>
      <c r="S6" s="2065">
        <v>46253</v>
      </c>
      <c r="T6" s="1158">
        <v>68535</v>
      </c>
      <c r="U6" s="19"/>
      <c r="V6" s="19"/>
    </row>
    <row r="7" spans="2:22" ht="17.45" customHeight="1">
      <c r="N7" s="2063" t="s">
        <v>2036</v>
      </c>
      <c r="O7" s="1148"/>
      <c r="P7" s="1148"/>
      <c r="Q7" s="1148">
        <v>9018</v>
      </c>
      <c r="R7" s="2064">
        <v>6715</v>
      </c>
      <c r="S7" s="2065">
        <v>10288</v>
      </c>
      <c r="T7" s="1158">
        <v>16235</v>
      </c>
      <c r="U7" s="19"/>
      <c r="V7" s="19"/>
    </row>
    <row r="8" spans="2:22" ht="17.45" customHeight="1">
      <c r="N8" s="2063" t="s">
        <v>2027</v>
      </c>
      <c r="O8" s="1148">
        <v>225133</v>
      </c>
      <c r="P8" s="1148">
        <v>234596</v>
      </c>
      <c r="Q8" s="1148">
        <v>234406</v>
      </c>
      <c r="R8" s="2064">
        <v>159033</v>
      </c>
      <c r="S8" s="2065">
        <v>179197</v>
      </c>
      <c r="T8" s="1158">
        <v>223978</v>
      </c>
      <c r="U8" s="19"/>
      <c r="V8" s="19"/>
    </row>
    <row r="9" spans="2:22" ht="17.45" customHeight="1">
      <c r="N9" s="19" t="s">
        <v>2555</v>
      </c>
      <c r="O9" s="1148">
        <v>80507</v>
      </c>
      <c r="P9" s="1148">
        <v>73891</v>
      </c>
      <c r="Q9" s="1148">
        <v>73243</v>
      </c>
      <c r="R9" s="2064">
        <v>52846</v>
      </c>
      <c r="S9" s="2065">
        <v>59677</v>
      </c>
      <c r="T9" s="1158">
        <v>74324</v>
      </c>
      <c r="U9" s="19"/>
      <c r="V9" s="19"/>
    </row>
    <row r="10" spans="2:22" ht="17.45" customHeight="1" thickBot="1">
      <c r="B10" s="2102" t="s">
        <v>2048</v>
      </c>
      <c r="C10" s="2102"/>
      <c r="D10" s="2102"/>
      <c r="E10" s="2104" t="s">
        <v>2049</v>
      </c>
      <c r="F10" s="2104"/>
      <c r="G10" s="2102" t="s">
        <v>2050</v>
      </c>
      <c r="H10" s="2102"/>
      <c r="I10" s="2102"/>
      <c r="J10" s="2104" t="s">
        <v>2051</v>
      </c>
      <c r="N10" s="2066" t="s">
        <v>2029</v>
      </c>
      <c r="O10" s="2065">
        <v>48755</v>
      </c>
      <c r="P10" s="2065">
        <v>48367</v>
      </c>
      <c r="Q10" s="1148">
        <v>36172</v>
      </c>
      <c r="R10" s="2064">
        <v>23127</v>
      </c>
      <c r="S10" s="2065">
        <v>25765</v>
      </c>
      <c r="T10" s="1158">
        <v>33113</v>
      </c>
      <c r="U10" s="19"/>
      <c r="V10" s="19"/>
    </row>
    <row r="11" spans="2:22" ht="17.45" customHeight="1" thickBot="1">
      <c r="B11" s="2105" t="s">
        <v>1617</v>
      </c>
      <c r="C11" s="2448" t="s">
        <v>2052</v>
      </c>
      <c r="D11" s="2441" t="s">
        <v>2053</v>
      </c>
      <c r="E11" s="2443" t="s">
        <v>1987</v>
      </c>
      <c r="G11" s="2105" t="s">
        <v>1617</v>
      </c>
      <c r="H11" s="2448" t="s">
        <v>2054</v>
      </c>
      <c r="I11" s="2441" t="s">
        <v>2055</v>
      </c>
      <c r="J11" s="2443" t="s">
        <v>1987</v>
      </c>
      <c r="N11" s="2067" t="s">
        <v>2043</v>
      </c>
      <c r="O11" s="1154"/>
      <c r="P11" s="1154"/>
      <c r="Q11" s="1148"/>
      <c r="R11" s="2064"/>
      <c r="S11" s="2068"/>
      <c r="T11" s="2069">
        <v>45770</v>
      </c>
      <c r="U11" s="19"/>
      <c r="V11" s="19"/>
    </row>
    <row r="12" spans="2:22" ht="17.45" customHeight="1" thickTop="1" thickBot="1">
      <c r="B12" s="2106" t="s">
        <v>2022</v>
      </c>
      <c r="C12" s="2449"/>
      <c r="D12" s="2442"/>
      <c r="E12" s="2444"/>
      <c r="G12" s="2106" t="s">
        <v>417</v>
      </c>
      <c r="H12" s="2449"/>
      <c r="I12" s="2442"/>
      <c r="J12" s="2444"/>
      <c r="K12" s="2107"/>
      <c r="L12" s="2107"/>
      <c r="M12" s="2107"/>
      <c r="N12" s="2070" t="s">
        <v>1923</v>
      </c>
      <c r="O12" s="2071">
        <v>1037547</v>
      </c>
      <c r="P12" s="2071">
        <v>1052988</v>
      </c>
      <c r="Q12" s="2072">
        <v>994202</v>
      </c>
      <c r="R12" s="2073">
        <v>646036</v>
      </c>
      <c r="S12" s="2074">
        <v>738118</v>
      </c>
      <c r="T12" s="2075">
        <f>SUM(T2:T11)</f>
        <v>981786</v>
      </c>
      <c r="U12" s="19"/>
      <c r="V12" s="19"/>
    </row>
    <row r="13" spans="2:22" ht="17.45" customHeight="1" thickBot="1">
      <c r="B13" s="2108" t="s">
        <v>2023</v>
      </c>
      <c r="C13" s="1163">
        <v>4</v>
      </c>
      <c r="D13" s="1163">
        <v>0</v>
      </c>
      <c r="E13" s="1164">
        <f t="shared" ref="E13:E22" si="0">SUM(C13:D13)</f>
        <v>4</v>
      </c>
      <c r="G13" s="2109" t="s">
        <v>826</v>
      </c>
      <c r="H13" s="1165">
        <v>4</v>
      </c>
      <c r="I13" s="1163">
        <v>0</v>
      </c>
      <c r="J13" s="1164">
        <f>SUM(H13:I13)</f>
        <v>4</v>
      </c>
      <c r="N13" s="190"/>
      <c r="O13" s="2101"/>
      <c r="P13" s="2101"/>
      <c r="Q13" s="2101"/>
      <c r="R13" s="2101"/>
      <c r="S13" s="2101"/>
      <c r="T13" s="2101"/>
      <c r="U13" s="19"/>
      <c r="V13" s="19"/>
    </row>
    <row r="14" spans="2:22" ht="17.45" customHeight="1" thickBot="1">
      <c r="B14" s="2109" t="s">
        <v>2024</v>
      </c>
      <c r="C14" s="1166">
        <v>0</v>
      </c>
      <c r="D14" s="1166">
        <v>3</v>
      </c>
      <c r="E14" s="1167">
        <f t="shared" si="0"/>
        <v>3</v>
      </c>
      <c r="G14" s="2109" t="s">
        <v>2031</v>
      </c>
      <c r="H14" s="1168">
        <v>3</v>
      </c>
      <c r="I14" s="1166">
        <v>1</v>
      </c>
      <c r="J14" s="1167">
        <f>SUM(H14:I14)</f>
        <v>4</v>
      </c>
      <c r="N14" s="2076" t="s">
        <v>2030</v>
      </c>
      <c r="O14" s="2077" t="s">
        <v>1650</v>
      </c>
      <c r="P14" s="2077" t="s">
        <v>1652</v>
      </c>
      <c r="Q14" s="2077" t="s">
        <v>131</v>
      </c>
      <c r="R14" s="2078" t="s">
        <v>2445</v>
      </c>
      <c r="S14" s="2079" t="s">
        <v>1833</v>
      </c>
      <c r="T14" s="2062" t="s">
        <v>1834</v>
      </c>
      <c r="U14" s="19"/>
      <c r="V14" s="19"/>
    </row>
    <row r="15" spans="2:22" ht="17.45" customHeight="1">
      <c r="B15" s="2109" t="s">
        <v>2025</v>
      </c>
      <c r="C15" s="1166">
        <v>3</v>
      </c>
      <c r="D15" s="1166">
        <v>0</v>
      </c>
      <c r="E15" s="1167">
        <f t="shared" si="0"/>
        <v>3</v>
      </c>
      <c r="G15" s="2109" t="s">
        <v>550</v>
      </c>
      <c r="H15" s="1168">
        <v>3</v>
      </c>
      <c r="I15" s="1166">
        <v>0</v>
      </c>
      <c r="J15" s="1167">
        <f>SUM(H15:I15)</f>
        <v>3</v>
      </c>
      <c r="N15" s="2080" t="s">
        <v>826</v>
      </c>
      <c r="O15" s="1155">
        <v>9680</v>
      </c>
      <c r="P15" s="1155">
        <v>9837</v>
      </c>
      <c r="Q15" s="1155">
        <v>8574</v>
      </c>
      <c r="R15" s="2064">
        <v>6633</v>
      </c>
      <c r="S15" s="2065">
        <v>6664</v>
      </c>
      <c r="T15" s="1159">
        <v>7399</v>
      </c>
      <c r="U15" s="19"/>
      <c r="V15" s="19"/>
    </row>
    <row r="16" spans="2:22" ht="17.45" customHeight="1">
      <c r="B16" s="2109" t="s">
        <v>2026</v>
      </c>
      <c r="C16" s="1166">
        <v>0</v>
      </c>
      <c r="D16" s="1166">
        <v>2</v>
      </c>
      <c r="E16" s="1167">
        <f t="shared" si="0"/>
        <v>2</v>
      </c>
      <c r="G16" s="2109" t="s">
        <v>423</v>
      </c>
      <c r="H16" s="1168">
        <v>4</v>
      </c>
      <c r="I16" s="1166">
        <v>2</v>
      </c>
      <c r="J16" s="1167">
        <f>SUM(H16:I16)</f>
        <v>6</v>
      </c>
      <c r="N16" s="2080" t="s">
        <v>2031</v>
      </c>
      <c r="O16" s="1155">
        <v>10863</v>
      </c>
      <c r="P16" s="1155">
        <v>10655</v>
      </c>
      <c r="Q16" s="1155">
        <v>11108</v>
      </c>
      <c r="R16" s="2064">
        <v>7911</v>
      </c>
      <c r="S16" s="2065">
        <v>7924</v>
      </c>
      <c r="T16" s="1159">
        <v>8958</v>
      </c>
      <c r="U16" s="19"/>
      <c r="V16" s="19"/>
    </row>
    <row r="17" spans="1:23" ht="17.45" customHeight="1" thickBot="1">
      <c r="B17" s="2109" t="s">
        <v>2035</v>
      </c>
      <c r="C17" s="1166">
        <v>2</v>
      </c>
      <c r="D17" s="1166">
        <v>0</v>
      </c>
      <c r="E17" s="1167">
        <f t="shared" si="0"/>
        <v>2</v>
      </c>
      <c r="G17" s="2109" t="s">
        <v>692</v>
      </c>
      <c r="H17" s="1169">
        <v>0</v>
      </c>
      <c r="I17" s="1170">
        <v>3</v>
      </c>
      <c r="J17" s="1171">
        <f>SUM(H17:I17)</f>
        <v>3</v>
      </c>
      <c r="N17" s="2080" t="s">
        <v>550</v>
      </c>
      <c r="O17" s="1155">
        <v>8183</v>
      </c>
      <c r="P17" s="1155">
        <v>8857</v>
      </c>
      <c r="Q17" s="1155">
        <v>8569</v>
      </c>
      <c r="R17" s="2064">
        <v>6999</v>
      </c>
      <c r="S17" s="2065">
        <v>7614</v>
      </c>
      <c r="T17" s="1159">
        <v>8151</v>
      </c>
      <c r="U17" s="19"/>
      <c r="V17" s="19"/>
    </row>
    <row r="18" spans="1:23" ht="17.45" customHeight="1" thickTop="1" thickBot="1">
      <c r="B18" s="2109" t="s">
        <v>2036</v>
      </c>
      <c r="C18" s="1166">
        <v>0</v>
      </c>
      <c r="D18" s="1166">
        <v>2</v>
      </c>
      <c r="E18" s="1167">
        <f t="shared" si="0"/>
        <v>2</v>
      </c>
      <c r="G18" s="2110" t="s">
        <v>1923</v>
      </c>
      <c r="H18" s="2111">
        <f>SUM(H13:H17)</f>
        <v>14</v>
      </c>
      <c r="I18" s="2112">
        <f>SUM(I13:I17)</f>
        <v>6</v>
      </c>
      <c r="J18" s="2113">
        <f>SUM(J13:J17)</f>
        <v>20</v>
      </c>
      <c r="N18" s="2080" t="s">
        <v>423</v>
      </c>
      <c r="O18" s="1155">
        <v>18204</v>
      </c>
      <c r="P18" s="1155">
        <v>18353</v>
      </c>
      <c r="Q18" s="1155">
        <v>18265</v>
      </c>
      <c r="R18" s="2064">
        <v>13900</v>
      </c>
      <c r="S18" s="2065">
        <v>15837</v>
      </c>
      <c r="T18" s="1159">
        <v>16831</v>
      </c>
      <c r="U18" s="19"/>
      <c r="V18" s="19"/>
    </row>
    <row r="19" spans="1:23" ht="17.45" customHeight="1" thickBot="1">
      <c r="B19" s="2109" t="s">
        <v>2027</v>
      </c>
      <c r="C19" s="1166">
        <v>4</v>
      </c>
      <c r="D19" s="1166">
        <v>0</v>
      </c>
      <c r="E19" s="1167">
        <f t="shared" si="0"/>
        <v>4</v>
      </c>
      <c r="G19" s="2114" t="s">
        <v>2056</v>
      </c>
      <c r="H19" s="2115"/>
      <c r="I19" s="2115"/>
      <c r="J19" s="2115"/>
      <c r="K19" s="2115"/>
      <c r="L19" s="2115"/>
      <c r="M19" s="2115"/>
      <c r="N19" s="2067" t="s">
        <v>692</v>
      </c>
      <c r="O19" s="1155">
        <v>7706</v>
      </c>
      <c r="P19" s="1155">
        <v>8156</v>
      </c>
      <c r="Q19" s="1155">
        <v>7371</v>
      </c>
      <c r="R19" s="2064">
        <v>5628</v>
      </c>
      <c r="S19" s="2068">
        <v>6341</v>
      </c>
      <c r="T19" s="1160">
        <v>7450</v>
      </c>
      <c r="U19" s="19"/>
      <c r="V19" s="19"/>
    </row>
    <row r="20" spans="1:23" ht="17.45" customHeight="1" thickTop="1" thickBot="1">
      <c r="B20" s="2109" t="s">
        <v>2028</v>
      </c>
      <c r="C20" s="1166">
        <v>3</v>
      </c>
      <c r="D20" s="1166">
        <v>0</v>
      </c>
      <c r="E20" s="1167">
        <f t="shared" si="0"/>
        <v>3</v>
      </c>
      <c r="G20" s="2114" t="s">
        <v>2057</v>
      </c>
      <c r="H20" s="2115"/>
      <c r="I20" s="2115"/>
      <c r="J20" s="2115"/>
      <c r="K20" s="2115"/>
      <c r="L20" s="2115"/>
      <c r="M20" s="2115"/>
      <c r="N20" s="2070" t="s">
        <v>1923</v>
      </c>
      <c r="O20" s="2081">
        <v>54636</v>
      </c>
      <c r="P20" s="2081">
        <v>55858</v>
      </c>
      <c r="Q20" s="2081">
        <v>53887</v>
      </c>
      <c r="R20" s="2082">
        <v>41071</v>
      </c>
      <c r="S20" s="2074">
        <v>44380</v>
      </c>
      <c r="T20" s="2083">
        <v>48789</v>
      </c>
      <c r="U20" s="19"/>
      <c r="V20" s="19"/>
    </row>
    <row r="21" spans="1:23" ht="17.45" customHeight="1">
      <c r="B21" s="2109" t="s">
        <v>2029</v>
      </c>
      <c r="C21" s="1172">
        <v>0</v>
      </c>
      <c r="D21" s="1173">
        <v>2</v>
      </c>
      <c r="E21" s="1174">
        <f t="shared" si="0"/>
        <v>2</v>
      </c>
      <c r="G21" s="2114"/>
      <c r="H21" s="2115"/>
      <c r="I21" s="2115"/>
      <c r="J21" s="2115"/>
      <c r="K21" s="2115"/>
      <c r="L21" s="2115"/>
      <c r="M21" s="2115"/>
      <c r="N21" s="19"/>
      <c r="O21" s="2101"/>
      <c r="P21" s="2101"/>
      <c r="Q21" s="2101"/>
      <c r="R21" s="2101"/>
      <c r="S21" s="2101"/>
      <c r="T21" s="2101"/>
      <c r="U21" s="1076"/>
      <c r="V21" s="19"/>
    </row>
    <row r="22" spans="1:23" ht="17.45" customHeight="1" thickBot="1">
      <c r="B22" s="2116" t="s">
        <v>2043</v>
      </c>
      <c r="C22" s="1175">
        <v>0</v>
      </c>
      <c r="D22" s="1175">
        <v>2</v>
      </c>
      <c r="E22" s="1171">
        <f t="shared" si="0"/>
        <v>2</v>
      </c>
      <c r="N22" s="1882"/>
      <c r="O22" s="1076"/>
      <c r="P22" s="19"/>
      <c r="Q22" s="19"/>
      <c r="R22" s="19"/>
      <c r="S22" s="19"/>
      <c r="T22" s="19"/>
      <c r="U22" s="1643"/>
      <c r="V22" s="19"/>
    </row>
    <row r="23" spans="1:23" ht="17.45" customHeight="1" thickTop="1" thickBot="1">
      <c r="B23" s="2117" t="s">
        <v>1923</v>
      </c>
      <c r="C23" s="2112">
        <f>SUM(C13:C22)</f>
        <v>16</v>
      </c>
      <c r="D23" s="2112">
        <f>SUM(D13:D22)</f>
        <v>11</v>
      </c>
      <c r="E23" s="2113">
        <f>SUM(E13:E22)</f>
        <v>27</v>
      </c>
      <c r="N23" s="2084" t="s">
        <v>2044</v>
      </c>
      <c r="O23" s="2085" t="s">
        <v>2556</v>
      </c>
      <c r="P23" s="2086"/>
      <c r="Q23" s="2086"/>
      <c r="R23" s="2086"/>
      <c r="S23" s="2086"/>
      <c r="T23" s="2086"/>
      <c r="U23" s="2079"/>
      <c r="V23" s="2087"/>
    </row>
    <row r="24" spans="1:23" s="2119" customFormat="1" ht="17.45" customHeight="1" thickBot="1">
      <c r="A24" s="2118"/>
      <c r="B24" s="2445" t="s">
        <v>2058</v>
      </c>
      <c r="C24" s="2445"/>
      <c r="D24" s="2445"/>
      <c r="E24" s="2445"/>
      <c r="F24" s="2115"/>
      <c r="G24" s="2118"/>
      <c r="H24" s="2118"/>
      <c r="I24" s="2118"/>
      <c r="J24" s="2118"/>
      <c r="K24" s="2118"/>
      <c r="L24" s="2118"/>
      <c r="M24" s="2118"/>
      <c r="N24" s="2088" t="s">
        <v>2046</v>
      </c>
      <c r="O24" s="2089">
        <v>1191</v>
      </c>
      <c r="P24" s="2090"/>
      <c r="Q24" s="2090"/>
      <c r="R24" s="2090"/>
      <c r="S24" s="2090"/>
      <c r="T24" s="2090"/>
      <c r="U24" s="2068"/>
      <c r="V24" s="2091"/>
      <c r="W24" s="1176"/>
    </row>
    <row r="25" spans="1:23" s="2119" customFormat="1" ht="17.45" customHeight="1" thickTop="1" thickBot="1">
      <c r="A25" s="2118"/>
      <c r="B25" s="2446" t="s">
        <v>2059</v>
      </c>
      <c r="C25" s="2446"/>
      <c r="D25" s="2446"/>
      <c r="E25" s="2446"/>
      <c r="F25" s="2115"/>
      <c r="G25" s="2118"/>
      <c r="H25" s="2118"/>
      <c r="I25" s="2118"/>
      <c r="J25" s="2118"/>
      <c r="K25" s="2118"/>
      <c r="L25" s="2118"/>
      <c r="M25" s="2118"/>
      <c r="N25" s="2092" t="s">
        <v>2047</v>
      </c>
      <c r="O25" s="2093">
        <v>1278</v>
      </c>
      <c r="P25" s="2094"/>
      <c r="Q25" s="2094"/>
      <c r="R25" s="2094"/>
      <c r="S25" s="2094"/>
      <c r="T25" s="2094"/>
      <c r="U25" s="2095"/>
      <c r="V25" s="2096"/>
      <c r="W25" s="1176"/>
    </row>
    <row r="26" spans="1:23" s="2119" customFormat="1" ht="17.45" customHeight="1" thickTop="1" thickBot="1">
      <c r="A26" s="2118"/>
      <c r="B26" s="2114" t="s">
        <v>2060</v>
      </c>
      <c r="C26" s="2115"/>
      <c r="D26" s="2115"/>
      <c r="E26" s="2115"/>
      <c r="F26" s="2115"/>
      <c r="G26" s="2118"/>
      <c r="H26" s="2118"/>
      <c r="I26" s="2118"/>
      <c r="J26" s="2118"/>
      <c r="K26" s="2118"/>
      <c r="L26" s="2118"/>
      <c r="M26" s="2118"/>
      <c r="N26" s="2097" t="s">
        <v>1923</v>
      </c>
      <c r="O26" s="2098">
        <f>SUM(O24:O25)</f>
        <v>2469</v>
      </c>
      <c r="P26" s="2099"/>
      <c r="Q26" s="2099"/>
      <c r="R26" s="2099"/>
      <c r="S26" s="2099"/>
      <c r="T26" s="2099"/>
      <c r="U26" s="2074"/>
      <c r="V26" s="2100"/>
      <c r="W26" s="1176"/>
    </row>
    <row r="27" spans="1:23" s="2119" customFormat="1" ht="17.45" customHeight="1" thickBot="1">
      <c r="A27" s="2118"/>
      <c r="B27" s="2447" t="s">
        <v>2061</v>
      </c>
      <c r="C27" s="2447"/>
      <c r="D27" s="2447"/>
      <c r="E27" s="2447"/>
      <c r="F27" s="2120"/>
      <c r="G27" s="2120"/>
      <c r="H27" s="2120"/>
      <c r="I27" s="2120"/>
      <c r="J27" s="2120"/>
      <c r="K27" s="2120"/>
      <c r="L27" s="2120"/>
      <c r="M27" s="2120"/>
      <c r="N27" s="19"/>
      <c r="O27" s="19"/>
      <c r="P27" s="19"/>
      <c r="Q27" s="2058"/>
      <c r="R27" s="19"/>
      <c r="S27" s="19"/>
      <c r="T27" s="19"/>
      <c r="U27" s="1643"/>
      <c r="V27" s="1057" t="s">
        <v>2557</v>
      </c>
      <c r="W27" s="1176"/>
    </row>
    <row r="28" spans="1:23" s="2119" customFormat="1" ht="17.45" customHeight="1">
      <c r="A28" s="2118"/>
      <c r="B28" s="2447"/>
      <c r="C28" s="2447"/>
      <c r="D28" s="2447"/>
      <c r="E28" s="2447"/>
      <c r="F28" s="2120"/>
      <c r="G28" s="2120"/>
      <c r="H28" s="2120"/>
      <c r="I28" s="2120"/>
      <c r="J28" s="2120"/>
      <c r="K28" s="2120"/>
      <c r="L28" s="2120"/>
      <c r="M28" s="2120"/>
      <c r="N28" s="1176"/>
      <c r="O28" s="1176"/>
      <c r="P28" s="1176"/>
      <c r="Q28" s="1176"/>
      <c r="R28" s="1176"/>
      <c r="S28" s="1176"/>
      <c r="T28" s="1176"/>
      <c r="U28" s="1176"/>
      <c r="V28" s="1176"/>
      <c r="W28" s="1176"/>
    </row>
    <row r="29" spans="1:23" ht="17.45" customHeight="1">
      <c r="B29" s="2447"/>
      <c r="C29" s="2447"/>
      <c r="D29" s="2447"/>
      <c r="E29" s="2447"/>
      <c r="J29" s="2121"/>
      <c r="M29" s="2104"/>
    </row>
    <row r="30" spans="1:23" ht="17.45" customHeight="1">
      <c r="B30" s="2447"/>
      <c r="C30" s="2447"/>
      <c r="D30" s="2447"/>
      <c r="E30" s="2447"/>
    </row>
    <row r="31" spans="1:23" ht="17.45" customHeight="1">
      <c r="B31" s="2122"/>
      <c r="C31" s="2122"/>
      <c r="D31" s="2122"/>
      <c r="E31" s="2122"/>
      <c r="J31" s="2104" t="s">
        <v>2042</v>
      </c>
    </row>
    <row r="32" spans="1:23" ht="17.45" customHeight="1">
      <c r="B32" s="2120"/>
      <c r="C32" s="2120"/>
      <c r="D32" s="2120"/>
      <c r="E32" s="2120"/>
      <c r="M32" s="2104"/>
    </row>
    <row r="33" spans="1:23" ht="17.45" customHeight="1">
      <c r="B33" s="2120"/>
      <c r="C33" s="2120"/>
      <c r="D33" s="2120"/>
      <c r="E33" s="2120"/>
    </row>
    <row r="34" spans="1:23" ht="17.45" customHeight="1">
      <c r="K34" s="2107"/>
      <c r="L34" s="2107"/>
      <c r="M34" s="2107"/>
      <c r="N34" s="1162"/>
      <c r="O34" s="1162"/>
      <c r="P34" s="1162"/>
      <c r="Q34" s="1162"/>
      <c r="R34" s="1162"/>
      <c r="S34" s="1162"/>
      <c r="T34" s="1162"/>
      <c r="U34" s="1162"/>
      <c r="V34" s="1162"/>
      <c r="W34" s="1162"/>
    </row>
    <row r="35" spans="1:23" ht="17.45" customHeight="1"/>
    <row r="36" spans="1:23" ht="17.45" customHeight="1"/>
    <row r="37" spans="1:23" ht="17.45" customHeight="1"/>
    <row r="38" spans="1:23" ht="17.45" customHeight="1"/>
    <row r="39" spans="1:23" ht="17.45" customHeight="1"/>
    <row r="40" spans="1:23" ht="17.45" customHeight="1"/>
    <row r="41" spans="1:23" s="2119" customFormat="1" ht="17.45" customHeight="1">
      <c r="A41" s="2118"/>
      <c r="B41" s="2118"/>
      <c r="C41" s="2118"/>
      <c r="D41" s="2118"/>
      <c r="E41" s="2118"/>
      <c r="F41" s="2118"/>
      <c r="G41" s="2118"/>
      <c r="H41" s="2118"/>
      <c r="I41" s="2118"/>
      <c r="J41" s="2118"/>
      <c r="K41" s="2118"/>
      <c r="L41" s="2118"/>
      <c r="M41" s="2118"/>
      <c r="N41" s="1176"/>
      <c r="O41" s="1176"/>
      <c r="P41" s="1176"/>
      <c r="Q41" s="1176"/>
      <c r="R41" s="1176"/>
      <c r="S41" s="1176"/>
      <c r="T41" s="1176"/>
      <c r="U41" s="1176"/>
      <c r="V41" s="1176"/>
      <c r="W41" s="1176"/>
    </row>
    <row r="42" spans="1:23" s="2119" customFormat="1" ht="17.45" customHeight="1">
      <c r="A42" s="2118"/>
      <c r="B42" s="2118"/>
      <c r="C42" s="2118"/>
      <c r="D42" s="2118"/>
      <c r="E42" s="2118"/>
      <c r="F42" s="2118"/>
      <c r="G42" s="2118"/>
      <c r="H42" s="2118"/>
      <c r="I42" s="2118"/>
      <c r="J42" s="2118"/>
      <c r="K42" s="2118"/>
      <c r="L42" s="2118"/>
      <c r="M42" s="2118"/>
      <c r="N42" s="1176"/>
      <c r="O42" s="1176"/>
      <c r="P42" s="1176"/>
      <c r="Q42" s="1176"/>
      <c r="R42" s="1176"/>
      <c r="S42" s="1176"/>
      <c r="T42" s="1176"/>
      <c r="U42" s="1176"/>
      <c r="V42" s="1176"/>
      <c r="W42" s="1176"/>
    </row>
    <row r="43" spans="1:23" ht="17.45" customHeight="1">
      <c r="J43" s="2121"/>
    </row>
    <row r="44" spans="1:23" ht="17.45" customHeight="1"/>
  </sheetData>
  <mergeCells count="9">
    <mergeCell ref="I11:I12"/>
    <mergeCell ref="J11:J12"/>
    <mergeCell ref="B24:E24"/>
    <mergeCell ref="B25:E25"/>
    <mergeCell ref="B27:E30"/>
    <mergeCell ref="C11:C12"/>
    <mergeCell ref="D11:D12"/>
    <mergeCell ref="E11:E12"/>
    <mergeCell ref="H11:H12"/>
  </mergeCells>
  <phoneticPr fontId="4"/>
  <printOptions horizontalCentered="1"/>
  <pageMargins left="0.78740157480314965" right="0.78740157480314965" top="0.98425196850393704" bottom="0.98425196850393704" header="0.51181102362204722" footer="0.51181102362204722"/>
  <pageSetup paperSize="9" scale="76"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0525C-9C1C-42C1-B554-5292F1A2AAF5}">
  <sheetPr>
    <pageSetUpPr fitToPage="1"/>
  </sheetPr>
  <dimension ref="A1:O26"/>
  <sheetViews>
    <sheetView view="pageBreakPreview" zoomScaleNormal="100" zoomScaleSheetLayoutView="100" workbookViewId="0">
      <selection sqref="A1:O1"/>
    </sheetView>
  </sheetViews>
  <sheetFormatPr defaultColWidth="9" defaultRowHeight="18.75" customHeight="1"/>
  <cols>
    <col min="1" max="1" width="18.25" style="1177" customWidth="1"/>
    <col min="2" max="5" width="8.625" style="1177" customWidth="1"/>
    <col min="6" max="13" width="9" style="1177"/>
    <col min="14" max="14" width="9" style="1207"/>
    <col min="15" max="15" width="9" style="1177" customWidth="1"/>
    <col min="16" max="16384" width="9" style="1177"/>
  </cols>
  <sheetData>
    <row r="1" spans="1:15" ht="32.1" customHeight="1">
      <c r="A1" s="2459" t="s">
        <v>2062</v>
      </c>
      <c r="B1" s="2459"/>
      <c r="C1" s="2459"/>
      <c r="D1" s="2459"/>
      <c r="E1" s="2459"/>
      <c r="F1" s="2459"/>
      <c r="G1" s="2459"/>
      <c r="H1" s="2459"/>
      <c r="I1" s="2459"/>
      <c r="J1" s="2459"/>
      <c r="K1" s="2459"/>
      <c r="L1" s="2459"/>
      <c r="M1" s="2459"/>
      <c r="N1" s="2459"/>
      <c r="O1" s="2459"/>
    </row>
    <row r="2" spans="1:15" ht="23.1" customHeight="1">
      <c r="A2" s="2460" t="s">
        <v>2063</v>
      </c>
      <c r="B2" s="2460"/>
      <c r="C2" s="2460"/>
      <c r="D2" s="2460"/>
      <c r="E2" s="2460"/>
      <c r="F2" s="2460"/>
      <c r="G2" s="2460"/>
      <c r="H2" s="2460"/>
      <c r="I2" s="2460"/>
      <c r="J2" s="2460"/>
      <c r="K2" s="2460"/>
      <c r="L2" s="2460"/>
      <c r="M2" s="2460"/>
      <c r="N2" s="2460"/>
      <c r="O2" s="2460"/>
    </row>
    <row r="3" spans="1:15" ht="47.25" customHeight="1">
      <c r="A3" s="1178" t="s">
        <v>3</v>
      </c>
      <c r="B3" s="2455" t="s">
        <v>1602</v>
      </c>
      <c r="C3" s="2455" t="s">
        <v>1603</v>
      </c>
      <c r="D3" s="2455" t="s">
        <v>1823</v>
      </c>
      <c r="E3" s="2455" t="s">
        <v>1824</v>
      </c>
      <c r="F3" s="2455" t="s">
        <v>1825</v>
      </c>
      <c r="G3" s="2451" t="s">
        <v>1826</v>
      </c>
      <c r="H3" s="2451" t="s">
        <v>1855</v>
      </c>
      <c r="I3" s="2451" t="s">
        <v>1856</v>
      </c>
      <c r="J3" s="2451" t="s">
        <v>1857</v>
      </c>
      <c r="K3" s="2451" t="s">
        <v>1858</v>
      </c>
      <c r="L3" s="2453" t="s">
        <v>131</v>
      </c>
      <c r="M3" s="2455" t="s">
        <v>2064</v>
      </c>
      <c r="N3" s="2457" t="s">
        <v>1833</v>
      </c>
      <c r="O3" s="2457" t="s">
        <v>1834</v>
      </c>
    </row>
    <row r="4" spans="1:15" ht="47.25" customHeight="1">
      <c r="A4" s="1179" t="s">
        <v>2065</v>
      </c>
      <c r="B4" s="2456"/>
      <c r="C4" s="2456"/>
      <c r="D4" s="2456"/>
      <c r="E4" s="2456"/>
      <c r="F4" s="2456"/>
      <c r="G4" s="2452"/>
      <c r="H4" s="2452"/>
      <c r="I4" s="2452"/>
      <c r="J4" s="2452"/>
      <c r="K4" s="2452"/>
      <c r="L4" s="2454"/>
      <c r="M4" s="2456"/>
      <c r="N4" s="2458"/>
      <c r="O4" s="2458"/>
    </row>
    <row r="5" spans="1:15" ht="39.950000000000003" customHeight="1">
      <c r="A5" s="1180" t="s">
        <v>2066</v>
      </c>
      <c r="B5" s="1181">
        <v>55300</v>
      </c>
      <c r="C5" s="1181">
        <v>56800</v>
      </c>
      <c r="D5" s="1181">
        <v>57600</v>
      </c>
      <c r="E5" s="1181">
        <v>59200</v>
      </c>
      <c r="F5" s="1181">
        <v>62100</v>
      </c>
      <c r="G5" s="1181">
        <v>61700</v>
      </c>
      <c r="H5" s="1181">
        <v>62400</v>
      </c>
      <c r="I5" s="1181">
        <v>63900</v>
      </c>
      <c r="J5" s="1181">
        <v>66100</v>
      </c>
      <c r="K5" s="1181">
        <v>68300</v>
      </c>
      <c r="L5" s="1182">
        <v>69000</v>
      </c>
      <c r="M5" s="1183">
        <v>43300</v>
      </c>
      <c r="N5" s="1184">
        <v>44900</v>
      </c>
      <c r="O5" s="1185">
        <v>52000</v>
      </c>
    </row>
    <row r="6" spans="1:15" ht="39.950000000000003" customHeight="1">
      <c r="A6" s="1186" t="s">
        <v>2067</v>
      </c>
      <c r="B6" s="1187">
        <v>13700</v>
      </c>
      <c r="C6" s="1187">
        <v>14400</v>
      </c>
      <c r="D6" s="1187">
        <v>14800</v>
      </c>
      <c r="E6" s="1187">
        <v>15700</v>
      </c>
      <c r="F6" s="1187">
        <v>16800</v>
      </c>
      <c r="G6" s="1187">
        <v>17200</v>
      </c>
      <c r="H6" s="1187">
        <v>18500</v>
      </c>
      <c r="I6" s="1187">
        <v>19400</v>
      </c>
      <c r="J6" s="1187">
        <v>20300</v>
      </c>
      <c r="K6" s="1187">
        <v>21500</v>
      </c>
      <c r="L6" s="1188">
        <v>22600</v>
      </c>
      <c r="M6" s="1189">
        <v>15900</v>
      </c>
      <c r="N6" s="1190">
        <v>17100</v>
      </c>
      <c r="O6" s="1191">
        <v>19200</v>
      </c>
    </row>
    <row r="7" spans="1:15" ht="39.950000000000003" customHeight="1">
      <c r="A7" s="1186" t="s">
        <v>2068</v>
      </c>
      <c r="B7" s="1187">
        <v>8100</v>
      </c>
      <c r="C7" s="1187">
        <v>8400</v>
      </c>
      <c r="D7" s="1187">
        <v>8400</v>
      </c>
      <c r="E7" s="1187">
        <v>9100</v>
      </c>
      <c r="F7" s="1187">
        <v>9400</v>
      </c>
      <c r="G7" s="1187">
        <v>9500</v>
      </c>
      <c r="H7" s="1187">
        <v>10300</v>
      </c>
      <c r="I7" s="1187">
        <v>10500</v>
      </c>
      <c r="J7" s="1187">
        <v>10800</v>
      </c>
      <c r="K7" s="1187">
        <v>11200</v>
      </c>
      <c r="L7" s="1188">
        <v>11600</v>
      </c>
      <c r="M7" s="1189">
        <v>6700</v>
      </c>
      <c r="N7" s="1190">
        <v>7400</v>
      </c>
      <c r="O7" s="1191">
        <v>9300</v>
      </c>
    </row>
    <row r="8" spans="1:15" ht="39.950000000000003" customHeight="1">
      <c r="A8" s="1186" t="s">
        <v>2069</v>
      </c>
      <c r="B8" s="1187">
        <v>3800</v>
      </c>
      <c r="C8" s="1187">
        <v>4000</v>
      </c>
      <c r="D8" s="1187">
        <v>4100</v>
      </c>
      <c r="E8" s="1187">
        <v>4400</v>
      </c>
      <c r="F8" s="1187">
        <v>4600</v>
      </c>
      <c r="G8" s="1187">
        <v>4700</v>
      </c>
      <c r="H8" s="1187">
        <v>4900</v>
      </c>
      <c r="I8" s="1187">
        <v>5000</v>
      </c>
      <c r="J8" s="1187">
        <v>5200</v>
      </c>
      <c r="K8" s="1187">
        <v>5700</v>
      </c>
      <c r="L8" s="1188">
        <v>5900</v>
      </c>
      <c r="M8" s="1189">
        <v>4600</v>
      </c>
      <c r="N8" s="1190">
        <v>5100</v>
      </c>
      <c r="O8" s="1191">
        <v>5700</v>
      </c>
    </row>
    <row r="9" spans="1:15" ht="39.950000000000003" customHeight="1">
      <c r="A9" s="1186" t="s">
        <v>2070</v>
      </c>
      <c r="B9" s="1187">
        <v>35100</v>
      </c>
      <c r="C9" s="1187">
        <v>36800</v>
      </c>
      <c r="D9" s="1187">
        <v>37300</v>
      </c>
      <c r="E9" s="1187">
        <v>39700</v>
      </c>
      <c r="F9" s="1187">
        <v>41800</v>
      </c>
      <c r="G9" s="1187">
        <v>41900</v>
      </c>
      <c r="H9" s="1187">
        <v>44600</v>
      </c>
      <c r="I9" s="1187">
        <v>46600</v>
      </c>
      <c r="J9" s="1187">
        <v>48700</v>
      </c>
      <c r="K9" s="1187">
        <v>50600</v>
      </c>
      <c r="L9" s="1188">
        <v>51500</v>
      </c>
      <c r="M9" s="1189">
        <v>36700</v>
      </c>
      <c r="N9" s="1192">
        <v>40800</v>
      </c>
      <c r="O9" s="1191">
        <v>46500</v>
      </c>
    </row>
    <row r="10" spans="1:15" ht="39.950000000000003" customHeight="1">
      <c r="A10" s="1186" t="s">
        <v>2071</v>
      </c>
      <c r="B10" s="1187">
        <v>5600</v>
      </c>
      <c r="C10" s="1187">
        <v>5800</v>
      </c>
      <c r="D10" s="1187">
        <v>5800</v>
      </c>
      <c r="E10" s="1187">
        <v>6000</v>
      </c>
      <c r="F10" s="1187">
        <v>6100</v>
      </c>
      <c r="G10" s="1187">
        <v>6000</v>
      </c>
      <c r="H10" s="1187">
        <v>6200</v>
      </c>
      <c r="I10" s="1187">
        <v>6400</v>
      </c>
      <c r="J10" s="1187">
        <v>6700</v>
      </c>
      <c r="K10" s="1187">
        <v>6700</v>
      </c>
      <c r="L10" s="1188">
        <v>6700</v>
      </c>
      <c r="M10" s="1189">
        <v>5300</v>
      </c>
      <c r="N10" s="1190">
        <v>5700</v>
      </c>
      <c r="O10" s="1191">
        <v>6100</v>
      </c>
    </row>
    <row r="11" spans="1:15" ht="39.950000000000003" customHeight="1">
      <c r="A11" s="1186" t="s">
        <v>2072</v>
      </c>
      <c r="B11" s="1187">
        <v>9400</v>
      </c>
      <c r="C11" s="1187">
        <v>10100</v>
      </c>
      <c r="D11" s="1187">
        <v>10600</v>
      </c>
      <c r="E11" s="1187">
        <v>11500</v>
      </c>
      <c r="F11" s="1187">
        <v>12400</v>
      </c>
      <c r="G11" s="1187">
        <v>12600</v>
      </c>
      <c r="H11" s="1187">
        <v>13400</v>
      </c>
      <c r="I11" s="1187">
        <v>13900</v>
      </c>
      <c r="J11" s="1187">
        <v>14500</v>
      </c>
      <c r="K11" s="1187">
        <v>14900</v>
      </c>
      <c r="L11" s="1188">
        <v>15200</v>
      </c>
      <c r="M11" s="1189">
        <v>12000</v>
      </c>
      <c r="N11" s="1192">
        <v>13300</v>
      </c>
      <c r="O11" s="1191">
        <v>14900</v>
      </c>
    </row>
    <row r="12" spans="1:15" ht="39.950000000000003" customHeight="1">
      <c r="A12" s="1186" t="s">
        <v>2073</v>
      </c>
      <c r="B12" s="1187">
        <v>13400</v>
      </c>
      <c r="C12" s="1187">
        <v>14100</v>
      </c>
      <c r="D12" s="1187">
        <v>14900</v>
      </c>
      <c r="E12" s="1187">
        <v>16200</v>
      </c>
      <c r="F12" s="1187">
        <v>17600</v>
      </c>
      <c r="G12" s="1187">
        <v>18000</v>
      </c>
      <c r="H12" s="1187">
        <v>19200</v>
      </c>
      <c r="I12" s="1187">
        <v>20600</v>
      </c>
      <c r="J12" s="1187">
        <v>22400</v>
      </c>
      <c r="K12" s="1187">
        <v>24000</v>
      </c>
      <c r="L12" s="1188">
        <v>24800</v>
      </c>
      <c r="M12" s="1189">
        <v>19000</v>
      </c>
      <c r="N12" s="1190">
        <v>20500</v>
      </c>
      <c r="O12" s="1191">
        <v>22400</v>
      </c>
    </row>
    <row r="13" spans="1:15" ht="39.950000000000003" customHeight="1">
      <c r="A13" s="1186" t="s">
        <v>2074</v>
      </c>
      <c r="B13" s="1187">
        <v>7400</v>
      </c>
      <c r="C13" s="1187">
        <v>8100</v>
      </c>
      <c r="D13" s="1187">
        <v>8700</v>
      </c>
      <c r="E13" s="1187">
        <v>9900</v>
      </c>
      <c r="F13" s="1187">
        <v>11400</v>
      </c>
      <c r="G13" s="1187">
        <v>11800</v>
      </c>
      <c r="H13" s="1187">
        <v>12500</v>
      </c>
      <c r="I13" s="1187">
        <v>13200</v>
      </c>
      <c r="J13" s="1187">
        <v>14000</v>
      </c>
      <c r="K13" s="1187">
        <v>15100</v>
      </c>
      <c r="L13" s="1188">
        <v>15400</v>
      </c>
      <c r="M13" s="1189">
        <v>11900</v>
      </c>
      <c r="N13" s="1192">
        <v>13000</v>
      </c>
      <c r="O13" s="1191">
        <v>14200</v>
      </c>
    </row>
    <row r="14" spans="1:15" ht="39.950000000000003" customHeight="1">
      <c r="A14" s="1186" t="s">
        <v>2075</v>
      </c>
      <c r="B14" s="1187">
        <v>27300</v>
      </c>
      <c r="C14" s="1187">
        <v>28600</v>
      </c>
      <c r="D14" s="1187">
        <v>29300</v>
      </c>
      <c r="E14" s="1187">
        <v>30600</v>
      </c>
      <c r="F14" s="1187">
        <v>31900</v>
      </c>
      <c r="G14" s="1187">
        <v>31900</v>
      </c>
      <c r="H14" s="1187">
        <v>33100</v>
      </c>
      <c r="I14" s="1187">
        <v>34600</v>
      </c>
      <c r="J14" s="1187">
        <v>35900</v>
      </c>
      <c r="K14" s="1187">
        <v>37000</v>
      </c>
      <c r="L14" s="1188">
        <v>37600</v>
      </c>
      <c r="M14" s="1189">
        <v>27800</v>
      </c>
      <c r="N14" s="1190">
        <v>31000</v>
      </c>
      <c r="O14" s="1191">
        <v>34900</v>
      </c>
    </row>
    <row r="15" spans="1:15" ht="39.950000000000003" customHeight="1">
      <c r="A15" s="1186" t="s">
        <v>2076</v>
      </c>
      <c r="B15" s="1187">
        <v>2700</v>
      </c>
      <c r="C15" s="1187">
        <v>2800</v>
      </c>
      <c r="D15" s="1187">
        <v>2800</v>
      </c>
      <c r="E15" s="1187">
        <v>3000</v>
      </c>
      <c r="F15" s="1187">
        <v>3300</v>
      </c>
      <c r="G15" s="1187">
        <v>3400</v>
      </c>
      <c r="H15" s="1187">
        <v>3600</v>
      </c>
      <c r="I15" s="1187">
        <v>4300</v>
      </c>
      <c r="J15" s="1187">
        <v>4700</v>
      </c>
      <c r="K15" s="1187">
        <v>5200</v>
      </c>
      <c r="L15" s="1188">
        <v>5300</v>
      </c>
      <c r="M15" s="1189">
        <v>4100</v>
      </c>
      <c r="N15" s="1192">
        <v>4600</v>
      </c>
      <c r="O15" s="1191">
        <v>4900</v>
      </c>
    </row>
    <row r="16" spans="1:15" ht="39.950000000000003" customHeight="1">
      <c r="A16" s="1186" t="s">
        <v>2077</v>
      </c>
      <c r="B16" s="1187">
        <v>27800</v>
      </c>
      <c r="C16" s="1187">
        <v>28600</v>
      </c>
      <c r="D16" s="1187">
        <v>29100</v>
      </c>
      <c r="E16" s="1187">
        <v>30400</v>
      </c>
      <c r="F16" s="1187">
        <v>31900</v>
      </c>
      <c r="G16" s="1187">
        <v>32100</v>
      </c>
      <c r="H16" s="1187">
        <v>33100</v>
      </c>
      <c r="I16" s="1187">
        <v>34700</v>
      </c>
      <c r="J16" s="1187">
        <v>36500</v>
      </c>
      <c r="K16" s="1187">
        <v>38200</v>
      </c>
      <c r="L16" s="1188">
        <v>39700</v>
      </c>
      <c r="M16" s="1189">
        <v>29200</v>
      </c>
      <c r="N16" s="1190">
        <v>32500</v>
      </c>
      <c r="O16" s="1191">
        <v>37700</v>
      </c>
    </row>
    <row r="17" spans="1:15" ht="39.950000000000003" customHeight="1">
      <c r="A17" s="1186" t="s">
        <v>2078</v>
      </c>
      <c r="B17" s="1187">
        <v>11000</v>
      </c>
      <c r="C17" s="1187">
        <v>11700</v>
      </c>
      <c r="D17" s="1187">
        <v>12100</v>
      </c>
      <c r="E17" s="1187">
        <v>12700</v>
      </c>
      <c r="F17" s="1187">
        <v>14000</v>
      </c>
      <c r="G17" s="1187">
        <v>14300</v>
      </c>
      <c r="H17" s="1187">
        <v>15000</v>
      </c>
      <c r="I17" s="1187">
        <v>15500</v>
      </c>
      <c r="J17" s="1187">
        <v>16400</v>
      </c>
      <c r="K17" s="1193">
        <v>17200</v>
      </c>
      <c r="L17" s="1187">
        <v>18000</v>
      </c>
      <c r="M17" s="1189">
        <v>13500</v>
      </c>
      <c r="N17" s="1192">
        <v>15100</v>
      </c>
      <c r="O17" s="1191">
        <v>17300</v>
      </c>
    </row>
    <row r="18" spans="1:15" ht="39.950000000000003" customHeight="1">
      <c r="A18" s="1186" t="s">
        <v>2079</v>
      </c>
      <c r="B18" s="1187">
        <v>2600</v>
      </c>
      <c r="C18" s="1187">
        <v>2800</v>
      </c>
      <c r="D18" s="1187">
        <v>2800</v>
      </c>
      <c r="E18" s="1187">
        <v>3100</v>
      </c>
      <c r="F18" s="1187">
        <v>3400</v>
      </c>
      <c r="G18" s="1187">
        <v>3600</v>
      </c>
      <c r="H18" s="1187">
        <v>4000</v>
      </c>
      <c r="I18" s="1187">
        <v>4400</v>
      </c>
      <c r="J18" s="1187">
        <v>4900</v>
      </c>
      <c r="K18" s="1193">
        <v>5900</v>
      </c>
      <c r="L18" s="1187">
        <v>6900</v>
      </c>
      <c r="M18" s="1189">
        <v>5600</v>
      </c>
      <c r="N18" s="1190">
        <v>6300</v>
      </c>
      <c r="O18" s="1191">
        <v>7000</v>
      </c>
    </row>
    <row r="19" spans="1:15" ht="39.950000000000003" customHeight="1">
      <c r="A19" s="1186" t="s">
        <v>2080</v>
      </c>
      <c r="B19" s="1187">
        <v>21400</v>
      </c>
      <c r="C19" s="1187">
        <v>22200</v>
      </c>
      <c r="D19" s="1187">
        <v>22700</v>
      </c>
      <c r="E19" s="1187">
        <v>23700</v>
      </c>
      <c r="F19" s="1187">
        <v>24300</v>
      </c>
      <c r="G19" s="1187">
        <v>23600</v>
      </c>
      <c r="H19" s="1187">
        <v>24100</v>
      </c>
      <c r="I19" s="1187">
        <v>24500</v>
      </c>
      <c r="J19" s="1187">
        <v>25000</v>
      </c>
      <c r="K19" s="1193">
        <v>25500</v>
      </c>
      <c r="L19" s="1187">
        <v>25600</v>
      </c>
      <c r="M19" s="1189">
        <v>17300</v>
      </c>
      <c r="N19" s="1192">
        <v>19200</v>
      </c>
      <c r="O19" s="1191">
        <v>21900</v>
      </c>
    </row>
    <row r="20" spans="1:15" ht="39.950000000000003" customHeight="1">
      <c r="A20" s="1186" t="s">
        <v>2081</v>
      </c>
      <c r="B20" s="1187">
        <v>2800</v>
      </c>
      <c r="C20" s="1187">
        <v>3100</v>
      </c>
      <c r="D20" s="1187">
        <v>3400</v>
      </c>
      <c r="E20" s="1187">
        <v>3700</v>
      </c>
      <c r="F20" s="1187">
        <v>4000</v>
      </c>
      <c r="G20" s="1187">
        <v>4200</v>
      </c>
      <c r="H20" s="1187">
        <v>4600</v>
      </c>
      <c r="I20" s="1187">
        <v>4800</v>
      </c>
      <c r="J20" s="1187">
        <v>5100</v>
      </c>
      <c r="K20" s="1187">
        <v>5300</v>
      </c>
      <c r="L20" s="1188">
        <v>5500</v>
      </c>
      <c r="M20" s="1189">
        <v>4000</v>
      </c>
      <c r="N20" s="1190">
        <v>4500</v>
      </c>
      <c r="O20" s="1191">
        <v>5300</v>
      </c>
    </row>
    <row r="21" spans="1:15" ht="39.950000000000003" customHeight="1">
      <c r="A21" s="1186" t="s">
        <v>2082</v>
      </c>
      <c r="B21" s="1187">
        <v>2400</v>
      </c>
      <c r="C21" s="1187">
        <v>2600</v>
      </c>
      <c r="D21" s="1187">
        <v>2700</v>
      </c>
      <c r="E21" s="1187">
        <v>2900</v>
      </c>
      <c r="F21" s="1187">
        <v>3200</v>
      </c>
      <c r="G21" s="1187">
        <v>3400</v>
      </c>
      <c r="H21" s="1187">
        <v>3700</v>
      </c>
      <c r="I21" s="1187">
        <v>4000</v>
      </c>
      <c r="J21" s="1187">
        <v>4300</v>
      </c>
      <c r="K21" s="1187">
        <v>4700</v>
      </c>
      <c r="L21" s="1188">
        <v>4900</v>
      </c>
      <c r="M21" s="1189">
        <v>3300</v>
      </c>
      <c r="N21" s="1192">
        <v>4000</v>
      </c>
      <c r="O21" s="1191">
        <v>4800</v>
      </c>
    </row>
    <row r="22" spans="1:15" ht="39.950000000000003" customHeight="1">
      <c r="A22" s="1186" t="s">
        <v>2083</v>
      </c>
      <c r="B22" s="1187">
        <v>1700</v>
      </c>
      <c r="C22" s="1187">
        <v>1900</v>
      </c>
      <c r="D22" s="1187">
        <v>2100</v>
      </c>
      <c r="E22" s="1187">
        <v>2200</v>
      </c>
      <c r="F22" s="1187">
        <v>2400</v>
      </c>
      <c r="G22" s="1187">
        <v>2500</v>
      </c>
      <c r="H22" s="1187">
        <v>2600</v>
      </c>
      <c r="I22" s="1187">
        <v>2700</v>
      </c>
      <c r="J22" s="1187">
        <v>3000</v>
      </c>
      <c r="K22" s="1187">
        <v>3200</v>
      </c>
      <c r="L22" s="1188">
        <v>3300</v>
      </c>
      <c r="M22" s="1189">
        <v>2200</v>
      </c>
      <c r="N22" s="1190">
        <v>2600</v>
      </c>
      <c r="O22" s="1191">
        <v>3200</v>
      </c>
    </row>
    <row r="23" spans="1:15" ht="39.950000000000003" customHeight="1">
      <c r="A23" s="1186" t="s">
        <v>2084</v>
      </c>
      <c r="B23" s="1187">
        <v>3700</v>
      </c>
      <c r="C23" s="1187">
        <v>4300</v>
      </c>
      <c r="D23" s="1187">
        <v>4900</v>
      </c>
      <c r="E23" s="1187">
        <v>5300</v>
      </c>
      <c r="F23" s="1187">
        <v>5900</v>
      </c>
      <c r="G23" s="1187">
        <v>6100</v>
      </c>
      <c r="H23" s="1187">
        <v>6500</v>
      </c>
      <c r="I23" s="1187">
        <v>6800</v>
      </c>
      <c r="J23" s="1187">
        <v>7100</v>
      </c>
      <c r="K23" s="1187">
        <v>7400</v>
      </c>
      <c r="L23" s="1188">
        <v>7400</v>
      </c>
      <c r="M23" s="1189">
        <v>4800</v>
      </c>
      <c r="N23" s="1190">
        <v>5600</v>
      </c>
      <c r="O23" s="1191">
        <v>6800</v>
      </c>
    </row>
    <row r="24" spans="1:15" ht="39.950000000000003" customHeight="1" thickBot="1">
      <c r="A24" s="1194" t="s">
        <v>2085</v>
      </c>
      <c r="B24" s="1195">
        <v>15100</v>
      </c>
      <c r="C24" s="1195">
        <v>15500</v>
      </c>
      <c r="D24" s="1195">
        <v>15600</v>
      </c>
      <c r="E24" s="1195">
        <v>16600</v>
      </c>
      <c r="F24" s="1195">
        <v>17400</v>
      </c>
      <c r="G24" s="1195">
        <v>17100</v>
      </c>
      <c r="H24" s="1195">
        <v>17800</v>
      </c>
      <c r="I24" s="1195">
        <v>18400</v>
      </c>
      <c r="J24" s="1195">
        <v>18600</v>
      </c>
      <c r="K24" s="1195">
        <v>18800</v>
      </c>
      <c r="L24" s="1196">
        <v>18700</v>
      </c>
      <c r="M24" s="1197">
        <v>10700</v>
      </c>
      <c r="N24" s="1198">
        <v>12600</v>
      </c>
      <c r="O24" s="1199">
        <v>15400</v>
      </c>
    </row>
    <row r="25" spans="1:15" ht="39.950000000000003" customHeight="1" thickTop="1">
      <c r="A25" s="1200" t="s">
        <v>1923</v>
      </c>
      <c r="B25" s="1201">
        <f t="shared" ref="B25:M25" si="0">SUM(B5:B24)</f>
        <v>270300</v>
      </c>
      <c r="C25" s="1201">
        <f t="shared" si="0"/>
        <v>282600</v>
      </c>
      <c r="D25" s="1201">
        <f t="shared" si="0"/>
        <v>289700</v>
      </c>
      <c r="E25" s="1201">
        <f t="shared" si="0"/>
        <v>305900</v>
      </c>
      <c r="F25" s="1201">
        <f t="shared" si="0"/>
        <v>323900</v>
      </c>
      <c r="G25" s="1201">
        <f t="shared" si="0"/>
        <v>325600</v>
      </c>
      <c r="H25" s="1201">
        <f t="shared" si="0"/>
        <v>340100</v>
      </c>
      <c r="I25" s="1201">
        <f t="shared" si="0"/>
        <v>354200</v>
      </c>
      <c r="J25" s="1201">
        <f t="shared" si="0"/>
        <v>370200</v>
      </c>
      <c r="K25" s="1201">
        <f t="shared" si="0"/>
        <v>386400</v>
      </c>
      <c r="L25" s="1202">
        <v>395400</v>
      </c>
      <c r="M25" s="1203">
        <f t="shared" si="0"/>
        <v>277900</v>
      </c>
      <c r="N25" s="1201">
        <v>305700</v>
      </c>
      <c r="O25" s="1204">
        <v>349300</v>
      </c>
    </row>
    <row r="26" spans="1:15" ht="39.950000000000003" customHeight="1">
      <c r="A26" s="1205" t="s">
        <v>2086</v>
      </c>
      <c r="B26" s="1206"/>
      <c r="C26" s="1206"/>
      <c r="D26" s="1206"/>
      <c r="E26" s="1206"/>
      <c r="F26" s="1206"/>
      <c r="G26" s="1206"/>
      <c r="H26" s="1206"/>
      <c r="J26" s="2450" t="s">
        <v>2087</v>
      </c>
      <c r="K26" s="2450"/>
      <c r="L26" s="2450"/>
      <c r="M26" s="2450"/>
      <c r="N26" s="2450"/>
    </row>
  </sheetData>
  <mergeCells count="17">
    <mergeCell ref="O3:O4"/>
    <mergeCell ref="A1:O1"/>
    <mergeCell ref="A2:O2"/>
    <mergeCell ref="B3:B4"/>
    <mergeCell ref="C3:C4"/>
    <mergeCell ref="D3:D4"/>
    <mergeCell ref="E3:E4"/>
    <mergeCell ref="F3:F4"/>
    <mergeCell ref="G3:G4"/>
    <mergeCell ref="H3:H4"/>
    <mergeCell ref="I3:I4"/>
    <mergeCell ref="J26:N26"/>
    <mergeCell ref="J3:J4"/>
    <mergeCell ref="K3:K4"/>
    <mergeCell ref="L3:L4"/>
    <mergeCell ref="M3:M4"/>
    <mergeCell ref="N3:N4"/>
  </mergeCells>
  <phoneticPr fontId="4"/>
  <pageMargins left="0.78740157480314965" right="0.78740157480314965" top="0.98425196850393704" bottom="0.98425196850393704" header="0.51181102362204722" footer="0.51181102362204722"/>
  <pageSetup paperSize="9" scale="60" fitToHeight="0"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2AF5C-A068-483C-A5B2-806539FE9D8E}">
  <sheetPr>
    <pageSetUpPr fitToPage="1"/>
  </sheetPr>
  <dimension ref="A1:E51"/>
  <sheetViews>
    <sheetView view="pageBreakPreview" zoomScale="90" zoomScaleNormal="100" zoomScaleSheetLayoutView="90" workbookViewId="0"/>
  </sheetViews>
  <sheetFormatPr defaultRowHeight="13.5"/>
  <cols>
    <col min="1" max="1" width="6" style="1209" customWidth="1"/>
    <col min="2" max="4" width="17.875" style="1209" customWidth="1"/>
    <col min="5" max="5" width="22.75" style="1209" bestFit="1" customWidth="1"/>
    <col min="6" max="6" width="6" style="1209" customWidth="1"/>
    <col min="7" max="16384" width="9" style="1209"/>
  </cols>
  <sheetData>
    <row r="1" spans="2:5" ht="18.75">
      <c r="B1" s="1208" t="s">
        <v>2088</v>
      </c>
    </row>
    <row r="2" spans="2:5">
      <c r="B2" s="1210"/>
      <c r="C2" s="1210"/>
      <c r="D2" s="1210"/>
      <c r="E2" s="1211" t="s">
        <v>2089</v>
      </c>
    </row>
    <row r="3" spans="2:5" s="1213" customFormat="1" ht="21" customHeight="1">
      <c r="B3" s="1211" t="s">
        <v>1537</v>
      </c>
      <c r="C3" s="1212" t="s">
        <v>2090</v>
      </c>
      <c r="D3" s="1211" t="s">
        <v>2091</v>
      </c>
      <c r="E3" s="1211" t="s">
        <v>1923</v>
      </c>
    </row>
    <row r="4" spans="2:5" ht="21" customHeight="1">
      <c r="B4" s="1214" t="s">
        <v>1595</v>
      </c>
      <c r="C4" s="1215">
        <v>92776</v>
      </c>
      <c r="D4" s="1216">
        <v>29932</v>
      </c>
      <c r="E4" s="1216">
        <f t="shared" ref="E4:E19" si="0">SUM(C4:D4)</f>
        <v>122708</v>
      </c>
    </row>
    <row r="5" spans="2:5" ht="21" customHeight="1">
      <c r="B5" s="1214" t="s">
        <v>1596</v>
      </c>
      <c r="C5" s="1215">
        <v>93521</v>
      </c>
      <c r="D5" s="1216">
        <v>31177</v>
      </c>
      <c r="E5" s="1216">
        <f t="shared" si="0"/>
        <v>124698</v>
      </c>
    </row>
    <row r="6" spans="2:5" ht="21" customHeight="1">
      <c r="B6" s="1214" t="s">
        <v>1597</v>
      </c>
      <c r="C6" s="1215">
        <v>95162</v>
      </c>
      <c r="D6" s="1216">
        <v>32519</v>
      </c>
      <c r="E6" s="1216">
        <f t="shared" si="0"/>
        <v>127681</v>
      </c>
    </row>
    <row r="7" spans="2:5" ht="21" customHeight="1">
      <c r="B7" s="1214" t="s">
        <v>1598</v>
      </c>
      <c r="C7" s="1215">
        <v>96368</v>
      </c>
      <c r="D7" s="1216">
        <v>34236</v>
      </c>
      <c r="E7" s="1216">
        <f t="shared" si="0"/>
        <v>130604</v>
      </c>
    </row>
    <row r="8" spans="2:5" ht="21" customHeight="1">
      <c r="B8" s="1214" t="s">
        <v>1599</v>
      </c>
      <c r="C8" s="1215">
        <v>96402</v>
      </c>
      <c r="D8" s="1216">
        <v>35972</v>
      </c>
      <c r="E8" s="1216">
        <f t="shared" si="0"/>
        <v>132374</v>
      </c>
    </row>
    <row r="9" spans="2:5" ht="21" customHeight="1">
      <c r="B9" s="1214" t="s">
        <v>1600</v>
      </c>
      <c r="C9" s="1215">
        <v>96171</v>
      </c>
      <c r="D9" s="1216">
        <v>37868</v>
      </c>
      <c r="E9" s="1216">
        <f t="shared" si="0"/>
        <v>134039</v>
      </c>
    </row>
    <row r="10" spans="2:5" ht="21" customHeight="1">
      <c r="B10" s="1214" t="s">
        <v>1601</v>
      </c>
      <c r="C10" s="1215">
        <v>96000</v>
      </c>
      <c r="D10" s="1216">
        <v>40085</v>
      </c>
      <c r="E10" s="1216">
        <f t="shared" si="0"/>
        <v>136085</v>
      </c>
    </row>
    <row r="11" spans="2:5" ht="21" customHeight="1">
      <c r="B11" s="1214" t="s">
        <v>1602</v>
      </c>
      <c r="C11" s="1215">
        <v>96244</v>
      </c>
      <c r="D11" s="1216">
        <v>41622</v>
      </c>
      <c r="E11" s="1216">
        <f t="shared" si="0"/>
        <v>137866</v>
      </c>
    </row>
    <row r="12" spans="2:5" ht="21" customHeight="1">
      <c r="B12" s="1214" t="s">
        <v>1603</v>
      </c>
      <c r="C12" s="1215">
        <v>96898</v>
      </c>
      <c r="D12" s="1216">
        <v>43058</v>
      </c>
      <c r="E12" s="1216">
        <f t="shared" si="0"/>
        <v>139956</v>
      </c>
    </row>
    <row r="13" spans="2:5" ht="21" customHeight="1">
      <c r="B13" s="1217" t="s">
        <v>1823</v>
      </c>
      <c r="C13" s="1218">
        <v>98044</v>
      </c>
      <c r="D13" s="1219">
        <v>44333</v>
      </c>
      <c r="E13" s="1219">
        <f t="shared" si="0"/>
        <v>142377</v>
      </c>
    </row>
    <row r="14" spans="2:5" ht="21" customHeight="1">
      <c r="B14" s="1214" t="s">
        <v>1824</v>
      </c>
      <c r="C14" s="1215">
        <v>98731</v>
      </c>
      <c r="D14" s="1216">
        <v>45988</v>
      </c>
      <c r="E14" s="1216">
        <f t="shared" si="0"/>
        <v>144719</v>
      </c>
    </row>
    <row r="15" spans="2:5" ht="21" customHeight="1">
      <c r="B15" s="1214" t="s">
        <v>1825</v>
      </c>
      <c r="C15" s="1215">
        <v>99772</v>
      </c>
      <c r="D15" s="1216">
        <v>47981</v>
      </c>
      <c r="E15" s="1216">
        <f t="shared" si="0"/>
        <v>147753</v>
      </c>
    </row>
    <row r="16" spans="2:5" ht="21" customHeight="1">
      <c r="B16" s="1214" t="s">
        <v>2092</v>
      </c>
      <c r="C16" s="1215">
        <v>100645</v>
      </c>
      <c r="D16" s="1216">
        <v>50082</v>
      </c>
      <c r="E16" s="1216">
        <f t="shared" si="0"/>
        <v>150727</v>
      </c>
    </row>
    <row r="17" spans="2:5" ht="21" customHeight="1">
      <c r="B17" s="1214" t="s">
        <v>2093</v>
      </c>
      <c r="C17" s="1215">
        <v>101715</v>
      </c>
      <c r="D17" s="1216">
        <v>51716</v>
      </c>
      <c r="E17" s="1216">
        <f t="shared" si="0"/>
        <v>153431</v>
      </c>
    </row>
    <row r="18" spans="2:5" ht="21" customHeight="1">
      <c r="B18" s="1214" t="s">
        <v>2094</v>
      </c>
      <c r="C18" s="1215">
        <v>103587</v>
      </c>
      <c r="D18" s="1216">
        <v>52864</v>
      </c>
      <c r="E18" s="1216">
        <f t="shared" si="0"/>
        <v>156451</v>
      </c>
    </row>
    <row r="19" spans="2:5" ht="21" customHeight="1">
      <c r="B19" s="1214" t="s">
        <v>1857</v>
      </c>
      <c r="C19" s="1215">
        <v>104973</v>
      </c>
      <c r="D19" s="1216">
        <v>54093</v>
      </c>
      <c r="E19" s="1216">
        <f t="shared" si="0"/>
        <v>159066</v>
      </c>
    </row>
    <row r="20" spans="2:5" ht="21" customHeight="1">
      <c r="B20" s="1214" t="s">
        <v>1858</v>
      </c>
      <c r="C20" s="1215">
        <v>106668</v>
      </c>
      <c r="D20" s="1216">
        <v>55655</v>
      </c>
      <c r="E20" s="1216">
        <f>SUM(C20:D20)</f>
        <v>162323</v>
      </c>
    </row>
    <row r="21" spans="2:5" ht="21" customHeight="1">
      <c r="B21" s="1214" t="s">
        <v>131</v>
      </c>
      <c r="C21" s="1220">
        <v>108414</v>
      </c>
      <c r="D21" s="1221">
        <v>56878</v>
      </c>
      <c r="E21" s="1216">
        <f>C21+D21</f>
        <v>165292</v>
      </c>
    </row>
    <row r="22" spans="2:5" ht="21" customHeight="1">
      <c r="B22" s="1214" t="s">
        <v>2064</v>
      </c>
      <c r="C22" s="1220">
        <v>110348</v>
      </c>
      <c r="D22" s="1221">
        <v>58251</v>
      </c>
      <c r="E22" s="1216">
        <v>168599</v>
      </c>
    </row>
    <row r="23" spans="2:5" ht="21" customHeight="1">
      <c r="B23" s="1217" t="s">
        <v>2095</v>
      </c>
      <c r="C23" s="1222">
        <v>112526</v>
      </c>
      <c r="D23" s="1223">
        <v>59530</v>
      </c>
      <c r="E23" s="1219">
        <f>C23+D23</f>
        <v>172056</v>
      </c>
    </row>
    <row r="24" spans="2:5">
      <c r="E24" s="1224" t="s">
        <v>2096</v>
      </c>
    </row>
    <row r="25" spans="2:5" ht="3.75" customHeight="1"/>
    <row r="26" spans="2:5" ht="18" customHeight="1">
      <c r="B26" s="1225" t="s">
        <v>2097</v>
      </c>
    </row>
    <row r="27" spans="2:5" ht="18" customHeight="1">
      <c r="B27" s="1225" t="s">
        <v>2098</v>
      </c>
    </row>
    <row r="51" spans="1:1">
      <c r="A51" s="1226"/>
    </row>
  </sheetData>
  <phoneticPr fontId="4"/>
  <printOptions horizontalCentered="1"/>
  <pageMargins left="0.78740157480314965" right="0.78740157480314965" top="0.98425196850393704" bottom="0.98425196850393704" header="0.51181102362204722" footer="0.51181102362204722"/>
  <pageSetup paperSize="9" scale="98" fitToHeight="0"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6DD56-A79E-4299-8824-0EA4EA80322B}">
  <sheetPr>
    <pageSetUpPr fitToPage="1"/>
  </sheetPr>
  <dimension ref="A1:Q48"/>
  <sheetViews>
    <sheetView view="pageBreakPreview" zoomScale="85" zoomScaleNormal="100" zoomScaleSheetLayoutView="85" workbookViewId="0"/>
  </sheetViews>
  <sheetFormatPr defaultColWidth="9" defaultRowHeight="13.5"/>
  <cols>
    <col min="1" max="1" width="17.5" style="254" customWidth="1"/>
    <col min="2" max="9" width="8.625" style="1261" customWidth="1"/>
    <col min="10" max="13" width="8.625" style="254" customWidth="1"/>
    <col min="14" max="17" width="5.625" style="254" customWidth="1"/>
    <col min="18" max="16384" width="9" style="254"/>
  </cols>
  <sheetData>
    <row r="1" spans="1:17" ht="36" customHeight="1">
      <c r="A1" s="1227" t="s">
        <v>2099</v>
      </c>
      <c r="B1" s="1228"/>
      <c r="C1" s="1228"/>
      <c r="D1" s="1229"/>
      <c r="E1" s="1229"/>
      <c r="F1" s="1229"/>
      <c r="G1" s="1229"/>
      <c r="H1" s="1229"/>
      <c r="I1" s="1229"/>
    </row>
    <row r="2" spans="1:17" ht="17.25" customHeight="1">
      <c r="A2" s="1230"/>
      <c r="B2" s="1231"/>
      <c r="C2" s="1232"/>
      <c r="D2" s="1232"/>
      <c r="E2" s="1232"/>
      <c r="F2" s="1232"/>
      <c r="G2" s="1231"/>
      <c r="H2" s="1231"/>
      <c r="I2" s="1233"/>
      <c r="J2" s="255"/>
      <c r="K2" s="255"/>
      <c r="L2" s="255"/>
      <c r="M2" s="255"/>
      <c r="N2" s="255"/>
      <c r="O2" s="255"/>
      <c r="P2" s="1233"/>
      <c r="Q2" s="1234" t="s">
        <v>2100</v>
      </c>
    </row>
    <row r="3" spans="1:17" s="1236" customFormat="1" ht="30" customHeight="1">
      <c r="A3" s="1235" t="s">
        <v>2101</v>
      </c>
      <c r="B3" s="2482" t="s">
        <v>2102</v>
      </c>
      <c r="C3" s="2483"/>
      <c r="D3" s="2482" t="s">
        <v>2103</v>
      </c>
      <c r="E3" s="2483"/>
      <c r="F3" s="2476" t="s">
        <v>2104</v>
      </c>
      <c r="G3" s="2484"/>
      <c r="H3" s="2485" t="s">
        <v>2105</v>
      </c>
      <c r="I3" s="2486"/>
      <c r="J3" s="2482" t="s">
        <v>2106</v>
      </c>
      <c r="K3" s="2483"/>
      <c r="L3" s="2482" t="s">
        <v>2107</v>
      </c>
      <c r="M3" s="2483"/>
      <c r="N3" s="2476" t="s">
        <v>2108</v>
      </c>
      <c r="O3" s="2477"/>
      <c r="P3" s="2480" t="s">
        <v>2109</v>
      </c>
      <c r="Q3" s="2480"/>
    </row>
    <row r="4" spans="1:17" s="1236" customFormat="1" ht="30" customHeight="1">
      <c r="A4" s="1124" t="s">
        <v>2110</v>
      </c>
      <c r="B4" s="1237" t="s">
        <v>2111</v>
      </c>
      <c r="C4" s="1237" t="s">
        <v>2112</v>
      </c>
      <c r="D4" s="1237" t="s">
        <v>2113</v>
      </c>
      <c r="E4" s="1238" t="s">
        <v>2112</v>
      </c>
      <c r="F4" s="1237" t="s">
        <v>2113</v>
      </c>
      <c r="G4" s="1238" t="s">
        <v>2112</v>
      </c>
      <c r="H4" s="1237" t="s">
        <v>2113</v>
      </c>
      <c r="I4" s="1237" t="s">
        <v>2112</v>
      </c>
      <c r="J4" s="1237" t="s">
        <v>2113</v>
      </c>
      <c r="K4" s="1239" t="s">
        <v>2112</v>
      </c>
      <c r="L4" s="1237" t="s">
        <v>2113</v>
      </c>
      <c r="M4" s="1239" t="s">
        <v>2112</v>
      </c>
      <c r="N4" s="2478"/>
      <c r="O4" s="2479"/>
      <c r="P4" s="2481"/>
      <c r="Q4" s="2481"/>
    </row>
    <row r="5" spans="1:17" s="1236" customFormat="1" ht="30" customHeight="1">
      <c r="A5" s="1051" t="s">
        <v>1592</v>
      </c>
      <c r="B5" s="1240">
        <v>38869</v>
      </c>
      <c r="C5" s="1241">
        <v>16329</v>
      </c>
      <c r="D5" s="1240">
        <v>6798</v>
      </c>
      <c r="E5" s="1241">
        <v>2207</v>
      </c>
      <c r="F5" s="1240">
        <v>1911</v>
      </c>
      <c r="G5" s="1241">
        <v>617</v>
      </c>
      <c r="H5" s="1240">
        <v>0</v>
      </c>
      <c r="I5" s="1241">
        <v>0</v>
      </c>
      <c r="J5" s="1240">
        <v>3303</v>
      </c>
      <c r="K5" s="1241">
        <v>45</v>
      </c>
      <c r="L5" s="1240">
        <v>32</v>
      </c>
      <c r="M5" s="1241">
        <v>8</v>
      </c>
      <c r="N5" s="2474">
        <v>1252</v>
      </c>
      <c r="O5" s="2475"/>
      <c r="P5" s="2473">
        <f t="shared" ref="P5:P14" si="0">SUM(B5:I5,J5:O5)</f>
        <v>71371</v>
      </c>
      <c r="Q5" s="2473"/>
    </row>
    <row r="6" spans="1:17" s="1236" customFormat="1" ht="30" customHeight="1">
      <c r="A6" s="1051" t="s">
        <v>1593</v>
      </c>
      <c r="B6" s="1240">
        <v>39633</v>
      </c>
      <c r="C6" s="1241">
        <v>18445</v>
      </c>
      <c r="D6" s="1240">
        <v>6536</v>
      </c>
      <c r="E6" s="1241">
        <v>2064</v>
      </c>
      <c r="F6" s="1240">
        <v>2884</v>
      </c>
      <c r="G6" s="1241">
        <v>755</v>
      </c>
      <c r="H6" s="1240">
        <v>0</v>
      </c>
      <c r="I6" s="1241">
        <v>0</v>
      </c>
      <c r="J6" s="1240">
        <v>3349</v>
      </c>
      <c r="K6" s="1241">
        <v>45</v>
      </c>
      <c r="L6" s="1240">
        <v>47</v>
      </c>
      <c r="M6" s="1241">
        <v>0</v>
      </c>
      <c r="N6" s="2474">
        <v>1788</v>
      </c>
      <c r="O6" s="2475"/>
      <c r="P6" s="2473">
        <f t="shared" si="0"/>
        <v>75546</v>
      </c>
      <c r="Q6" s="2473"/>
    </row>
    <row r="7" spans="1:17" s="1236" customFormat="1" ht="30" customHeight="1">
      <c r="A7" s="1051" t="s">
        <v>1875</v>
      </c>
      <c r="B7" s="1240">
        <v>39777</v>
      </c>
      <c r="C7" s="1241">
        <v>21270</v>
      </c>
      <c r="D7" s="1240">
        <v>4969</v>
      </c>
      <c r="E7" s="1241">
        <v>2485</v>
      </c>
      <c r="F7" s="1240">
        <v>2472</v>
      </c>
      <c r="G7" s="1241">
        <v>496</v>
      </c>
      <c r="H7" s="1240">
        <v>0</v>
      </c>
      <c r="I7" s="1241">
        <v>0</v>
      </c>
      <c r="J7" s="1240">
        <v>4329</v>
      </c>
      <c r="K7" s="1241">
        <v>52</v>
      </c>
      <c r="L7" s="1240">
        <v>49</v>
      </c>
      <c r="M7" s="1241">
        <v>0</v>
      </c>
      <c r="N7" s="2474">
        <v>1776</v>
      </c>
      <c r="O7" s="2475"/>
      <c r="P7" s="2473">
        <f t="shared" si="0"/>
        <v>77675</v>
      </c>
      <c r="Q7" s="2473"/>
    </row>
    <row r="8" spans="1:17" s="1236" customFormat="1" ht="30" customHeight="1">
      <c r="A8" s="1051" t="s">
        <v>1876</v>
      </c>
      <c r="B8" s="1240">
        <v>41252</v>
      </c>
      <c r="C8" s="1241">
        <v>21222</v>
      </c>
      <c r="D8" s="1240">
        <v>4487</v>
      </c>
      <c r="E8" s="1241">
        <v>2525</v>
      </c>
      <c r="F8" s="1240">
        <v>2670</v>
      </c>
      <c r="G8" s="1241">
        <v>540</v>
      </c>
      <c r="H8" s="1240">
        <v>0</v>
      </c>
      <c r="I8" s="1241">
        <v>0</v>
      </c>
      <c r="J8" s="1240">
        <v>4283</v>
      </c>
      <c r="K8" s="1241">
        <v>62</v>
      </c>
      <c r="L8" s="1240">
        <v>45</v>
      </c>
      <c r="M8" s="1241">
        <v>0</v>
      </c>
      <c r="N8" s="2474">
        <v>1806</v>
      </c>
      <c r="O8" s="2475"/>
      <c r="P8" s="2473">
        <f t="shared" si="0"/>
        <v>78892</v>
      </c>
      <c r="Q8" s="2473"/>
    </row>
    <row r="9" spans="1:17" s="1236" customFormat="1" ht="30" customHeight="1">
      <c r="A9" s="1051" t="s">
        <v>1877</v>
      </c>
      <c r="B9" s="1240">
        <v>41368</v>
      </c>
      <c r="C9" s="1241">
        <v>22201</v>
      </c>
      <c r="D9" s="1240">
        <v>4095</v>
      </c>
      <c r="E9" s="1241">
        <v>2598</v>
      </c>
      <c r="F9" s="1240">
        <v>2656</v>
      </c>
      <c r="G9" s="1241">
        <v>562</v>
      </c>
      <c r="H9" s="1240">
        <v>0</v>
      </c>
      <c r="I9" s="1241">
        <v>0</v>
      </c>
      <c r="J9" s="1240">
        <v>4408</v>
      </c>
      <c r="K9" s="1241">
        <v>44</v>
      </c>
      <c r="L9" s="1240">
        <v>47</v>
      </c>
      <c r="M9" s="1241">
        <v>0</v>
      </c>
      <c r="N9" s="2474">
        <v>1775</v>
      </c>
      <c r="O9" s="2475"/>
      <c r="P9" s="2473">
        <f t="shared" si="0"/>
        <v>79754</v>
      </c>
      <c r="Q9" s="2473"/>
    </row>
    <row r="10" spans="1:17" s="1236" customFormat="1" ht="30" customHeight="1">
      <c r="A10" s="1051" t="s">
        <v>1878</v>
      </c>
      <c r="B10" s="1240">
        <v>38862</v>
      </c>
      <c r="C10" s="1241">
        <v>26063</v>
      </c>
      <c r="D10" s="1240">
        <v>3119</v>
      </c>
      <c r="E10" s="1241">
        <v>2548</v>
      </c>
      <c r="F10" s="1240">
        <v>3776</v>
      </c>
      <c r="G10" s="1241">
        <v>484</v>
      </c>
      <c r="H10" s="1240">
        <v>0</v>
      </c>
      <c r="I10" s="1241">
        <v>0</v>
      </c>
      <c r="J10" s="1240">
        <v>5148</v>
      </c>
      <c r="K10" s="1241">
        <v>65</v>
      </c>
      <c r="L10" s="1240">
        <v>48</v>
      </c>
      <c r="M10" s="1241">
        <v>0</v>
      </c>
      <c r="N10" s="2474">
        <v>1456</v>
      </c>
      <c r="O10" s="2475"/>
      <c r="P10" s="2473">
        <f t="shared" si="0"/>
        <v>81569</v>
      </c>
      <c r="Q10" s="2473"/>
    </row>
    <row r="11" spans="1:17" s="1236" customFormat="1" ht="30" customHeight="1">
      <c r="A11" s="1051" t="s">
        <v>1879</v>
      </c>
      <c r="B11" s="1240">
        <v>41398</v>
      </c>
      <c r="C11" s="1241">
        <v>26500</v>
      </c>
      <c r="D11" s="1240">
        <v>2871</v>
      </c>
      <c r="E11" s="1241">
        <v>1990</v>
      </c>
      <c r="F11" s="1240">
        <v>538</v>
      </c>
      <c r="G11" s="1241">
        <v>352</v>
      </c>
      <c r="H11" s="1240">
        <v>0</v>
      </c>
      <c r="I11" s="1241">
        <v>0</v>
      </c>
      <c r="J11" s="1240">
        <v>4804</v>
      </c>
      <c r="K11" s="1241">
        <v>75</v>
      </c>
      <c r="L11" s="1240">
        <v>46</v>
      </c>
      <c r="M11" s="1241">
        <v>0</v>
      </c>
      <c r="N11" s="2474">
        <v>1665</v>
      </c>
      <c r="O11" s="2475"/>
      <c r="P11" s="2473">
        <f t="shared" si="0"/>
        <v>80239</v>
      </c>
      <c r="Q11" s="2473"/>
    </row>
    <row r="12" spans="1:17" s="1236" customFormat="1" ht="30" customHeight="1">
      <c r="A12" s="1051" t="s">
        <v>1880</v>
      </c>
      <c r="B12" s="1240">
        <v>43634</v>
      </c>
      <c r="C12" s="1241">
        <v>27295</v>
      </c>
      <c r="D12" s="1240">
        <v>3105</v>
      </c>
      <c r="E12" s="1241">
        <v>1721</v>
      </c>
      <c r="F12" s="1240">
        <v>777</v>
      </c>
      <c r="G12" s="1241">
        <v>407</v>
      </c>
      <c r="H12" s="1240">
        <v>0</v>
      </c>
      <c r="I12" s="1241">
        <v>0</v>
      </c>
      <c r="J12" s="1240">
        <v>4923</v>
      </c>
      <c r="K12" s="1241">
        <v>115</v>
      </c>
      <c r="L12" s="1240">
        <v>47</v>
      </c>
      <c r="M12" s="1241">
        <v>0</v>
      </c>
      <c r="N12" s="2474">
        <v>1724</v>
      </c>
      <c r="O12" s="2475"/>
      <c r="P12" s="2473">
        <f t="shared" si="0"/>
        <v>83748</v>
      </c>
      <c r="Q12" s="2473"/>
    </row>
    <row r="13" spans="1:17" s="1236" customFormat="1" ht="30" customHeight="1">
      <c r="A13" s="1051" t="s">
        <v>1600</v>
      </c>
      <c r="B13" s="1240">
        <v>44158</v>
      </c>
      <c r="C13" s="1241">
        <v>25368</v>
      </c>
      <c r="D13" s="1240">
        <v>2793</v>
      </c>
      <c r="E13" s="1241">
        <v>740</v>
      </c>
      <c r="F13" s="1240">
        <v>740</v>
      </c>
      <c r="G13" s="1241">
        <v>336</v>
      </c>
      <c r="H13" s="1240">
        <v>0</v>
      </c>
      <c r="I13" s="1241">
        <v>0</v>
      </c>
      <c r="J13" s="1240">
        <v>5049</v>
      </c>
      <c r="K13" s="1241">
        <v>340</v>
      </c>
      <c r="L13" s="1240">
        <v>44</v>
      </c>
      <c r="M13" s="1241">
        <v>0</v>
      </c>
      <c r="N13" s="2470">
        <v>1665</v>
      </c>
      <c r="O13" s="2471"/>
      <c r="P13" s="2473">
        <f t="shared" si="0"/>
        <v>81233</v>
      </c>
      <c r="Q13" s="2473"/>
    </row>
    <row r="14" spans="1:17" s="1236" customFormat="1" ht="30" customHeight="1">
      <c r="A14" s="1051" t="s">
        <v>1601</v>
      </c>
      <c r="B14" s="1240">
        <v>44440</v>
      </c>
      <c r="C14" s="1241">
        <v>23511</v>
      </c>
      <c r="D14" s="1240">
        <v>2646</v>
      </c>
      <c r="E14" s="1241">
        <v>583</v>
      </c>
      <c r="F14" s="1240">
        <v>757</v>
      </c>
      <c r="G14" s="1241">
        <v>324</v>
      </c>
      <c r="H14" s="1240">
        <v>0</v>
      </c>
      <c r="I14" s="1241">
        <v>0</v>
      </c>
      <c r="J14" s="1240">
        <v>4836</v>
      </c>
      <c r="K14" s="1241">
        <v>268</v>
      </c>
      <c r="L14" s="1240">
        <v>44</v>
      </c>
      <c r="M14" s="1241">
        <v>0</v>
      </c>
      <c r="N14" s="2470">
        <v>1682</v>
      </c>
      <c r="O14" s="2471"/>
      <c r="P14" s="2473">
        <f t="shared" si="0"/>
        <v>79091</v>
      </c>
      <c r="Q14" s="2473"/>
    </row>
    <row r="15" spans="1:17" s="1236" customFormat="1" ht="30" customHeight="1">
      <c r="A15" s="1051" t="s">
        <v>1602</v>
      </c>
      <c r="B15" s="1240">
        <v>43522</v>
      </c>
      <c r="C15" s="1241">
        <v>22708</v>
      </c>
      <c r="D15" s="1240">
        <v>2761</v>
      </c>
      <c r="E15" s="1241">
        <v>552</v>
      </c>
      <c r="F15" s="1240">
        <v>931</v>
      </c>
      <c r="G15" s="1241">
        <v>418</v>
      </c>
      <c r="H15" s="1240">
        <v>0</v>
      </c>
      <c r="I15" s="1241">
        <v>0</v>
      </c>
      <c r="J15" s="1240">
        <v>5264</v>
      </c>
      <c r="K15" s="1241">
        <v>225</v>
      </c>
      <c r="L15" s="1240">
        <v>45</v>
      </c>
      <c r="M15" s="1241">
        <v>0</v>
      </c>
      <c r="N15" s="2470">
        <v>1563</v>
      </c>
      <c r="O15" s="2471"/>
      <c r="P15" s="2472">
        <f>SUM(J15:O15,B15:I15)</f>
        <v>77989</v>
      </c>
      <c r="Q15" s="2472"/>
    </row>
    <row r="16" spans="1:17" s="1236" customFormat="1" ht="30" customHeight="1">
      <c r="A16" s="1051" t="s">
        <v>1603</v>
      </c>
      <c r="B16" s="1240">
        <v>42986</v>
      </c>
      <c r="C16" s="1241">
        <v>23544</v>
      </c>
      <c r="D16" s="1240">
        <v>2923</v>
      </c>
      <c r="E16" s="1241">
        <v>613</v>
      </c>
      <c r="F16" s="1240">
        <v>1001</v>
      </c>
      <c r="G16" s="1241">
        <v>333</v>
      </c>
      <c r="H16" s="1240">
        <v>0</v>
      </c>
      <c r="I16" s="1241">
        <v>0</v>
      </c>
      <c r="J16" s="1240">
        <v>5230</v>
      </c>
      <c r="K16" s="1241">
        <v>183</v>
      </c>
      <c r="L16" s="1240">
        <v>42</v>
      </c>
      <c r="M16" s="1241">
        <v>0</v>
      </c>
      <c r="N16" s="2470">
        <v>1552</v>
      </c>
      <c r="O16" s="2471"/>
      <c r="P16" s="2472">
        <v>78407</v>
      </c>
      <c r="Q16" s="2472"/>
    </row>
    <row r="17" spans="1:17" s="1236" customFormat="1" ht="30" customHeight="1">
      <c r="A17" s="1051" t="s">
        <v>1823</v>
      </c>
      <c r="B17" s="1240">
        <v>44453</v>
      </c>
      <c r="C17" s="1241">
        <v>23045</v>
      </c>
      <c r="D17" s="1240">
        <v>2998</v>
      </c>
      <c r="E17" s="1241">
        <v>537</v>
      </c>
      <c r="F17" s="1240">
        <v>1395</v>
      </c>
      <c r="G17" s="1241">
        <v>493</v>
      </c>
      <c r="H17" s="1240">
        <v>0</v>
      </c>
      <c r="I17" s="1241">
        <v>0</v>
      </c>
      <c r="J17" s="1240">
        <v>5379</v>
      </c>
      <c r="K17" s="1241">
        <v>132</v>
      </c>
      <c r="L17" s="1240">
        <v>47</v>
      </c>
      <c r="M17" s="1241">
        <v>0</v>
      </c>
      <c r="N17" s="2470">
        <v>1521</v>
      </c>
      <c r="O17" s="2471"/>
      <c r="P17" s="2472">
        <f t="shared" ref="P17:P26" si="1">SUM(J17:O17,B17:I17)</f>
        <v>80000</v>
      </c>
      <c r="Q17" s="2472"/>
    </row>
    <row r="18" spans="1:17" s="1236" customFormat="1" ht="30" customHeight="1">
      <c r="A18" s="1051" t="s">
        <v>1824</v>
      </c>
      <c r="B18" s="1240">
        <v>44810</v>
      </c>
      <c r="C18" s="1241">
        <v>23726</v>
      </c>
      <c r="D18" s="1240">
        <v>2557</v>
      </c>
      <c r="E18" s="1242">
        <v>557</v>
      </c>
      <c r="F18" s="1243">
        <v>1518</v>
      </c>
      <c r="G18" s="1242">
        <v>394</v>
      </c>
      <c r="H18" s="1243">
        <v>0</v>
      </c>
      <c r="I18" s="1242">
        <v>0</v>
      </c>
      <c r="J18" s="1243">
        <v>5284</v>
      </c>
      <c r="K18" s="1242">
        <v>3958</v>
      </c>
      <c r="L18" s="1240">
        <v>43</v>
      </c>
      <c r="M18" s="1241">
        <v>0</v>
      </c>
      <c r="N18" s="2470">
        <v>1448</v>
      </c>
      <c r="O18" s="2471"/>
      <c r="P18" s="2472">
        <f t="shared" si="1"/>
        <v>84295</v>
      </c>
      <c r="Q18" s="2472"/>
    </row>
    <row r="19" spans="1:17" s="1236" customFormat="1" ht="30" customHeight="1">
      <c r="A19" s="1051" t="s">
        <v>1825</v>
      </c>
      <c r="B19" s="1243">
        <v>45467</v>
      </c>
      <c r="C19" s="1242">
        <v>24949</v>
      </c>
      <c r="D19" s="1243">
        <v>2463</v>
      </c>
      <c r="E19" s="1242">
        <v>554</v>
      </c>
      <c r="F19" s="1243">
        <v>1802</v>
      </c>
      <c r="G19" s="1242">
        <v>362</v>
      </c>
      <c r="H19" s="1243">
        <v>0</v>
      </c>
      <c r="I19" s="1242">
        <v>0</v>
      </c>
      <c r="J19" s="1243">
        <v>5189</v>
      </c>
      <c r="K19" s="1242">
        <v>8266</v>
      </c>
      <c r="L19" s="1240">
        <v>39</v>
      </c>
      <c r="M19" s="1241">
        <v>0</v>
      </c>
      <c r="N19" s="2470">
        <v>1395</v>
      </c>
      <c r="O19" s="2471"/>
      <c r="P19" s="2472">
        <f t="shared" si="1"/>
        <v>90486</v>
      </c>
      <c r="Q19" s="2472"/>
    </row>
    <row r="20" spans="1:17" s="1236" customFormat="1" ht="30" customHeight="1">
      <c r="A20" s="893" t="s">
        <v>1826</v>
      </c>
      <c r="B20" s="1243">
        <v>45993</v>
      </c>
      <c r="C20" s="1242">
        <v>24447</v>
      </c>
      <c r="D20" s="1243">
        <v>2354</v>
      </c>
      <c r="E20" s="1242">
        <v>535</v>
      </c>
      <c r="F20" s="1243">
        <v>1738</v>
      </c>
      <c r="G20" s="1242">
        <v>361</v>
      </c>
      <c r="H20" s="1243">
        <v>0</v>
      </c>
      <c r="I20" s="1242">
        <v>0</v>
      </c>
      <c r="J20" s="1243">
        <v>5123</v>
      </c>
      <c r="K20" s="1242">
        <v>8365</v>
      </c>
      <c r="L20" s="1240">
        <v>47</v>
      </c>
      <c r="M20" s="1241">
        <v>0</v>
      </c>
      <c r="N20" s="2470">
        <v>1328</v>
      </c>
      <c r="O20" s="2471"/>
      <c r="P20" s="2472">
        <f t="shared" si="1"/>
        <v>90291</v>
      </c>
      <c r="Q20" s="2472"/>
    </row>
    <row r="21" spans="1:17" s="1236" customFormat="1" ht="30" customHeight="1">
      <c r="A21" s="893" t="s">
        <v>1855</v>
      </c>
      <c r="B21" s="1243">
        <v>46058</v>
      </c>
      <c r="C21" s="1242">
        <v>25371</v>
      </c>
      <c r="D21" s="1243">
        <v>2385</v>
      </c>
      <c r="E21" s="1242">
        <v>532</v>
      </c>
      <c r="F21" s="1243">
        <v>1777</v>
      </c>
      <c r="G21" s="1242">
        <v>373</v>
      </c>
      <c r="H21" s="1243">
        <v>0</v>
      </c>
      <c r="I21" s="1242">
        <v>0</v>
      </c>
      <c r="J21" s="1243">
        <v>5114</v>
      </c>
      <c r="K21" s="1242">
        <v>11266</v>
      </c>
      <c r="L21" s="1240">
        <v>46</v>
      </c>
      <c r="M21" s="1241">
        <v>0</v>
      </c>
      <c r="N21" s="2470">
        <v>1345</v>
      </c>
      <c r="O21" s="2471"/>
      <c r="P21" s="2472">
        <f t="shared" si="1"/>
        <v>94267</v>
      </c>
      <c r="Q21" s="2472"/>
    </row>
    <row r="22" spans="1:17" s="1236" customFormat="1" ht="30" customHeight="1">
      <c r="A22" s="893" t="s">
        <v>1856</v>
      </c>
      <c r="B22" s="1243">
        <v>46909</v>
      </c>
      <c r="C22" s="1242">
        <v>24344</v>
      </c>
      <c r="D22" s="1243">
        <v>2274</v>
      </c>
      <c r="E22" s="1242">
        <v>474</v>
      </c>
      <c r="F22" s="1243">
        <v>1700</v>
      </c>
      <c r="G22" s="1242">
        <v>212</v>
      </c>
      <c r="H22" s="1243">
        <v>0</v>
      </c>
      <c r="I22" s="1242">
        <v>0</v>
      </c>
      <c r="J22" s="1243">
        <v>5115</v>
      </c>
      <c r="K22" s="1242">
        <v>10290</v>
      </c>
      <c r="L22" s="1240">
        <v>44</v>
      </c>
      <c r="M22" s="1241">
        <v>0</v>
      </c>
      <c r="N22" s="2470">
        <v>1374</v>
      </c>
      <c r="O22" s="2471"/>
      <c r="P22" s="2472">
        <f t="shared" si="1"/>
        <v>92736</v>
      </c>
      <c r="Q22" s="2472"/>
    </row>
    <row r="23" spans="1:17" s="1236" customFormat="1" ht="30" customHeight="1">
      <c r="A23" s="893" t="s">
        <v>1857</v>
      </c>
      <c r="B23" s="1243">
        <v>47476</v>
      </c>
      <c r="C23" s="1242">
        <v>23836</v>
      </c>
      <c r="D23" s="1243">
        <v>2232</v>
      </c>
      <c r="E23" s="1242">
        <v>566</v>
      </c>
      <c r="F23" s="1243">
        <v>1693</v>
      </c>
      <c r="G23" s="1242">
        <v>161</v>
      </c>
      <c r="H23" s="1243">
        <v>0</v>
      </c>
      <c r="I23" s="1242">
        <v>0</v>
      </c>
      <c r="J23" s="1243">
        <v>5006</v>
      </c>
      <c r="K23" s="1242">
        <v>10270</v>
      </c>
      <c r="L23" s="1240">
        <v>44</v>
      </c>
      <c r="M23" s="1241">
        <v>0</v>
      </c>
      <c r="N23" s="2470">
        <v>1270</v>
      </c>
      <c r="O23" s="2471"/>
      <c r="P23" s="2472">
        <f t="shared" si="1"/>
        <v>92554</v>
      </c>
      <c r="Q23" s="2472"/>
    </row>
    <row r="24" spans="1:17" s="1236" customFormat="1" ht="30" customHeight="1">
      <c r="A24" s="893" t="s">
        <v>1858</v>
      </c>
      <c r="B24" s="1243">
        <v>48795</v>
      </c>
      <c r="C24" s="1242">
        <v>23234</v>
      </c>
      <c r="D24" s="1243">
        <v>2372</v>
      </c>
      <c r="E24" s="1242">
        <v>596</v>
      </c>
      <c r="F24" s="1243">
        <v>1688</v>
      </c>
      <c r="G24" s="1242">
        <v>149</v>
      </c>
      <c r="H24" s="1243">
        <v>0</v>
      </c>
      <c r="I24" s="1242">
        <v>0</v>
      </c>
      <c r="J24" s="1243">
        <v>5012</v>
      </c>
      <c r="K24" s="1242">
        <v>12329</v>
      </c>
      <c r="L24" s="1240">
        <v>48</v>
      </c>
      <c r="M24" s="1241">
        <v>0</v>
      </c>
      <c r="N24" s="2470">
        <v>1185</v>
      </c>
      <c r="O24" s="2471"/>
      <c r="P24" s="2472">
        <f t="shared" si="1"/>
        <v>95408</v>
      </c>
      <c r="Q24" s="2472"/>
    </row>
    <row r="25" spans="1:17" s="1236" customFormat="1" ht="30" customHeight="1">
      <c r="A25" s="1051" t="s">
        <v>1929</v>
      </c>
      <c r="B25" s="1243">
        <v>48337</v>
      </c>
      <c r="C25" s="1242">
        <v>23968</v>
      </c>
      <c r="D25" s="1243">
        <v>2261</v>
      </c>
      <c r="E25" s="1242">
        <v>555</v>
      </c>
      <c r="F25" s="1243">
        <v>2064</v>
      </c>
      <c r="G25" s="1242">
        <v>149</v>
      </c>
      <c r="H25" s="1243">
        <v>510</v>
      </c>
      <c r="I25" s="1242">
        <v>0</v>
      </c>
      <c r="J25" s="1244">
        <v>5191</v>
      </c>
      <c r="K25" s="1245">
        <v>11703</v>
      </c>
      <c r="L25" s="1246">
        <v>48</v>
      </c>
      <c r="M25" s="1247">
        <v>0</v>
      </c>
      <c r="N25" s="2466">
        <v>1129</v>
      </c>
      <c r="O25" s="2467"/>
      <c r="P25" s="2468">
        <f t="shared" si="1"/>
        <v>95915</v>
      </c>
      <c r="Q25" s="2468"/>
    </row>
    <row r="26" spans="1:17" s="1236" customFormat="1" ht="30" customHeight="1">
      <c r="A26" s="1127" t="s">
        <v>2114</v>
      </c>
      <c r="B26" s="1243">
        <v>47828</v>
      </c>
      <c r="C26" s="1242">
        <v>22557</v>
      </c>
      <c r="D26" s="1243">
        <v>2426</v>
      </c>
      <c r="E26" s="1242">
        <v>540</v>
      </c>
      <c r="F26" s="1243">
        <v>2023</v>
      </c>
      <c r="G26" s="1242">
        <v>120</v>
      </c>
      <c r="H26" s="1243">
        <v>639</v>
      </c>
      <c r="I26" s="1242">
        <v>0</v>
      </c>
      <c r="J26" s="1244">
        <v>5843</v>
      </c>
      <c r="K26" s="1245">
        <v>11951</v>
      </c>
      <c r="L26" s="1246">
        <v>54</v>
      </c>
      <c r="M26" s="1247">
        <v>0</v>
      </c>
      <c r="N26" s="2466">
        <v>722</v>
      </c>
      <c r="O26" s="2467"/>
      <c r="P26" s="2469">
        <f t="shared" si="1"/>
        <v>94703</v>
      </c>
      <c r="Q26" s="2468"/>
    </row>
    <row r="27" spans="1:17" s="1236" customFormat="1" ht="30" customHeight="1">
      <c r="A27" s="1127" t="s">
        <v>2115</v>
      </c>
      <c r="B27" s="1243">
        <v>46968</v>
      </c>
      <c r="C27" s="1242">
        <v>22731</v>
      </c>
      <c r="D27" s="1243">
        <v>2101</v>
      </c>
      <c r="E27" s="1242">
        <v>572</v>
      </c>
      <c r="F27" s="1243">
        <v>2044</v>
      </c>
      <c r="G27" s="1242">
        <v>137</v>
      </c>
      <c r="H27" s="1243">
        <v>751</v>
      </c>
      <c r="I27" s="1242">
        <v>0</v>
      </c>
      <c r="J27" s="1244">
        <v>6301</v>
      </c>
      <c r="K27" s="1245">
        <v>13288</v>
      </c>
      <c r="L27" s="1246">
        <v>52</v>
      </c>
      <c r="M27" s="1247">
        <v>0</v>
      </c>
      <c r="N27" s="2466">
        <v>750</v>
      </c>
      <c r="O27" s="2467"/>
      <c r="P27" s="2468">
        <f>SUM(J27:O27,B27:I27)</f>
        <v>95695</v>
      </c>
      <c r="Q27" s="2468"/>
    </row>
    <row r="28" spans="1:17" s="1236" customFormat="1" ht="30" customHeight="1">
      <c r="A28" s="1248" t="s">
        <v>2116</v>
      </c>
      <c r="B28" s="1249">
        <v>46361</v>
      </c>
      <c r="C28" s="1250">
        <v>22490</v>
      </c>
      <c r="D28" s="1249">
        <v>1942</v>
      </c>
      <c r="E28" s="1250">
        <v>590</v>
      </c>
      <c r="F28" s="1249">
        <v>1847</v>
      </c>
      <c r="G28" s="1250">
        <v>107</v>
      </c>
      <c r="H28" s="1249">
        <v>910</v>
      </c>
      <c r="I28" s="1250">
        <v>0</v>
      </c>
      <c r="J28" s="1251">
        <v>6339</v>
      </c>
      <c r="K28" s="1252">
        <v>13445</v>
      </c>
      <c r="L28" s="1253">
        <v>52</v>
      </c>
      <c r="M28" s="1254">
        <v>0</v>
      </c>
      <c r="N28" s="2461">
        <v>701</v>
      </c>
      <c r="O28" s="2462"/>
      <c r="P28" s="2463">
        <f>SUM(J28:O28,B28:I28)</f>
        <v>94784</v>
      </c>
      <c r="Q28" s="2464"/>
    </row>
    <row r="29" spans="1:17" s="1258" customFormat="1" ht="30" customHeight="1">
      <c r="A29" s="1255"/>
      <c r="B29" s="1256"/>
      <c r="C29" s="1257"/>
      <c r="D29" s="1257"/>
      <c r="E29" s="1257"/>
      <c r="F29" s="1257"/>
      <c r="G29" s="1257"/>
      <c r="H29" s="1256"/>
      <c r="I29" s="1256" t="s">
        <v>2117</v>
      </c>
      <c r="Q29" s="1259" t="s">
        <v>2118</v>
      </c>
    </row>
    <row r="30" spans="1:17" s="1258" customFormat="1" ht="11.25" customHeight="1">
      <c r="A30" s="1260"/>
      <c r="B30" s="1257"/>
      <c r="C30" s="1257"/>
      <c r="D30" s="1257"/>
      <c r="E30" s="1257"/>
      <c r="F30" s="1257"/>
      <c r="G30" s="1257"/>
      <c r="H30" s="1257"/>
      <c r="I30" s="1257"/>
    </row>
    <row r="31" spans="1:17" s="1258" customFormat="1" ht="17.25">
      <c r="A31" s="1260" t="s">
        <v>2119</v>
      </c>
      <c r="B31" s="1257"/>
      <c r="C31" s="1257"/>
      <c r="D31" s="1257"/>
      <c r="E31" s="1257"/>
      <c r="F31" s="1257"/>
      <c r="G31" s="1257"/>
      <c r="H31" s="1257"/>
      <c r="I31" s="1257"/>
    </row>
    <row r="32" spans="1:17" s="1258" customFormat="1" ht="30" customHeight="1">
      <c r="A32" s="2465" t="s">
        <v>2120</v>
      </c>
      <c r="B32" s="2465"/>
      <c r="C32" s="2465"/>
      <c r="D32" s="2465"/>
      <c r="E32" s="2465"/>
      <c r="F32" s="2465"/>
      <c r="G32" s="2465"/>
      <c r="H32" s="2465"/>
      <c r="I32" s="2465"/>
      <c r="J32" s="2465"/>
      <c r="K32" s="2465"/>
      <c r="L32" s="2465"/>
      <c r="M32" s="2465"/>
      <c r="N32" s="2465"/>
      <c r="O32" s="2465"/>
      <c r="P32" s="2465"/>
      <c r="Q32" s="2465"/>
    </row>
    <row r="33" spans="2:9" s="1258" customFormat="1" ht="30" customHeight="1">
      <c r="B33" s="1257"/>
      <c r="C33" s="1257"/>
      <c r="D33" s="1257"/>
      <c r="E33" s="1257"/>
      <c r="F33" s="1257"/>
      <c r="G33" s="1257"/>
      <c r="H33" s="1257"/>
      <c r="I33" s="1257"/>
    </row>
    <row r="34" spans="2:9" s="1258" customFormat="1" ht="30" customHeight="1">
      <c r="B34" s="1257"/>
      <c r="C34" s="1257"/>
      <c r="D34" s="1257"/>
      <c r="E34" s="1257"/>
      <c r="F34" s="1257"/>
      <c r="G34" s="1257"/>
      <c r="H34" s="1257"/>
      <c r="I34" s="1257"/>
    </row>
    <row r="35" spans="2:9" s="1258" customFormat="1" ht="30" customHeight="1">
      <c r="B35" s="1257"/>
      <c r="C35" s="1257"/>
      <c r="D35" s="1257"/>
      <c r="E35" s="1257"/>
      <c r="F35" s="1257"/>
      <c r="G35" s="1257"/>
      <c r="H35" s="1257"/>
      <c r="I35" s="1257"/>
    </row>
    <row r="36" spans="2:9" s="1258" customFormat="1" ht="30" customHeight="1">
      <c r="B36" s="1257"/>
      <c r="C36" s="1257"/>
      <c r="D36" s="1257"/>
      <c r="E36" s="1257"/>
      <c r="F36" s="1257"/>
      <c r="G36" s="1257"/>
      <c r="H36" s="1257"/>
      <c r="I36" s="1257"/>
    </row>
    <row r="37" spans="2:9" s="1258" customFormat="1" ht="30" customHeight="1">
      <c r="B37" s="1257"/>
      <c r="C37" s="1257"/>
      <c r="D37" s="1257"/>
      <c r="E37" s="1257"/>
      <c r="F37" s="1257"/>
      <c r="G37" s="1257"/>
      <c r="H37" s="1257"/>
      <c r="I37" s="1257"/>
    </row>
    <row r="38" spans="2:9" s="1258" customFormat="1" ht="30" customHeight="1">
      <c r="B38" s="1257"/>
      <c r="C38" s="1257"/>
      <c r="D38" s="1257"/>
      <c r="E38" s="1257"/>
      <c r="F38" s="1257"/>
      <c r="G38" s="1257"/>
      <c r="H38" s="1257"/>
      <c r="I38" s="1257"/>
    </row>
    <row r="39" spans="2:9" s="1258" customFormat="1" ht="30" customHeight="1">
      <c r="B39" s="1257"/>
      <c r="C39" s="1257"/>
      <c r="D39" s="1257"/>
      <c r="E39" s="1257"/>
      <c r="F39" s="1257"/>
      <c r="G39" s="1257"/>
      <c r="H39" s="1257"/>
      <c r="I39" s="1257"/>
    </row>
    <row r="40" spans="2:9" s="1258" customFormat="1" ht="30" customHeight="1">
      <c r="B40" s="1257"/>
      <c r="C40" s="1257"/>
      <c r="D40" s="1257"/>
      <c r="E40" s="1257"/>
      <c r="F40" s="1257"/>
      <c r="G40" s="1257"/>
      <c r="H40" s="1257"/>
      <c r="I40" s="1257"/>
    </row>
    <row r="41" spans="2:9" s="1258" customFormat="1" ht="30" customHeight="1">
      <c r="B41" s="1257"/>
      <c r="C41" s="1257"/>
      <c r="D41" s="1257"/>
      <c r="E41" s="1257"/>
      <c r="F41" s="1257"/>
      <c r="G41" s="1257"/>
      <c r="H41" s="1257"/>
      <c r="I41" s="1257"/>
    </row>
    <row r="42" spans="2:9" s="1258" customFormat="1" ht="30" customHeight="1">
      <c r="B42" s="1257"/>
      <c r="C42" s="1257"/>
      <c r="D42" s="1257"/>
      <c r="E42" s="1257"/>
      <c r="F42" s="1257"/>
      <c r="G42" s="1257"/>
      <c r="H42" s="1257"/>
      <c r="I42" s="1257"/>
    </row>
    <row r="43" spans="2:9" s="1258" customFormat="1" ht="30" customHeight="1">
      <c r="B43" s="1257"/>
      <c r="C43" s="1257"/>
      <c r="D43" s="1257"/>
      <c r="E43" s="1257"/>
      <c r="F43" s="1257"/>
      <c r="G43" s="1257"/>
      <c r="H43" s="1257"/>
      <c r="I43" s="1257"/>
    </row>
    <row r="44" spans="2:9" s="1258" customFormat="1" ht="30" customHeight="1">
      <c r="B44" s="1257"/>
      <c r="C44" s="1257"/>
      <c r="D44" s="1257"/>
      <c r="E44" s="1257"/>
      <c r="F44" s="1257"/>
      <c r="G44" s="1257"/>
      <c r="H44" s="1257"/>
      <c r="I44" s="1257"/>
    </row>
    <row r="45" spans="2:9" s="1258" customFormat="1" ht="30" customHeight="1">
      <c r="B45" s="1257"/>
      <c r="C45" s="1257"/>
      <c r="D45" s="1257"/>
      <c r="E45" s="1257"/>
      <c r="F45" s="1257"/>
      <c r="G45" s="1257"/>
      <c r="H45" s="1257"/>
      <c r="I45" s="1257"/>
    </row>
    <row r="46" spans="2:9" s="1258" customFormat="1" ht="30" customHeight="1">
      <c r="B46" s="1257"/>
      <c r="C46" s="1257"/>
      <c r="D46" s="1257"/>
      <c r="E46" s="1257"/>
      <c r="F46" s="1257"/>
      <c r="G46" s="1257"/>
      <c r="H46" s="1257"/>
      <c r="I46" s="1257"/>
    </row>
    <row r="47" spans="2:9" s="1258" customFormat="1" ht="30" customHeight="1">
      <c r="B47" s="1257"/>
      <c r="C47" s="1257"/>
      <c r="D47" s="1257"/>
      <c r="E47" s="1257"/>
      <c r="F47" s="1257"/>
      <c r="G47" s="1257"/>
      <c r="H47" s="1257"/>
      <c r="I47" s="1257"/>
    </row>
    <row r="48" spans="2:9" s="1258" customFormat="1" ht="20.100000000000001" customHeight="1">
      <c r="B48" s="1257"/>
      <c r="C48" s="1257"/>
      <c r="D48" s="1257"/>
      <c r="E48" s="1257"/>
      <c r="F48" s="1257"/>
      <c r="G48" s="1257"/>
      <c r="H48" s="1257"/>
      <c r="I48" s="1257"/>
    </row>
  </sheetData>
  <mergeCells count="57">
    <mergeCell ref="L3:M3"/>
    <mergeCell ref="B3:C3"/>
    <mergeCell ref="D3:E3"/>
    <mergeCell ref="F3:G3"/>
    <mergeCell ref="H3:I3"/>
    <mergeCell ref="J3:K3"/>
    <mergeCell ref="N3:O4"/>
    <mergeCell ref="P3:Q4"/>
    <mergeCell ref="N5:O5"/>
    <mergeCell ref="P5:Q5"/>
    <mergeCell ref="N6:O6"/>
    <mergeCell ref="P6:Q6"/>
    <mergeCell ref="N7:O7"/>
    <mergeCell ref="P7:Q7"/>
    <mergeCell ref="N8:O8"/>
    <mergeCell ref="P8:Q8"/>
    <mergeCell ref="N9:O9"/>
    <mergeCell ref="P9:Q9"/>
    <mergeCell ref="N10:O10"/>
    <mergeCell ref="P10:Q10"/>
    <mergeCell ref="N11:O11"/>
    <mergeCell ref="P11:Q11"/>
    <mergeCell ref="N12:O12"/>
    <mergeCell ref="P12:Q12"/>
    <mergeCell ref="N13:O13"/>
    <mergeCell ref="P13:Q13"/>
    <mergeCell ref="N14:O14"/>
    <mergeCell ref="P14:Q14"/>
    <mergeCell ref="N15:O15"/>
    <mergeCell ref="P15:Q15"/>
    <mergeCell ref="N16:O16"/>
    <mergeCell ref="P16:Q16"/>
    <mergeCell ref="N17:O17"/>
    <mergeCell ref="P17:Q17"/>
    <mergeCell ref="N18:O18"/>
    <mergeCell ref="P18:Q18"/>
    <mergeCell ref="N19:O19"/>
    <mergeCell ref="P19:Q19"/>
    <mergeCell ref="N20:O20"/>
    <mergeCell ref="P20:Q20"/>
    <mergeCell ref="N21:O21"/>
    <mergeCell ref="P21:Q21"/>
    <mergeCell ref="N22:O22"/>
    <mergeCell ref="P22:Q22"/>
    <mergeCell ref="N23:O23"/>
    <mergeCell ref="P23:Q23"/>
    <mergeCell ref="N24:O24"/>
    <mergeCell ref="P24:Q24"/>
    <mergeCell ref="N28:O28"/>
    <mergeCell ref="P28:Q28"/>
    <mergeCell ref="A32:Q32"/>
    <mergeCell ref="N25:O25"/>
    <mergeCell ref="P25:Q25"/>
    <mergeCell ref="N26:O26"/>
    <mergeCell ref="P26:Q26"/>
    <mergeCell ref="N27:O27"/>
    <mergeCell ref="P27:Q27"/>
  </mergeCells>
  <phoneticPr fontId="4"/>
  <printOptions horizontalCentered="1"/>
  <pageMargins left="0.98425196850393704" right="0.78740157480314965" top="0.98425196850393704" bottom="0.39370078740157483" header="0.51181102362204722" footer="0.51181102362204722"/>
  <pageSetup paperSize="9" scale="58"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A1F8C-CE66-4CE2-AC34-6B2E8AA308D0}">
  <sheetPr>
    <pageSetUpPr fitToPage="1"/>
  </sheetPr>
  <dimension ref="A1:D29"/>
  <sheetViews>
    <sheetView view="pageBreakPreview" zoomScaleNormal="100" zoomScaleSheetLayoutView="100" workbookViewId="0"/>
  </sheetViews>
  <sheetFormatPr defaultColWidth="9" defaultRowHeight="13.5"/>
  <cols>
    <col min="1" max="1" width="17.125" style="254" customWidth="1"/>
    <col min="2" max="4" width="18.625" style="254" customWidth="1"/>
    <col min="5" max="16384" width="9" style="254"/>
  </cols>
  <sheetData>
    <row r="1" spans="1:4" ht="21">
      <c r="A1" s="1262" t="s">
        <v>2121</v>
      </c>
    </row>
    <row r="2" spans="1:4" ht="22.5" customHeight="1">
      <c r="A2" s="255"/>
      <c r="B2" s="255"/>
      <c r="D2" s="1234" t="s">
        <v>2122</v>
      </c>
    </row>
    <row r="3" spans="1:4" ht="18" customHeight="1">
      <c r="A3" s="1263" t="s">
        <v>2123</v>
      </c>
      <c r="B3" s="2487" t="s">
        <v>2124</v>
      </c>
      <c r="C3" s="2489" t="s">
        <v>2125</v>
      </c>
      <c r="D3" s="2400" t="s">
        <v>1987</v>
      </c>
    </row>
    <row r="4" spans="1:4" ht="18" customHeight="1">
      <c r="A4" s="1045" t="s">
        <v>3</v>
      </c>
      <c r="B4" s="2488"/>
      <c r="C4" s="2490"/>
      <c r="D4" s="2402"/>
    </row>
    <row r="5" spans="1:4" ht="18" customHeight="1">
      <c r="A5" s="277" t="s">
        <v>1919</v>
      </c>
      <c r="B5" s="1264">
        <v>14638.9</v>
      </c>
      <c r="C5" s="1265">
        <v>12831.8</v>
      </c>
      <c r="D5" s="1266">
        <f t="shared" ref="D5:D23" si="0">SUM(B5:C5)</f>
        <v>27470.699999999997</v>
      </c>
    </row>
    <row r="6" spans="1:4" ht="18" customHeight="1">
      <c r="A6" s="277" t="s">
        <v>1817</v>
      </c>
      <c r="B6" s="1264">
        <v>13692</v>
      </c>
      <c r="C6" s="1265">
        <v>13484</v>
      </c>
      <c r="D6" s="1266">
        <f t="shared" si="0"/>
        <v>27176</v>
      </c>
    </row>
    <row r="7" spans="1:4" ht="18" customHeight="1">
      <c r="A7" s="277" t="s">
        <v>1818</v>
      </c>
      <c r="B7" s="1264">
        <v>11801</v>
      </c>
      <c r="C7" s="1267">
        <v>14299</v>
      </c>
      <c r="D7" s="1266">
        <f t="shared" si="0"/>
        <v>26100</v>
      </c>
    </row>
    <row r="8" spans="1:4" ht="18" customHeight="1">
      <c r="A8" s="277" t="s">
        <v>1819</v>
      </c>
      <c r="B8" s="1264">
        <v>11011</v>
      </c>
      <c r="C8" s="1267">
        <v>14245</v>
      </c>
      <c r="D8" s="1268">
        <f t="shared" si="0"/>
        <v>25256</v>
      </c>
    </row>
    <row r="9" spans="1:4" ht="18" customHeight="1">
      <c r="A9" s="277" t="s">
        <v>1820</v>
      </c>
      <c r="B9" s="1264">
        <v>10176</v>
      </c>
      <c r="C9" s="1265">
        <v>14526</v>
      </c>
      <c r="D9" s="1268">
        <f t="shared" si="0"/>
        <v>24702</v>
      </c>
    </row>
    <row r="10" spans="1:4" ht="18" customHeight="1">
      <c r="A10" s="277" t="s">
        <v>1821</v>
      </c>
      <c r="B10" s="1264">
        <v>8986</v>
      </c>
      <c r="C10" s="1265">
        <v>15491</v>
      </c>
      <c r="D10" s="1266">
        <f t="shared" si="0"/>
        <v>24477</v>
      </c>
    </row>
    <row r="11" spans="1:4" ht="18" customHeight="1">
      <c r="A11" s="277" t="s">
        <v>1822</v>
      </c>
      <c r="B11" s="1264">
        <v>8179</v>
      </c>
      <c r="C11" s="1265">
        <v>16336</v>
      </c>
      <c r="D11" s="1266">
        <f t="shared" si="0"/>
        <v>24515</v>
      </c>
    </row>
    <row r="12" spans="1:4" ht="18" customHeight="1">
      <c r="A12" s="277" t="s">
        <v>2126</v>
      </c>
      <c r="B12" s="1264">
        <v>7758</v>
      </c>
      <c r="C12" s="1265">
        <v>15889</v>
      </c>
      <c r="D12" s="1266">
        <f t="shared" si="0"/>
        <v>23647</v>
      </c>
    </row>
    <row r="13" spans="1:4" ht="18" customHeight="1">
      <c r="A13" s="277" t="s">
        <v>2127</v>
      </c>
      <c r="B13" s="1264">
        <v>7631</v>
      </c>
      <c r="C13" s="1265">
        <v>15903</v>
      </c>
      <c r="D13" s="1266">
        <f t="shared" si="0"/>
        <v>23534</v>
      </c>
    </row>
    <row r="14" spans="1:4" ht="18" customHeight="1">
      <c r="A14" s="277" t="s">
        <v>2128</v>
      </c>
      <c r="B14" s="1269">
        <v>7387</v>
      </c>
      <c r="C14" s="1267">
        <v>15268</v>
      </c>
      <c r="D14" s="1266">
        <f t="shared" si="0"/>
        <v>22655</v>
      </c>
    </row>
    <row r="15" spans="1:4" ht="18" customHeight="1">
      <c r="A15" s="277" t="s">
        <v>2129</v>
      </c>
      <c r="B15" s="1269">
        <v>6324</v>
      </c>
      <c r="C15" s="1267">
        <v>15100</v>
      </c>
      <c r="D15" s="1266">
        <f>SUM(B15:C15)</f>
        <v>21424</v>
      </c>
    </row>
    <row r="16" spans="1:4" ht="18" customHeight="1">
      <c r="A16" s="277" t="s">
        <v>2130</v>
      </c>
      <c r="B16" s="1269">
        <v>6265</v>
      </c>
      <c r="C16" s="1267">
        <v>16100</v>
      </c>
      <c r="D16" s="1266">
        <f>SUM(B16:C16)</f>
        <v>22365</v>
      </c>
    </row>
    <row r="17" spans="1:4" ht="18" customHeight="1">
      <c r="A17" s="277" t="s">
        <v>2131</v>
      </c>
      <c r="B17" s="1269">
        <v>4893</v>
      </c>
      <c r="C17" s="1267">
        <v>16611</v>
      </c>
      <c r="D17" s="1266">
        <f t="shared" si="0"/>
        <v>21504</v>
      </c>
    </row>
    <row r="18" spans="1:4" ht="18" customHeight="1">
      <c r="A18" s="277" t="s">
        <v>2132</v>
      </c>
      <c r="B18" s="1269">
        <v>3142</v>
      </c>
      <c r="C18" s="1267">
        <v>18677</v>
      </c>
      <c r="D18" s="1266">
        <f t="shared" ref="D18:D19" si="1">SUM(B18:C18)</f>
        <v>21819</v>
      </c>
    </row>
    <row r="19" spans="1:4" ht="18" customHeight="1">
      <c r="A19" s="277" t="s">
        <v>2133</v>
      </c>
      <c r="B19" s="1269">
        <v>3473</v>
      </c>
      <c r="C19" s="1267">
        <v>17830</v>
      </c>
      <c r="D19" s="1266">
        <f t="shared" si="1"/>
        <v>21303</v>
      </c>
    </row>
    <row r="20" spans="1:4" ht="18" customHeight="1">
      <c r="A20" s="277" t="s">
        <v>2134</v>
      </c>
      <c r="B20" s="1264">
        <v>3155</v>
      </c>
      <c r="C20" s="1265">
        <v>18281</v>
      </c>
      <c r="D20" s="1266">
        <f t="shared" si="0"/>
        <v>21436</v>
      </c>
    </row>
    <row r="21" spans="1:4" ht="18" customHeight="1">
      <c r="A21" s="277" t="s">
        <v>2135</v>
      </c>
      <c r="B21" s="1264">
        <v>2152</v>
      </c>
      <c r="C21" s="1265">
        <v>18673</v>
      </c>
      <c r="D21" s="1266">
        <f t="shared" si="0"/>
        <v>20825</v>
      </c>
    </row>
    <row r="22" spans="1:4" ht="18" customHeight="1">
      <c r="A22" s="277" t="s">
        <v>2136</v>
      </c>
      <c r="B22" s="1264">
        <v>1684</v>
      </c>
      <c r="C22" s="1265">
        <v>18970</v>
      </c>
      <c r="D22" s="1266">
        <f t="shared" si="0"/>
        <v>20654</v>
      </c>
    </row>
    <row r="23" spans="1:4" ht="18" customHeight="1">
      <c r="A23" s="277" t="s">
        <v>1830</v>
      </c>
      <c r="B23" s="1264">
        <v>1618</v>
      </c>
      <c r="C23" s="1265">
        <v>18603</v>
      </c>
      <c r="D23" s="1266">
        <f t="shared" si="0"/>
        <v>20221</v>
      </c>
    </row>
    <row r="24" spans="1:4" ht="18" customHeight="1">
      <c r="A24" s="277" t="s">
        <v>2137</v>
      </c>
      <c r="B24" s="1264">
        <v>1678</v>
      </c>
      <c r="C24" s="1265">
        <v>18856</v>
      </c>
      <c r="D24" s="1266">
        <f t="shared" ref="D24:D27" si="2">SUM(B24:C24)</f>
        <v>20534</v>
      </c>
    </row>
    <row r="25" spans="1:4" ht="18" customHeight="1">
      <c r="A25" s="277" t="s">
        <v>1930</v>
      </c>
      <c r="B25" s="1264">
        <v>1488</v>
      </c>
      <c r="C25" s="1265">
        <v>18799</v>
      </c>
      <c r="D25" s="1266">
        <f t="shared" si="2"/>
        <v>20287</v>
      </c>
    </row>
    <row r="26" spans="1:4" ht="18" customHeight="1">
      <c r="A26" s="893" t="s">
        <v>1931</v>
      </c>
      <c r="B26" s="1264">
        <v>1484</v>
      </c>
      <c r="C26" s="1265">
        <v>17843</v>
      </c>
      <c r="D26" s="1270">
        <f t="shared" si="2"/>
        <v>19327</v>
      </c>
    </row>
    <row r="27" spans="1:4" ht="18" customHeight="1">
      <c r="A27" s="1271" t="s">
        <v>1932</v>
      </c>
      <c r="B27" s="1272">
        <v>1614</v>
      </c>
      <c r="C27" s="1273">
        <v>17268</v>
      </c>
      <c r="D27" s="1274">
        <f t="shared" si="2"/>
        <v>18882</v>
      </c>
    </row>
    <row r="28" spans="1:4">
      <c r="A28" s="277"/>
      <c r="B28" s="906"/>
      <c r="C28" s="906"/>
      <c r="D28" s="1275" t="s">
        <v>2138</v>
      </c>
    </row>
    <row r="29" spans="1:4">
      <c r="D29" s="282"/>
    </row>
  </sheetData>
  <mergeCells count="3">
    <mergeCell ref="B3:B4"/>
    <mergeCell ref="C3:C4"/>
    <mergeCell ref="D3:D4"/>
  </mergeCells>
  <phoneticPr fontId="4"/>
  <printOptions horizontalCentered="1" verticalCentered="1"/>
  <pageMargins left="0.70866141732283472" right="0.70866141732283472" top="0.55118110236220474" bottom="0.55118110236220474" header="0.31496062992125984" footer="0.31496062992125984"/>
  <pageSetup paperSize="9" fitToHeight="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9AA13-CABB-4902-A111-B610FCDD8797}">
  <dimension ref="A1:P41"/>
  <sheetViews>
    <sheetView view="pageBreakPreview" zoomScale="55" zoomScaleNormal="75" zoomScaleSheetLayoutView="55" workbookViewId="0">
      <selection sqref="A1:E1"/>
    </sheetView>
  </sheetViews>
  <sheetFormatPr defaultColWidth="9" defaultRowHeight="13.5"/>
  <cols>
    <col min="1" max="1" width="25.625" style="254" customWidth="1"/>
    <col min="2" max="16" width="10.625" style="1276" customWidth="1"/>
    <col min="17" max="16384" width="9" style="254"/>
  </cols>
  <sheetData>
    <row r="1" spans="1:16" ht="37.5" customHeight="1">
      <c r="A1" s="2500" t="s">
        <v>2139</v>
      </c>
      <c r="B1" s="2500"/>
      <c r="C1" s="2500"/>
      <c r="D1" s="2500"/>
      <c r="E1" s="2500"/>
    </row>
    <row r="2" spans="1:16" ht="30" customHeight="1">
      <c r="A2" s="255"/>
      <c r="B2" s="1277"/>
      <c r="C2" s="1278"/>
      <c r="D2" s="1277"/>
      <c r="E2" s="1277"/>
      <c r="F2" s="1279"/>
      <c r="G2" s="2501"/>
      <c r="H2" s="2501"/>
      <c r="I2" s="2501"/>
      <c r="J2" s="2501"/>
      <c r="K2" s="2501"/>
      <c r="L2" s="2501"/>
      <c r="M2" s="2501"/>
      <c r="N2" s="1280"/>
      <c r="O2" s="1280"/>
      <c r="P2" s="1280" t="s">
        <v>2140</v>
      </c>
    </row>
    <row r="3" spans="1:16" ht="30" customHeight="1">
      <c r="A3" s="1281" t="s">
        <v>1348</v>
      </c>
      <c r="B3" s="2493" t="s">
        <v>2141</v>
      </c>
      <c r="C3" s="2493" t="s">
        <v>2142</v>
      </c>
      <c r="D3" s="2493" t="s">
        <v>867</v>
      </c>
      <c r="E3" s="2493" t="s">
        <v>1322</v>
      </c>
      <c r="F3" s="2493" t="s">
        <v>1982</v>
      </c>
      <c r="G3" s="2493" t="s">
        <v>2143</v>
      </c>
      <c r="H3" s="2493" t="s">
        <v>2144</v>
      </c>
      <c r="I3" s="2493" t="s">
        <v>868</v>
      </c>
      <c r="J3" s="2493" t="s">
        <v>2145</v>
      </c>
      <c r="K3" s="2493" t="s">
        <v>2146</v>
      </c>
      <c r="L3" s="2493" t="s">
        <v>2147</v>
      </c>
      <c r="M3" s="2491" t="s">
        <v>2148</v>
      </c>
      <c r="N3" s="2491" t="s">
        <v>101</v>
      </c>
      <c r="O3" s="2491" t="s">
        <v>117</v>
      </c>
      <c r="P3" s="2491" t="s">
        <v>2149</v>
      </c>
    </row>
    <row r="4" spans="1:16" ht="30" customHeight="1">
      <c r="A4" s="1282" t="s">
        <v>1475</v>
      </c>
      <c r="B4" s="2494"/>
      <c r="C4" s="2494"/>
      <c r="D4" s="2494"/>
      <c r="E4" s="2494"/>
      <c r="F4" s="2494"/>
      <c r="G4" s="2494"/>
      <c r="H4" s="2494"/>
      <c r="I4" s="2494"/>
      <c r="J4" s="2494"/>
      <c r="K4" s="2494"/>
      <c r="L4" s="2494"/>
      <c r="M4" s="2492"/>
      <c r="N4" s="2492"/>
      <c r="O4" s="2492"/>
      <c r="P4" s="2492"/>
    </row>
    <row r="5" spans="1:16" ht="45.95" customHeight="1">
      <c r="A5" s="1283" t="s">
        <v>2150</v>
      </c>
      <c r="B5" s="1284">
        <v>374</v>
      </c>
      <c r="C5" s="1285">
        <v>414</v>
      </c>
      <c r="D5" s="1286">
        <v>419</v>
      </c>
      <c r="E5" s="1286">
        <v>397</v>
      </c>
      <c r="F5" s="1286">
        <v>452</v>
      </c>
      <c r="G5" s="1287">
        <v>443</v>
      </c>
      <c r="H5" s="1285">
        <v>396</v>
      </c>
      <c r="I5" s="1286">
        <v>474</v>
      </c>
      <c r="J5" s="1286">
        <v>498</v>
      </c>
      <c r="K5" s="1286">
        <v>477</v>
      </c>
      <c r="L5" s="1287">
        <v>440</v>
      </c>
      <c r="M5" s="1286">
        <v>481</v>
      </c>
      <c r="N5" s="1286">
        <v>477</v>
      </c>
      <c r="O5" s="1286">
        <v>508</v>
      </c>
      <c r="P5" s="1286">
        <v>484</v>
      </c>
    </row>
    <row r="6" spans="1:16" ht="45.95" customHeight="1">
      <c r="A6" s="1288" t="s">
        <v>2151</v>
      </c>
      <c r="B6" s="1289">
        <v>207</v>
      </c>
      <c r="C6" s="1290">
        <v>223</v>
      </c>
      <c r="D6" s="1291">
        <v>238</v>
      </c>
      <c r="E6" s="1291">
        <v>279</v>
      </c>
      <c r="F6" s="1291">
        <v>265</v>
      </c>
      <c r="G6" s="1292">
        <v>254</v>
      </c>
      <c r="H6" s="1290">
        <v>223</v>
      </c>
      <c r="I6" s="1291">
        <v>231</v>
      </c>
      <c r="J6" s="1291">
        <v>250</v>
      </c>
      <c r="K6" s="1291">
        <v>274</v>
      </c>
      <c r="L6" s="1292">
        <v>269</v>
      </c>
      <c r="M6" s="1291">
        <v>275</v>
      </c>
      <c r="N6" s="1291">
        <v>239</v>
      </c>
      <c r="O6" s="1291">
        <v>265</v>
      </c>
      <c r="P6" s="1291">
        <v>284</v>
      </c>
    </row>
    <row r="7" spans="1:16" ht="45.95" customHeight="1">
      <c r="A7" s="1293" t="s">
        <v>2152</v>
      </c>
      <c r="B7" s="1289">
        <v>162</v>
      </c>
      <c r="C7" s="1290">
        <v>158</v>
      </c>
      <c r="D7" s="1291">
        <v>145</v>
      </c>
      <c r="E7" s="1291">
        <v>145</v>
      </c>
      <c r="F7" s="1291">
        <v>150</v>
      </c>
      <c r="G7" s="1292">
        <v>147</v>
      </c>
      <c r="H7" s="1290">
        <v>144</v>
      </c>
      <c r="I7" s="1291">
        <v>159</v>
      </c>
      <c r="J7" s="1291">
        <v>136</v>
      </c>
      <c r="K7" s="1291">
        <v>118</v>
      </c>
      <c r="L7" s="1292">
        <v>134</v>
      </c>
      <c r="M7" s="1291">
        <v>140</v>
      </c>
      <c r="N7" s="1291">
        <v>129</v>
      </c>
      <c r="O7" s="1291">
        <v>152</v>
      </c>
      <c r="P7" s="1291">
        <v>160</v>
      </c>
    </row>
    <row r="8" spans="1:16" ht="45.95" customHeight="1">
      <c r="A8" s="1294" t="s">
        <v>2153</v>
      </c>
      <c r="B8" s="1284">
        <v>154</v>
      </c>
      <c r="C8" s="1285">
        <v>161</v>
      </c>
      <c r="D8" s="1286">
        <v>136</v>
      </c>
      <c r="E8" s="1286">
        <v>168</v>
      </c>
      <c r="F8" s="1286">
        <v>147</v>
      </c>
      <c r="G8" s="1287">
        <v>139</v>
      </c>
      <c r="H8" s="1285">
        <v>143</v>
      </c>
      <c r="I8" s="1286">
        <v>159</v>
      </c>
      <c r="J8" s="1286">
        <v>183</v>
      </c>
      <c r="K8" s="1286">
        <v>125</v>
      </c>
      <c r="L8" s="1287">
        <v>111</v>
      </c>
      <c r="M8" s="1286">
        <v>132</v>
      </c>
      <c r="N8" s="1286">
        <v>122</v>
      </c>
      <c r="O8" s="1286">
        <v>118</v>
      </c>
      <c r="P8" s="1286" t="s">
        <v>1258</v>
      </c>
    </row>
    <row r="9" spans="1:16" ht="45.95" customHeight="1">
      <c r="A9" s="1294" t="s">
        <v>2154</v>
      </c>
      <c r="B9" s="1289">
        <v>47</v>
      </c>
      <c r="C9" s="1290">
        <v>66</v>
      </c>
      <c r="D9" s="1291">
        <v>58</v>
      </c>
      <c r="E9" s="1291">
        <v>75</v>
      </c>
      <c r="F9" s="1291">
        <v>94</v>
      </c>
      <c r="G9" s="1292">
        <v>101</v>
      </c>
      <c r="H9" s="1290">
        <v>110</v>
      </c>
      <c r="I9" s="1291">
        <v>115</v>
      </c>
      <c r="J9" s="1291">
        <v>154</v>
      </c>
      <c r="K9" s="1291">
        <v>178</v>
      </c>
      <c r="L9" s="1292">
        <v>158</v>
      </c>
      <c r="M9" s="1291">
        <v>218</v>
      </c>
      <c r="N9" s="1291">
        <v>201</v>
      </c>
      <c r="O9" s="1291">
        <v>238</v>
      </c>
      <c r="P9" s="1291" t="s">
        <v>1258</v>
      </c>
    </row>
    <row r="10" spans="1:16" ht="45.95" customHeight="1">
      <c r="A10" s="1294" t="s">
        <v>2155</v>
      </c>
      <c r="B10" s="1289">
        <v>1</v>
      </c>
      <c r="C10" s="1290">
        <v>4</v>
      </c>
      <c r="D10" s="1291">
        <v>6</v>
      </c>
      <c r="E10" s="1291">
        <v>7</v>
      </c>
      <c r="F10" s="1291">
        <v>8</v>
      </c>
      <c r="G10" s="1292">
        <v>7</v>
      </c>
      <c r="H10" s="1290">
        <v>4</v>
      </c>
      <c r="I10" s="1291">
        <v>4</v>
      </c>
      <c r="J10" s="1291">
        <v>2</v>
      </c>
      <c r="K10" s="1291">
        <v>8</v>
      </c>
      <c r="L10" s="1292">
        <v>5</v>
      </c>
      <c r="M10" s="1291">
        <v>6</v>
      </c>
      <c r="N10" s="1291">
        <v>2</v>
      </c>
      <c r="O10" s="1291">
        <v>5</v>
      </c>
      <c r="P10" s="1291" t="s">
        <v>1258</v>
      </c>
    </row>
    <row r="11" spans="1:16" ht="45.95" customHeight="1">
      <c r="A11" s="1295" t="s">
        <v>2156</v>
      </c>
      <c r="B11" s="1296">
        <v>17</v>
      </c>
      <c r="C11" s="1297">
        <v>19</v>
      </c>
      <c r="D11" s="1298">
        <v>19</v>
      </c>
      <c r="E11" s="1298">
        <v>15</v>
      </c>
      <c r="F11" s="1298">
        <v>16</v>
      </c>
      <c r="G11" s="1299">
        <v>15</v>
      </c>
      <c r="H11" s="1297">
        <v>21</v>
      </c>
      <c r="I11" s="1298">
        <v>23</v>
      </c>
      <c r="J11" s="1298">
        <v>17</v>
      </c>
      <c r="K11" s="1298">
        <v>18</v>
      </c>
      <c r="L11" s="1299">
        <v>20</v>
      </c>
      <c r="M11" s="1298">
        <v>23</v>
      </c>
      <c r="N11" s="1298">
        <v>16</v>
      </c>
      <c r="O11" s="1298">
        <v>10</v>
      </c>
      <c r="P11" s="1298" t="s">
        <v>1258</v>
      </c>
    </row>
    <row r="12" spans="1:16" ht="45.95" customHeight="1">
      <c r="A12" s="1294" t="s">
        <v>2157</v>
      </c>
      <c r="B12" s="1289">
        <v>21</v>
      </c>
      <c r="C12" s="1290">
        <v>30</v>
      </c>
      <c r="D12" s="1291">
        <v>23</v>
      </c>
      <c r="E12" s="1291">
        <v>25</v>
      </c>
      <c r="F12" s="1291">
        <v>25</v>
      </c>
      <c r="G12" s="1292">
        <v>22</v>
      </c>
      <c r="H12" s="1290">
        <v>20</v>
      </c>
      <c r="I12" s="1291">
        <v>30</v>
      </c>
      <c r="J12" s="1291">
        <v>24</v>
      </c>
      <c r="K12" s="1291">
        <v>29</v>
      </c>
      <c r="L12" s="1292">
        <v>20</v>
      </c>
      <c r="M12" s="1291">
        <v>22</v>
      </c>
      <c r="N12" s="1291">
        <v>12</v>
      </c>
      <c r="O12" s="1291">
        <v>24</v>
      </c>
      <c r="P12" s="1291" t="s">
        <v>1258</v>
      </c>
    </row>
    <row r="13" spans="1:16" ht="45.95" customHeight="1">
      <c r="A13" s="1294" t="s">
        <v>2158</v>
      </c>
      <c r="B13" s="1289">
        <v>24</v>
      </c>
      <c r="C13" s="1290">
        <v>19</v>
      </c>
      <c r="D13" s="1291">
        <v>17</v>
      </c>
      <c r="E13" s="1291">
        <v>26</v>
      </c>
      <c r="F13" s="1291">
        <v>20</v>
      </c>
      <c r="G13" s="1292">
        <v>22</v>
      </c>
      <c r="H13" s="1290">
        <v>16</v>
      </c>
      <c r="I13" s="1291">
        <v>14</v>
      </c>
      <c r="J13" s="1291">
        <v>21</v>
      </c>
      <c r="K13" s="1291">
        <v>15</v>
      </c>
      <c r="L13" s="1292">
        <v>20</v>
      </c>
      <c r="M13" s="1291">
        <v>17</v>
      </c>
      <c r="N13" s="1291">
        <v>22</v>
      </c>
      <c r="O13" s="1291">
        <v>25</v>
      </c>
      <c r="P13" s="1291" t="s">
        <v>1258</v>
      </c>
    </row>
    <row r="14" spans="1:16" ht="45.95" customHeight="1">
      <c r="A14" s="1294" t="s">
        <v>2159</v>
      </c>
      <c r="B14" s="1289">
        <v>49</v>
      </c>
      <c r="C14" s="1290">
        <v>44</v>
      </c>
      <c r="D14" s="1291">
        <v>51</v>
      </c>
      <c r="E14" s="1291">
        <v>51</v>
      </c>
      <c r="F14" s="1291">
        <v>45</v>
      </c>
      <c r="G14" s="1292">
        <v>46</v>
      </c>
      <c r="H14" s="1290">
        <v>39</v>
      </c>
      <c r="I14" s="1291">
        <v>44</v>
      </c>
      <c r="J14" s="1291">
        <v>31</v>
      </c>
      <c r="K14" s="1291">
        <v>58</v>
      </c>
      <c r="L14" s="1292">
        <v>45</v>
      </c>
      <c r="M14" s="1291">
        <v>50</v>
      </c>
      <c r="N14" s="1291">
        <v>50</v>
      </c>
      <c r="O14" s="1291">
        <v>44</v>
      </c>
      <c r="P14" s="1291" t="s">
        <v>1258</v>
      </c>
    </row>
    <row r="15" spans="1:16" ht="45.95" customHeight="1">
      <c r="A15" s="1295" t="s">
        <v>2160</v>
      </c>
      <c r="B15" s="1296">
        <v>41</v>
      </c>
      <c r="C15" s="1297">
        <v>51</v>
      </c>
      <c r="D15" s="1298">
        <v>45</v>
      </c>
      <c r="E15" s="1298">
        <v>48</v>
      </c>
      <c r="F15" s="1298">
        <v>25</v>
      </c>
      <c r="G15" s="1299">
        <v>36</v>
      </c>
      <c r="H15" s="1297">
        <v>37</v>
      </c>
      <c r="I15" s="1298">
        <v>33</v>
      </c>
      <c r="J15" s="1298">
        <v>28</v>
      </c>
      <c r="K15" s="1298">
        <v>35</v>
      </c>
      <c r="L15" s="1299">
        <v>17</v>
      </c>
      <c r="M15" s="1298">
        <v>28</v>
      </c>
      <c r="N15" s="1298">
        <v>27</v>
      </c>
      <c r="O15" s="1298">
        <v>24</v>
      </c>
      <c r="P15" s="1298">
        <v>41</v>
      </c>
    </row>
    <row r="16" spans="1:16" ht="20.100000000000001" customHeight="1">
      <c r="M16" s="1300"/>
      <c r="N16" s="1300"/>
      <c r="O16" s="1300"/>
      <c r="P16" s="1300"/>
    </row>
    <row r="17" spans="1:16" ht="24.95" customHeight="1">
      <c r="A17" s="2495" t="s">
        <v>2161</v>
      </c>
      <c r="B17" s="2495"/>
      <c r="C17" s="2495"/>
      <c r="D17" s="2495"/>
      <c r="E17" s="2495"/>
      <c r="F17" s="2495"/>
      <c r="G17" s="2495"/>
      <c r="H17" s="2495"/>
      <c r="I17" s="2495"/>
      <c r="J17" s="2495"/>
      <c r="K17" s="2495"/>
      <c r="L17" s="2495"/>
      <c r="M17" s="1301"/>
      <c r="N17" s="1301"/>
      <c r="O17" s="1301"/>
      <c r="P17" s="1301"/>
    </row>
    <row r="18" spans="1:16" ht="24.95" customHeight="1">
      <c r="A18" s="2495" t="s">
        <v>2162</v>
      </c>
      <c r="B18" s="2495"/>
      <c r="C18" s="2495"/>
      <c r="D18" s="2495"/>
      <c r="E18" s="2495"/>
      <c r="F18" s="2495"/>
      <c r="G18" s="2495"/>
      <c r="H18" s="2495"/>
      <c r="I18" s="2495"/>
      <c r="J18" s="2495"/>
      <c r="K18" s="2495"/>
      <c r="L18" s="2495"/>
      <c r="M18" s="1301"/>
      <c r="N18" s="1301"/>
      <c r="O18" s="1301"/>
      <c r="P18" s="1301"/>
    </row>
    <row r="19" spans="1:16" ht="24.95" customHeight="1">
      <c r="A19" s="1301"/>
      <c r="B19" s="2496"/>
      <c r="C19" s="2496"/>
      <c r="D19" s="2496"/>
      <c r="E19" s="2496"/>
      <c r="F19" s="2496"/>
      <c r="G19" s="2496"/>
      <c r="H19" s="2496"/>
      <c r="I19" s="2496"/>
      <c r="J19" s="2496"/>
      <c r="K19" s="2496"/>
      <c r="L19" s="2496"/>
    </row>
    <row r="20" spans="1:16" ht="24.95" customHeight="1">
      <c r="A20" s="1301"/>
    </row>
    <row r="21" spans="1:16" ht="20.100000000000001" customHeight="1">
      <c r="A21" s="281"/>
    </row>
    <row r="22" spans="1:16" ht="20.100000000000001" customHeight="1">
      <c r="A22" s="281"/>
    </row>
    <row r="23" spans="1:16" ht="20.100000000000001" customHeight="1">
      <c r="A23" s="2497" t="s">
        <v>2163</v>
      </c>
      <c r="B23" s="2497"/>
      <c r="C23" s="2497"/>
      <c r="D23" s="2497"/>
      <c r="E23" s="2497"/>
      <c r="F23" s="1302"/>
      <c r="G23" s="1302"/>
      <c r="H23" s="1302"/>
      <c r="I23" s="1302"/>
      <c r="J23" s="1302"/>
      <c r="K23" s="1302"/>
      <c r="L23" s="1302"/>
      <c r="M23" s="1302"/>
      <c r="N23" s="1302"/>
      <c r="O23" s="1302"/>
      <c r="P23" s="1302"/>
    </row>
    <row r="24" spans="1:16" ht="20.100000000000001" customHeight="1">
      <c r="A24" s="2498"/>
      <c r="B24" s="2498"/>
      <c r="C24" s="2498"/>
      <c r="D24" s="2498"/>
      <c r="E24" s="2498"/>
      <c r="F24" s="1277"/>
      <c r="G24" s="1277"/>
      <c r="H24" s="2499"/>
      <c r="I24" s="2499"/>
      <c r="J24" s="2499"/>
      <c r="K24" s="2499"/>
      <c r="L24" s="2499"/>
      <c r="M24" s="2499"/>
      <c r="N24" s="1280"/>
      <c r="O24" s="1280"/>
      <c r="P24" s="1280" t="s">
        <v>2140</v>
      </c>
    </row>
    <row r="25" spans="1:16" ht="30" customHeight="1">
      <c r="A25" s="1281" t="s">
        <v>1348</v>
      </c>
      <c r="B25" s="2493" t="s">
        <v>2141</v>
      </c>
      <c r="C25" s="2493" t="s">
        <v>2142</v>
      </c>
      <c r="D25" s="2493" t="s">
        <v>867</v>
      </c>
      <c r="E25" s="2493" t="s">
        <v>1322</v>
      </c>
      <c r="F25" s="2493" t="s">
        <v>1982</v>
      </c>
      <c r="G25" s="2493" t="s">
        <v>2143</v>
      </c>
      <c r="H25" s="2493" t="s">
        <v>2144</v>
      </c>
      <c r="I25" s="2493" t="s">
        <v>868</v>
      </c>
      <c r="J25" s="2493" t="s">
        <v>2145</v>
      </c>
      <c r="K25" s="2493" t="s">
        <v>2146</v>
      </c>
      <c r="L25" s="2493" t="s">
        <v>2147</v>
      </c>
      <c r="M25" s="2491" t="s">
        <v>2148</v>
      </c>
      <c r="N25" s="2491" t="s">
        <v>101</v>
      </c>
      <c r="O25" s="2491" t="s">
        <v>117</v>
      </c>
      <c r="P25" s="2491" t="s">
        <v>2149</v>
      </c>
    </row>
    <row r="26" spans="1:16" ht="30" customHeight="1">
      <c r="A26" s="1282" t="s">
        <v>1475</v>
      </c>
      <c r="B26" s="2494"/>
      <c r="C26" s="2494"/>
      <c r="D26" s="2494"/>
      <c r="E26" s="2494"/>
      <c r="F26" s="2494"/>
      <c r="G26" s="2494"/>
      <c r="H26" s="2494"/>
      <c r="I26" s="2494"/>
      <c r="J26" s="2494"/>
      <c r="K26" s="2494"/>
      <c r="L26" s="2494"/>
      <c r="M26" s="2492"/>
      <c r="N26" s="2492"/>
      <c r="O26" s="2492"/>
      <c r="P26" s="2492"/>
    </row>
    <row r="27" spans="1:16" ht="45.75" customHeight="1" thickBot="1">
      <c r="A27" s="1303" t="s">
        <v>2164</v>
      </c>
      <c r="B27" s="1304">
        <v>374</v>
      </c>
      <c r="C27" s="1305">
        <v>414</v>
      </c>
      <c r="D27" s="1305">
        <v>419</v>
      </c>
      <c r="E27" s="1305">
        <v>397</v>
      </c>
      <c r="F27" s="1305">
        <v>452</v>
      </c>
      <c r="G27" s="1306">
        <v>443</v>
      </c>
      <c r="H27" s="1305">
        <v>396</v>
      </c>
      <c r="I27" s="1305">
        <v>474</v>
      </c>
      <c r="J27" s="1305">
        <v>498</v>
      </c>
      <c r="K27" s="1305">
        <v>477</v>
      </c>
      <c r="L27" s="1306">
        <v>440</v>
      </c>
      <c r="M27" s="1305">
        <v>481</v>
      </c>
      <c r="N27" s="1305">
        <v>477</v>
      </c>
      <c r="O27" s="1305">
        <v>508</v>
      </c>
      <c r="P27" s="1305">
        <v>484</v>
      </c>
    </row>
    <row r="28" spans="1:16" ht="27" customHeight="1" thickTop="1">
      <c r="A28" s="1307" t="s">
        <v>2165</v>
      </c>
      <c r="B28" s="1289"/>
      <c r="C28" s="1291"/>
      <c r="D28" s="1291"/>
      <c r="E28" s="1291"/>
      <c r="F28" s="1291"/>
      <c r="G28" s="1292"/>
      <c r="H28" s="1291"/>
      <c r="I28" s="1291"/>
      <c r="J28" s="1291"/>
      <c r="K28" s="1291"/>
      <c r="L28" s="1292"/>
      <c r="M28" s="1291"/>
      <c r="N28" s="1291"/>
      <c r="O28" s="1291"/>
      <c r="P28" s="1291"/>
    </row>
    <row r="29" spans="1:16" ht="45.75" customHeight="1">
      <c r="A29" s="1307" t="s">
        <v>2166</v>
      </c>
      <c r="B29" s="1289">
        <v>61</v>
      </c>
      <c r="C29" s="1291">
        <v>67</v>
      </c>
      <c r="D29" s="1291">
        <v>61</v>
      </c>
      <c r="E29" s="1291">
        <v>50</v>
      </c>
      <c r="F29" s="1291">
        <v>67</v>
      </c>
      <c r="G29" s="1292">
        <v>60</v>
      </c>
      <c r="H29" s="1291">
        <v>65</v>
      </c>
      <c r="I29" s="1291">
        <v>63</v>
      </c>
      <c r="J29" s="1291">
        <v>80</v>
      </c>
      <c r="K29" s="1291">
        <v>54</v>
      </c>
      <c r="L29" s="1292">
        <v>63</v>
      </c>
      <c r="M29" s="1291">
        <v>50</v>
      </c>
      <c r="N29" s="1291">
        <v>57</v>
      </c>
      <c r="O29" s="1291">
        <v>66</v>
      </c>
      <c r="P29" s="1291">
        <v>60</v>
      </c>
    </row>
    <row r="30" spans="1:16" ht="45.75" customHeight="1">
      <c r="A30" s="1307" t="s">
        <v>2167</v>
      </c>
      <c r="B30" s="1289">
        <v>81</v>
      </c>
      <c r="C30" s="1291">
        <v>62</v>
      </c>
      <c r="D30" s="1291">
        <v>81</v>
      </c>
      <c r="E30" s="1291">
        <v>74</v>
      </c>
      <c r="F30" s="1291">
        <v>92</v>
      </c>
      <c r="G30" s="1292">
        <v>89</v>
      </c>
      <c r="H30" s="1291">
        <v>81</v>
      </c>
      <c r="I30" s="1291">
        <v>86</v>
      </c>
      <c r="J30" s="1291">
        <v>78</v>
      </c>
      <c r="K30" s="1291">
        <v>86</v>
      </c>
      <c r="L30" s="1292">
        <v>79</v>
      </c>
      <c r="M30" s="1291">
        <v>92</v>
      </c>
      <c r="N30" s="1291">
        <v>82</v>
      </c>
      <c r="O30" s="1291">
        <v>85</v>
      </c>
      <c r="P30" s="1291">
        <v>101</v>
      </c>
    </row>
    <row r="31" spans="1:16" ht="45.75" customHeight="1">
      <c r="A31" s="1307" t="s">
        <v>2168</v>
      </c>
      <c r="B31" s="1289">
        <v>32</v>
      </c>
      <c r="C31" s="1291">
        <v>29</v>
      </c>
      <c r="D31" s="1291">
        <v>42</v>
      </c>
      <c r="E31" s="1291">
        <v>34</v>
      </c>
      <c r="F31" s="1291">
        <v>37</v>
      </c>
      <c r="G31" s="1292">
        <v>42</v>
      </c>
      <c r="H31" s="1291">
        <v>35</v>
      </c>
      <c r="I31" s="1291">
        <v>37</v>
      </c>
      <c r="J31" s="1291">
        <v>42</v>
      </c>
      <c r="K31" s="1291">
        <v>29</v>
      </c>
      <c r="L31" s="1292">
        <v>40</v>
      </c>
      <c r="M31" s="1291">
        <v>48</v>
      </c>
      <c r="N31" s="1291">
        <v>38</v>
      </c>
      <c r="O31" s="1291">
        <v>39</v>
      </c>
      <c r="P31" s="1291">
        <v>50</v>
      </c>
    </row>
    <row r="32" spans="1:16" ht="45.75" customHeight="1">
      <c r="A32" s="1307" t="s">
        <v>2169</v>
      </c>
      <c r="B32" s="1289">
        <v>31</v>
      </c>
      <c r="C32" s="1291">
        <v>47</v>
      </c>
      <c r="D32" s="1291">
        <v>35</v>
      </c>
      <c r="E32" s="1291">
        <v>34</v>
      </c>
      <c r="F32" s="1291">
        <v>26</v>
      </c>
      <c r="G32" s="1292">
        <v>39</v>
      </c>
      <c r="H32" s="1291">
        <v>26</v>
      </c>
      <c r="I32" s="1291">
        <v>30</v>
      </c>
      <c r="J32" s="1291">
        <v>36</v>
      </c>
      <c r="K32" s="1291">
        <v>23</v>
      </c>
      <c r="L32" s="1292">
        <v>19</v>
      </c>
      <c r="M32" s="1291">
        <v>33</v>
      </c>
      <c r="N32" s="1291">
        <v>31</v>
      </c>
      <c r="O32" s="1291">
        <v>29</v>
      </c>
      <c r="P32" s="1291">
        <v>36</v>
      </c>
    </row>
    <row r="33" spans="1:16" ht="45.75" customHeight="1">
      <c r="A33" s="1308" t="s">
        <v>2170</v>
      </c>
      <c r="B33" s="1296">
        <v>8</v>
      </c>
      <c r="C33" s="1298">
        <v>16</v>
      </c>
      <c r="D33" s="1298">
        <v>14</v>
      </c>
      <c r="E33" s="1298">
        <v>8</v>
      </c>
      <c r="F33" s="1298">
        <v>9</v>
      </c>
      <c r="G33" s="1299">
        <v>13</v>
      </c>
      <c r="H33" s="1298">
        <v>3</v>
      </c>
      <c r="I33" s="1298">
        <v>14</v>
      </c>
      <c r="J33" s="1298">
        <v>8</v>
      </c>
      <c r="K33" s="1298">
        <v>11</v>
      </c>
      <c r="L33" s="1299">
        <v>6</v>
      </c>
      <c r="M33" s="1298">
        <v>11</v>
      </c>
      <c r="N33" s="1298">
        <v>11</v>
      </c>
      <c r="O33" s="1298">
        <v>16</v>
      </c>
      <c r="P33" s="1298">
        <v>17</v>
      </c>
    </row>
    <row r="34" spans="1:16" ht="45.75" customHeight="1">
      <c r="A34" s="1307" t="s">
        <v>2171</v>
      </c>
      <c r="B34" s="1289">
        <v>8</v>
      </c>
      <c r="C34" s="1291">
        <v>7</v>
      </c>
      <c r="D34" s="1291">
        <v>4</v>
      </c>
      <c r="E34" s="1291">
        <v>6</v>
      </c>
      <c r="F34" s="1291">
        <v>14</v>
      </c>
      <c r="G34" s="1292">
        <v>14</v>
      </c>
      <c r="H34" s="1291">
        <v>4</v>
      </c>
      <c r="I34" s="1291">
        <v>9</v>
      </c>
      <c r="J34" s="1291">
        <v>10</v>
      </c>
      <c r="K34" s="1291">
        <v>10</v>
      </c>
      <c r="L34" s="1292">
        <v>6</v>
      </c>
      <c r="M34" s="1291">
        <v>10</v>
      </c>
      <c r="N34" s="1291">
        <v>9</v>
      </c>
      <c r="O34" s="1291">
        <v>12</v>
      </c>
      <c r="P34" s="1291">
        <v>11</v>
      </c>
    </row>
    <row r="35" spans="1:16" ht="57" customHeight="1">
      <c r="A35" s="1309" t="s">
        <v>2172</v>
      </c>
      <c r="B35" s="1289">
        <v>46</v>
      </c>
      <c r="C35" s="1291">
        <v>51</v>
      </c>
      <c r="D35" s="1291">
        <v>61</v>
      </c>
      <c r="E35" s="1291">
        <v>55</v>
      </c>
      <c r="F35" s="1310">
        <v>62</v>
      </c>
      <c r="G35" s="1311">
        <v>59</v>
      </c>
      <c r="H35" s="1291">
        <v>61</v>
      </c>
      <c r="I35" s="1291">
        <v>63</v>
      </c>
      <c r="J35" s="1291">
        <v>68</v>
      </c>
      <c r="K35" s="1291">
        <v>79</v>
      </c>
      <c r="L35" s="1292">
        <v>65</v>
      </c>
      <c r="M35" s="1291">
        <v>73</v>
      </c>
      <c r="N35" s="1291">
        <v>72</v>
      </c>
      <c r="O35" s="1291">
        <v>85</v>
      </c>
      <c r="P35" s="1291">
        <v>63</v>
      </c>
    </row>
    <row r="36" spans="1:16" ht="45.75" customHeight="1">
      <c r="A36" s="1307" t="s">
        <v>2173</v>
      </c>
      <c r="B36" s="1289">
        <v>8</v>
      </c>
      <c r="C36" s="1291">
        <v>10</v>
      </c>
      <c r="D36" s="1291">
        <v>5</v>
      </c>
      <c r="E36" s="1291">
        <v>3</v>
      </c>
      <c r="F36" s="1291">
        <v>5</v>
      </c>
      <c r="G36" s="1292">
        <v>12</v>
      </c>
      <c r="H36" s="1291">
        <v>3</v>
      </c>
      <c r="I36" s="1291">
        <v>8</v>
      </c>
      <c r="J36" s="1291">
        <v>4</v>
      </c>
      <c r="K36" s="1291">
        <v>14</v>
      </c>
      <c r="L36" s="1292">
        <v>8</v>
      </c>
      <c r="M36" s="1291">
        <v>12</v>
      </c>
      <c r="N36" s="1291">
        <v>11</v>
      </c>
      <c r="O36" s="1291">
        <v>11</v>
      </c>
      <c r="P36" s="1291">
        <v>13</v>
      </c>
    </row>
    <row r="37" spans="1:16" ht="45.75" customHeight="1">
      <c r="A37" s="1307" t="s">
        <v>2174</v>
      </c>
      <c r="B37" s="1289">
        <v>14</v>
      </c>
      <c r="C37" s="1291">
        <v>14</v>
      </c>
      <c r="D37" s="1291">
        <v>11</v>
      </c>
      <c r="E37" s="1291">
        <v>18</v>
      </c>
      <c r="F37" s="1291">
        <v>27</v>
      </c>
      <c r="G37" s="1292">
        <v>14</v>
      </c>
      <c r="H37" s="1291">
        <v>16</v>
      </c>
      <c r="I37" s="1291">
        <v>17</v>
      </c>
      <c r="J37" s="1291">
        <v>23</v>
      </c>
      <c r="K37" s="1291">
        <v>24</v>
      </c>
      <c r="L37" s="1292">
        <v>18</v>
      </c>
      <c r="M37" s="1291">
        <v>22</v>
      </c>
      <c r="N37" s="1291">
        <v>16</v>
      </c>
      <c r="O37" s="1291">
        <v>17</v>
      </c>
      <c r="P37" s="1291">
        <v>15</v>
      </c>
    </row>
    <row r="38" spans="1:16" ht="45.75" customHeight="1">
      <c r="A38" s="1308" t="s" ph="1">
        <v>2175</v>
      </c>
      <c r="B38" s="1296">
        <v>85</v>
      </c>
      <c r="C38" s="1298">
        <v>111</v>
      </c>
      <c r="D38" s="1298">
        <v>105</v>
      </c>
      <c r="E38" s="1298">
        <v>115</v>
      </c>
      <c r="F38" s="1298">
        <v>139</v>
      </c>
      <c r="G38" s="1299">
        <v>134</v>
      </c>
      <c r="H38" s="1298">
        <v>102</v>
      </c>
      <c r="I38" s="1298">
        <v>147</v>
      </c>
      <c r="J38" s="1298">
        <v>149</v>
      </c>
      <c r="K38" s="1298">
        <v>147</v>
      </c>
      <c r="L38" s="1299">
        <v>136</v>
      </c>
      <c r="M38" s="1298">
        <f>M27-SUM(M29:M37)</f>
        <v>130</v>
      </c>
      <c r="N38" s="1298">
        <f>N27-SUM(N29:N37)</f>
        <v>150</v>
      </c>
      <c r="O38" s="1298">
        <f>O27-SUM(O29:O37)</f>
        <v>148</v>
      </c>
      <c r="P38" s="1298">
        <f>P27-SUM(P29:P37)</f>
        <v>118</v>
      </c>
    </row>
    <row r="39" spans="1:16" ht="27" customHeight="1">
      <c r="A39" s="1258" t="s">
        <v>2176</v>
      </c>
      <c r="C39" s="1302"/>
      <c r="D39" s="1302"/>
      <c r="E39" s="1312"/>
      <c r="F39" s="1313"/>
      <c r="G39" s="1314"/>
      <c r="H39" s="1314"/>
      <c r="I39" s="1314"/>
      <c r="K39" s="1315" t="s">
        <v>2177</v>
      </c>
      <c r="N39" s="1316"/>
      <c r="O39" s="1316"/>
    </row>
    <row r="40" spans="1:16" ht="27" customHeight="1">
      <c r="A40" s="1236"/>
      <c r="K40" s="1317" t="s">
        <v>2178</v>
      </c>
    </row>
    <row r="41" spans="1:16" ht="24.95" customHeight="1">
      <c r="A41" s="1236"/>
    </row>
  </sheetData>
  <mergeCells count="37">
    <mergeCell ref="B25:B26"/>
    <mergeCell ref="C25:C26"/>
    <mergeCell ref="D25:D26"/>
    <mergeCell ref="A1:E1"/>
    <mergeCell ref="G2:M2"/>
    <mergeCell ref="B3:B4"/>
    <mergeCell ref="C3:C4"/>
    <mergeCell ref="D3:D4"/>
    <mergeCell ref="E3:E4"/>
    <mergeCell ref="F3:F4"/>
    <mergeCell ref="G3:G4"/>
    <mergeCell ref="H3:H4"/>
    <mergeCell ref="I3:I4"/>
    <mergeCell ref="E25:E26"/>
    <mergeCell ref="F25:F26"/>
    <mergeCell ref="G25:G26"/>
    <mergeCell ref="P3:P4"/>
    <mergeCell ref="A17:L17"/>
    <mergeCell ref="A18:L18"/>
    <mergeCell ref="B19:L19"/>
    <mergeCell ref="A23:E24"/>
    <mergeCell ref="H24:M24"/>
    <mergeCell ref="J3:J4"/>
    <mergeCell ref="K3:K4"/>
    <mergeCell ref="L3:L4"/>
    <mergeCell ref="M3:M4"/>
    <mergeCell ref="N3:N4"/>
    <mergeCell ref="O3:O4"/>
    <mergeCell ref="N25:N26"/>
    <mergeCell ref="O25:O26"/>
    <mergeCell ref="P25:P26"/>
    <mergeCell ref="H25:H26"/>
    <mergeCell ref="I25:I26"/>
    <mergeCell ref="J25:J26"/>
    <mergeCell ref="K25:K26"/>
    <mergeCell ref="L25:L26"/>
    <mergeCell ref="M25:M26"/>
  </mergeCells>
  <phoneticPr fontId="4"/>
  <pageMargins left="0.98425196850393704" right="0.39370078740157483" top="0.78740157480314965" bottom="0.78740157480314965" header="0.51181102362204722" footer="0.51181102362204722"/>
  <pageSetup paperSize="9" scale="4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D9EDA-50FF-481E-B863-2D9F4D062FCE}">
  <sheetPr>
    <pageSetUpPr fitToPage="1"/>
  </sheetPr>
  <dimension ref="A1:E25"/>
  <sheetViews>
    <sheetView view="pageBreakPreview" zoomScaleNormal="100" zoomScaleSheetLayoutView="100" workbookViewId="0"/>
  </sheetViews>
  <sheetFormatPr defaultRowHeight="13.5"/>
  <cols>
    <col min="1" max="5" width="14.125" customWidth="1"/>
  </cols>
  <sheetData>
    <row r="1" spans="1:5" s="165" customFormat="1" ht="19.5" customHeight="1">
      <c r="A1" s="164" t="s">
        <v>390</v>
      </c>
      <c r="E1" s="166"/>
    </row>
    <row r="2" spans="1:5" s="165" customFormat="1" ht="19.5" customHeight="1">
      <c r="A2" s="164" t="s">
        <v>391</v>
      </c>
      <c r="E2" s="166"/>
    </row>
    <row r="3" spans="1:5" s="165" customFormat="1" ht="19.5" customHeight="1">
      <c r="A3" s="164" t="s">
        <v>392</v>
      </c>
      <c r="E3" s="166"/>
    </row>
    <row r="4" spans="1:5" s="165" customFormat="1" ht="19.5" customHeight="1">
      <c r="A4" s="167"/>
      <c r="E4" s="166"/>
    </row>
    <row r="5" spans="1:5" ht="21.95" customHeight="1">
      <c r="A5" s="168" t="s">
        <v>32</v>
      </c>
      <c r="B5" s="168" t="s">
        <v>393</v>
      </c>
      <c r="C5" s="168" t="s">
        <v>394</v>
      </c>
      <c r="D5" s="168" t="s">
        <v>395</v>
      </c>
      <c r="E5" s="168" t="s">
        <v>396</v>
      </c>
    </row>
    <row r="6" spans="1:5" ht="21.95" customHeight="1">
      <c r="A6" s="169" t="s">
        <v>397</v>
      </c>
      <c r="B6" s="170">
        <v>97328</v>
      </c>
      <c r="C6" s="170">
        <v>92198</v>
      </c>
      <c r="D6" s="170">
        <v>189526</v>
      </c>
      <c r="E6" s="170">
        <v>72832</v>
      </c>
    </row>
    <row r="7" spans="1:5" ht="21.95" customHeight="1">
      <c r="A7" s="169" t="s">
        <v>398</v>
      </c>
      <c r="B7" s="170">
        <v>98338</v>
      </c>
      <c r="C7" s="170">
        <v>93244</v>
      </c>
      <c r="D7" s="170">
        <v>191582</v>
      </c>
      <c r="E7" s="170">
        <v>74656</v>
      </c>
    </row>
    <row r="8" spans="1:5" ht="21.95" customHeight="1">
      <c r="A8" s="169" t="s">
        <v>399</v>
      </c>
      <c r="B8" s="170">
        <v>99837</v>
      </c>
      <c r="C8" s="170">
        <v>94815</v>
      </c>
      <c r="D8" s="170">
        <v>194652</v>
      </c>
      <c r="E8" s="170">
        <v>76635</v>
      </c>
    </row>
    <row r="9" spans="1:5" ht="21.95" customHeight="1">
      <c r="A9" s="169" t="s">
        <v>400</v>
      </c>
      <c r="B9" s="170">
        <v>101509</v>
      </c>
      <c r="C9" s="170">
        <v>96344</v>
      </c>
      <c r="D9" s="170">
        <v>197853</v>
      </c>
      <c r="E9" s="170">
        <v>78778</v>
      </c>
    </row>
    <row r="10" spans="1:5" ht="21.95" customHeight="1">
      <c r="A10" s="169" t="s">
        <v>401</v>
      </c>
      <c r="B10" s="170">
        <v>102820</v>
      </c>
      <c r="C10" s="170">
        <v>97608</v>
      </c>
      <c r="D10" s="170">
        <v>200428</v>
      </c>
      <c r="E10" s="170">
        <v>80488</v>
      </c>
    </row>
    <row r="11" spans="1:5" ht="21.95" customHeight="1">
      <c r="A11" s="169" t="s">
        <v>402</v>
      </c>
      <c r="B11" s="170">
        <v>104262</v>
      </c>
      <c r="C11" s="170">
        <v>98991</v>
      </c>
      <c r="D11" s="170">
        <v>203253</v>
      </c>
      <c r="E11" s="170">
        <v>82281</v>
      </c>
    </row>
    <row r="12" spans="1:5" ht="21.95" customHeight="1">
      <c r="A12" s="169" t="s">
        <v>403</v>
      </c>
      <c r="B12" s="170">
        <v>105634</v>
      </c>
      <c r="C12" s="170">
        <v>100472</v>
      </c>
      <c r="D12" s="170">
        <v>206106</v>
      </c>
      <c r="E12" s="170">
        <v>83872</v>
      </c>
    </row>
    <row r="13" spans="1:5" ht="21.95" customHeight="1">
      <c r="A13" s="169" t="s">
        <v>404</v>
      </c>
      <c r="B13" s="171">
        <v>106313</v>
      </c>
      <c r="C13" s="171">
        <v>101315</v>
      </c>
      <c r="D13" s="171">
        <v>207628</v>
      </c>
      <c r="E13" s="171">
        <v>84983</v>
      </c>
    </row>
    <row r="14" spans="1:5" ht="21.95" customHeight="1">
      <c r="A14" s="169" t="s">
        <v>405</v>
      </c>
      <c r="B14" s="171">
        <v>110463</v>
      </c>
      <c r="C14" s="171">
        <v>105868</v>
      </c>
      <c r="D14" s="171">
        <v>216331</v>
      </c>
      <c r="E14" s="171">
        <v>90338</v>
      </c>
    </row>
    <row r="15" spans="1:5" ht="21.95" customHeight="1">
      <c r="A15" s="169" t="s">
        <v>406</v>
      </c>
      <c r="B15" s="171">
        <v>111348</v>
      </c>
      <c r="C15" s="171">
        <v>107070</v>
      </c>
      <c r="D15" s="171">
        <v>218418</v>
      </c>
      <c r="E15" s="171">
        <v>91615</v>
      </c>
    </row>
    <row r="16" spans="1:5" ht="21.95" customHeight="1">
      <c r="A16" s="169" t="s">
        <v>407</v>
      </c>
      <c r="B16" s="171">
        <v>112057</v>
      </c>
      <c r="C16" s="171">
        <v>108078</v>
      </c>
      <c r="D16" s="171">
        <v>220135</v>
      </c>
      <c r="E16" s="171">
        <v>92890</v>
      </c>
    </row>
    <row r="17" spans="1:5" ht="21.95" customHeight="1">
      <c r="A17" s="169" t="s">
        <v>408</v>
      </c>
      <c r="B17" s="171">
        <v>113290</v>
      </c>
      <c r="C17" s="171">
        <v>109528</v>
      </c>
      <c r="D17" s="171">
        <v>222818</v>
      </c>
      <c r="E17" s="171">
        <v>94737</v>
      </c>
    </row>
    <row r="18" spans="1:5" ht="21.95" customHeight="1">
      <c r="A18" s="169" t="s">
        <v>409</v>
      </c>
      <c r="B18" s="171">
        <v>114969</v>
      </c>
      <c r="C18" s="171">
        <v>111284</v>
      </c>
      <c r="D18" s="171">
        <v>226253</v>
      </c>
      <c r="E18" s="171">
        <v>96846</v>
      </c>
    </row>
    <row r="19" spans="1:5" ht="21.95" customHeight="1">
      <c r="A19" s="169" t="s">
        <v>410</v>
      </c>
      <c r="B19" s="171">
        <v>116556</v>
      </c>
      <c r="C19" s="171">
        <v>112848</v>
      </c>
      <c r="D19" s="171">
        <v>229404</v>
      </c>
      <c r="E19" s="171">
        <v>98971</v>
      </c>
    </row>
    <row r="20" spans="1:5" ht="21.95" customHeight="1">
      <c r="A20" s="169" t="s">
        <v>411</v>
      </c>
      <c r="B20" s="171">
        <v>118245</v>
      </c>
      <c r="C20" s="171">
        <v>114649</v>
      </c>
      <c r="D20" s="171">
        <v>232894</v>
      </c>
      <c r="E20" s="171">
        <v>101102</v>
      </c>
    </row>
    <row r="21" spans="1:5" ht="21.95" customHeight="1">
      <c r="A21" s="169" t="s">
        <v>412</v>
      </c>
      <c r="B21" s="171">
        <v>120349</v>
      </c>
      <c r="C21" s="171">
        <v>116493</v>
      </c>
      <c r="D21" s="171">
        <v>236842</v>
      </c>
      <c r="E21" s="171">
        <v>104040</v>
      </c>
    </row>
    <row r="22" spans="1:5" ht="21.95" customHeight="1">
      <c r="A22" s="169" t="s">
        <v>101</v>
      </c>
      <c r="B22" s="171">
        <v>122210</v>
      </c>
      <c r="C22" s="171">
        <v>118173</v>
      </c>
      <c r="D22" s="171">
        <v>240383</v>
      </c>
      <c r="E22" s="171">
        <v>106418</v>
      </c>
    </row>
    <row r="23" spans="1:5" ht="21.95" customHeight="1">
      <c r="A23" s="169" t="s">
        <v>117</v>
      </c>
      <c r="B23" s="171">
        <v>125071</v>
      </c>
      <c r="C23" s="171">
        <v>120440</v>
      </c>
      <c r="D23" s="171">
        <v>245511</v>
      </c>
      <c r="E23" s="171">
        <v>110019</v>
      </c>
    </row>
    <row r="24" spans="1:5" ht="21.95" customHeight="1">
      <c r="A24" s="169" t="s">
        <v>413</v>
      </c>
      <c r="B24" s="171">
        <v>128004</v>
      </c>
      <c r="C24" s="171">
        <v>123204</v>
      </c>
      <c r="D24" s="171">
        <v>251208</v>
      </c>
      <c r="E24" s="171">
        <v>114092</v>
      </c>
    </row>
    <row r="25" spans="1:5" ht="21.95" customHeight="1">
      <c r="A25" s="169" t="s">
        <v>414</v>
      </c>
      <c r="B25" s="171">
        <v>129526</v>
      </c>
      <c r="C25" s="171">
        <v>125008</v>
      </c>
      <c r="D25" s="171">
        <v>254534</v>
      </c>
      <c r="E25" s="171">
        <v>116632</v>
      </c>
    </row>
  </sheetData>
  <phoneticPr fontId="4"/>
  <printOptions horizontalCentered="1"/>
  <pageMargins left="0.98425196850393704" right="0.98425196850393704" top="0.98425196850393704" bottom="0.98425196850393704" header="0.51181102362204722" footer="0.51181102362204722"/>
  <pageSetup paperSize="9" fitToHeight="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DFE07-A1A1-40A7-A8E7-1C75B4BCD179}">
  <sheetPr>
    <pageSetUpPr fitToPage="1"/>
  </sheetPr>
  <dimension ref="A1:F37"/>
  <sheetViews>
    <sheetView view="pageBreakPreview" zoomScaleNormal="100" zoomScaleSheetLayoutView="100" workbookViewId="0"/>
  </sheetViews>
  <sheetFormatPr defaultRowHeight="13.5"/>
  <cols>
    <col min="1" max="1" width="16.125" customWidth="1"/>
    <col min="2" max="4" width="19.25" customWidth="1"/>
    <col min="5" max="5" width="7.25" customWidth="1"/>
  </cols>
  <sheetData>
    <row r="1" spans="1:6" ht="26.25" customHeight="1">
      <c r="A1" s="1318" t="s">
        <v>2179</v>
      </c>
      <c r="D1" s="185" t="s">
        <v>2180</v>
      </c>
    </row>
    <row r="2" spans="1:6" ht="15" customHeight="1">
      <c r="A2" s="823" t="s">
        <v>2181</v>
      </c>
      <c r="B2" s="2502" t="s">
        <v>2182</v>
      </c>
      <c r="C2" s="2504" t="s">
        <v>2183</v>
      </c>
      <c r="D2" s="2504" t="s">
        <v>2184</v>
      </c>
      <c r="E2" s="1319"/>
    </row>
    <row r="3" spans="1:6" ht="15" customHeight="1">
      <c r="A3" s="825" t="s">
        <v>1435</v>
      </c>
      <c r="B3" s="2503"/>
      <c r="C3" s="2505"/>
      <c r="D3" s="2505"/>
      <c r="E3" s="1319"/>
    </row>
    <row r="4" spans="1:6" ht="18" customHeight="1">
      <c r="A4" s="1320" t="s">
        <v>821</v>
      </c>
      <c r="B4" s="1321">
        <v>202</v>
      </c>
      <c r="C4" s="1322">
        <v>308</v>
      </c>
      <c r="D4" s="1322">
        <v>1.72</v>
      </c>
      <c r="E4" s="1319"/>
    </row>
    <row r="5" spans="1:6" ht="18" customHeight="1">
      <c r="A5" s="1320" t="s">
        <v>822</v>
      </c>
      <c r="B5" s="1321">
        <v>227</v>
      </c>
      <c r="C5" s="1322">
        <v>313</v>
      </c>
      <c r="D5" s="1322">
        <v>1.74</v>
      </c>
      <c r="E5" s="1319"/>
    </row>
    <row r="6" spans="1:6" ht="18" customHeight="1">
      <c r="A6" s="1320" t="s">
        <v>823</v>
      </c>
      <c r="B6" s="1321">
        <v>255</v>
      </c>
      <c r="C6" s="1322">
        <v>346</v>
      </c>
      <c r="D6" s="1323">
        <v>1.91</v>
      </c>
      <c r="E6" s="1319"/>
    </row>
    <row r="7" spans="1:6" ht="18" customHeight="1">
      <c r="A7" s="1320" t="s">
        <v>853</v>
      </c>
      <c r="B7" s="1321">
        <v>258</v>
      </c>
      <c r="C7" s="1322">
        <v>363</v>
      </c>
      <c r="D7" s="1323">
        <v>2.2000000000000002</v>
      </c>
      <c r="E7" s="1319"/>
    </row>
    <row r="8" spans="1:6" ht="18" customHeight="1">
      <c r="A8" s="1320" t="s">
        <v>753</v>
      </c>
      <c r="B8" s="1321">
        <v>292</v>
      </c>
      <c r="C8" s="1322">
        <v>414</v>
      </c>
      <c r="D8" s="1323">
        <v>2.4900000000000002</v>
      </c>
      <c r="E8" s="1319"/>
    </row>
    <row r="9" spans="1:6" ht="18" customHeight="1">
      <c r="A9" s="1320" t="s">
        <v>755</v>
      </c>
      <c r="B9" s="1321">
        <v>388</v>
      </c>
      <c r="C9" s="1322">
        <v>563</v>
      </c>
      <c r="D9" s="1323">
        <v>2.91</v>
      </c>
      <c r="E9" s="1319"/>
    </row>
    <row r="10" spans="1:6" ht="18" customHeight="1">
      <c r="A10" s="1324" t="s">
        <v>397</v>
      </c>
      <c r="B10" s="1325">
        <v>451</v>
      </c>
      <c r="C10" s="1326">
        <v>652</v>
      </c>
      <c r="D10" s="1327">
        <v>3.34</v>
      </c>
      <c r="E10" s="1319"/>
    </row>
    <row r="11" spans="1:6" ht="18" customHeight="1">
      <c r="A11" s="1324" t="s">
        <v>398</v>
      </c>
      <c r="B11" s="1325">
        <v>519</v>
      </c>
      <c r="C11" s="1326">
        <v>727</v>
      </c>
      <c r="D11" s="1327">
        <v>3.66</v>
      </c>
      <c r="E11" s="1319"/>
    </row>
    <row r="12" spans="1:6" ht="18" customHeight="1">
      <c r="A12" s="1324" t="s">
        <v>399</v>
      </c>
      <c r="B12" s="1325">
        <v>542</v>
      </c>
      <c r="C12" s="1326">
        <v>747</v>
      </c>
      <c r="D12" s="1327">
        <v>3.9</v>
      </c>
      <c r="E12" s="1319"/>
      <c r="F12" s="10"/>
    </row>
    <row r="13" spans="1:6" ht="18" customHeight="1">
      <c r="A13" s="1324" t="s">
        <v>400</v>
      </c>
      <c r="B13" s="1325">
        <v>559</v>
      </c>
      <c r="C13" s="1326">
        <v>762</v>
      </c>
      <c r="D13" s="1327">
        <v>3.74</v>
      </c>
      <c r="E13" s="1319"/>
    </row>
    <row r="14" spans="1:6" ht="18" customHeight="1">
      <c r="A14" s="1324" t="s">
        <v>401</v>
      </c>
      <c r="B14" s="1325">
        <v>566</v>
      </c>
      <c r="C14" s="1326">
        <v>771</v>
      </c>
      <c r="D14" s="1327">
        <v>3.71</v>
      </c>
      <c r="E14" s="1319"/>
    </row>
    <row r="15" spans="1:6" ht="18" customHeight="1">
      <c r="A15" s="1324" t="s">
        <v>402</v>
      </c>
      <c r="B15" s="1325">
        <v>576</v>
      </c>
      <c r="C15" s="1326">
        <v>740</v>
      </c>
      <c r="D15" s="1327">
        <v>3.52</v>
      </c>
      <c r="E15" s="1319"/>
    </row>
    <row r="16" spans="1:6" ht="18" customHeight="1">
      <c r="A16" s="1324" t="s">
        <v>403</v>
      </c>
      <c r="B16" s="1325">
        <v>621</v>
      </c>
      <c r="C16" s="1326">
        <v>798</v>
      </c>
      <c r="D16" s="1327">
        <v>3.76</v>
      </c>
      <c r="E16" s="1319"/>
    </row>
    <row r="17" spans="1:5" ht="18" customHeight="1">
      <c r="A17" s="1324" t="s">
        <v>404</v>
      </c>
      <c r="B17" s="1325">
        <v>632</v>
      </c>
      <c r="C17" s="1326">
        <v>800</v>
      </c>
      <c r="D17" s="1327">
        <v>3.73</v>
      </c>
      <c r="E17" s="1319"/>
    </row>
    <row r="18" spans="1:5" ht="18" customHeight="1">
      <c r="A18" s="1324" t="s">
        <v>1323</v>
      </c>
      <c r="B18" s="1325">
        <v>658</v>
      </c>
      <c r="C18" s="1326">
        <v>842</v>
      </c>
      <c r="D18" s="1327">
        <v>3.91</v>
      </c>
      <c r="E18" s="1319"/>
    </row>
    <row r="19" spans="1:5" ht="18" customHeight="1">
      <c r="A19" s="1328" t="s">
        <v>1324</v>
      </c>
      <c r="B19" s="1329">
        <v>687</v>
      </c>
      <c r="C19" s="1330">
        <v>852</v>
      </c>
      <c r="D19" s="1331">
        <v>3.93</v>
      </c>
      <c r="E19" s="1319"/>
    </row>
    <row r="20" spans="1:5" ht="18" customHeight="1">
      <c r="A20" s="1328" t="s">
        <v>2144</v>
      </c>
      <c r="B20" s="1329">
        <v>756</v>
      </c>
      <c r="C20" s="1330">
        <v>928</v>
      </c>
      <c r="D20" s="1331">
        <v>4.22</v>
      </c>
      <c r="E20" s="1319"/>
    </row>
    <row r="21" spans="1:5" ht="18" customHeight="1">
      <c r="A21" s="1328" t="s">
        <v>868</v>
      </c>
      <c r="B21" s="1325">
        <v>814</v>
      </c>
      <c r="C21" s="1326">
        <v>996</v>
      </c>
      <c r="D21" s="1327">
        <v>4.5</v>
      </c>
      <c r="E21" s="1319"/>
    </row>
    <row r="22" spans="1:5" ht="18" customHeight="1">
      <c r="A22" s="1328" t="s">
        <v>2145</v>
      </c>
      <c r="B22" s="1325">
        <v>835</v>
      </c>
      <c r="C22" s="1332">
        <v>1015</v>
      </c>
      <c r="D22" s="1327">
        <v>4.5</v>
      </c>
      <c r="E22" s="1319"/>
    </row>
    <row r="23" spans="1:5" ht="18" customHeight="1">
      <c r="A23" s="1333" t="s">
        <v>2146</v>
      </c>
      <c r="B23" s="1325">
        <v>846</v>
      </c>
      <c r="C23" s="1334">
        <v>1043</v>
      </c>
      <c r="D23" s="1327">
        <v>4.5</v>
      </c>
      <c r="E23" s="1319"/>
    </row>
    <row r="24" spans="1:5" ht="18" customHeight="1">
      <c r="A24" s="1333" t="s">
        <v>2147</v>
      </c>
      <c r="B24" s="1325">
        <v>885</v>
      </c>
      <c r="C24" s="1334">
        <v>1070</v>
      </c>
      <c r="D24" s="1327">
        <v>4.5999999999999996</v>
      </c>
      <c r="E24" s="1319"/>
    </row>
    <row r="25" spans="1:5" ht="18" customHeight="1">
      <c r="A25" s="1333" t="s">
        <v>2185</v>
      </c>
      <c r="B25" s="1325">
        <v>903</v>
      </c>
      <c r="C25" s="1334">
        <v>1096</v>
      </c>
      <c r="D25" s="1327">
        <v>4.6900000000000004</v>
      </c>
      <c r="E25" s="1319"/>
    </row>
    <row r="26" spans="1:5" ht="18" customHeight="1">
      <c r="A26" s="1333" t="s">
        <v>1957</v>
      </c>
      <c r="B26" s="1325">
        <v>927</v>
      </c>
      <c r="C26" s="1334">
        <v>1124</v>
      </c>
      <c r="D26" s="1327">
        <v>4.5999999999999996</v>
      </c>
      <c r="E26" s="1319"/>
    </row>
    <row r="27" spans="1:5" ht="18" customHeight="1">
      <c r="A27" s="1333" t="s">
        <v>2186</v>
      </c>
      <c r="B27" s="1325">
        <v>956</v>
      </c>
      <c r="C27" s="1334">
        <v>1161</v>
      </c>
      <c r="D27" s="1327">
        <v>4.7</v>
      </c>
      <c r="E27" s="1319"/>
    </row>
    <row r="28" spans="1:5" ht="18" customHeight="1">
      <c r="A28" s="1333" t="s">
        <v>2187</v>
      </c>
      <c r="B28" s="1335">
        <v>1011</v>
      </c>
      <c r="C28" s="1334">
        <v>1204</v>
      </c>
      <c r="D28" s="1327">
        <v>4.8</v>
      </c>
      <c r="E28" s="10"/>
    </row>
    <row r="29" spans="1:5" ht="18" customHeight="1">
      <c r="A29" s="1336" t="s">
        <v>2188</v>
      </c>
      <c r="B29" s="1337">
        <v>1052</v>
      </c>
      <c r="C29" s="1337">
        <v>1246</v>
      </c>
      <c r="D29" s="1338">
        <v>4.9000000000000004</v>
      </c>
      <c r="E29" s="10"/>
    </row>
    <row r="30" spans="1:5" ht="17.25" customHeight="1">
      <c r="A30" s="10"/>
      <c r="D30" s="185" t="s">
        <v>2189</v>
      </c>
    </row>
    <row r="31" spans="1:5">
      <c r="A31" s="2506" t="s">
        <v>2190</v>
      </c>
      <c r="B31" s="2506"/>
      <c r="C31" s="2506"/>
      <c r="D31" s="2506"/>
    </row>
    <row r="32" spans="1:5">
      <c r="A32" s="2506"/>
      <c r="B32" s="2506"/>
      <c r="C32" s="2506"/>
      <c r="D32" s="2506"/>
    </row>
    <row r="33" spans="1:4" ht="8.25" customHeight="1">
      <c r="A33" s="1339"/>
      <c r="B33" s="1339"/>
      <c r="C33" s="1339"/>
      <c r="D33" s="1339"/>
    </row>
    <row r="34" spans="1:4" ht="15" customHeight="1">
      <c r="A34" s="2507" t="s">
        <v>2191</v>
      </c>
      <c r="B34" s="184" t="s">
        <v>2192</v>
      </c>
      <c r="C34" s="2508" t="s">
        <v>2193</v>
      </c>
    </row>
    <row r="35" spans="1:4" ht="8.25" customHeight="1">
      <c r="A35" s="2507"/>
      <c r="B35" s="184"/>
      <c r="C35" s="2508"/>
    </row>
    <row r="36" spans="1:4" ht="14.25" customHeight="1">
      <c r="A36" s="2507"/>
      <c r="B36" s="184" t="s">
        <v>2194</v>
      </c>
      <c r="C36" s="2508"/>
    </row>
    <row r="37" spans="1:4" ht="7.5" customHeight="1"/>
  </sheetData>
  <mergeCells count="6">
    <mergeCell ref="B2:B3"/>
    <mergeCell ref="C2:C3"/>
    <mergeCell ref="D2:D3"/>
    <mergeCell ref="A31:D32"/>
    <mergeCell ref="A34:A36"/>
    <mergeCell ref="C34:C36"/>
  </mergeCells>
  <phoneticPr fontId="4"/>
  <printOptions horizontalCentered="1"/>
  <pageMargins left="0.78740157480314965" right="0.78740157480314965" top="0.78740157480314965" bottom="0.78740157480314965" header="0.51181102362204722" footer="0.51181102362204722"/>
  <pageSetup paperSize="9" scale="92"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963A-A647-4437-8743-96C3D91A0B35}">
  <sheetPr>
    <pageSetUpPr fitToPage="1"/>
  </sheetPr>
  <dimension ref="A1:F36"/>
  <sheetViews>
    <sheetView view="pageBreakPreview" zoomScale="85" zoomScaleNormal="100" zoomScaleSheetLayoutView="85" workbookViewId="0"/>
  </sheetViews>
  <sheetFormatPr defaultRowHeight="13.5"/>
  <cols>
    <col min="1" max="1" width="15.625" customWidth="1"/>
    <col min="2" max="4" width="21.625" customWidth="1"/>
  </cols>
  <sheetData>
    <row r="1" spans="1:4" ht="21.75" customHeight="1">
      <c r="A1" s="435" t="s">
        <v>2195</v>
      </c>
    </row>
    <row r="2" spans="1:4" ht="20.25" customHeight="1" thickBot="1">
      <c r="D2" s="1340" t="s">
        <v>2196</v>
      </c>
    </row>
    <row r="3" spans="1:4" ht="15" customHeight="1">
      <c r="A3" s="1341" t="s">
        <v>2181</v>
      </c>
      <c r="B3" s="2509" t="s">
        <v>2197</v>
      </c>
      <c r="C3" s="2511" t="s">
        <v>2198</v>
      </c>
      <c r="D3" s="2513" t="s">
        <v>2199</v>
      </c>
    </row>
    <row r="4" spans="1:4" ht="15" customHeight="1">
      <c r="A4" s="1342" t="s">
        <v>1435</v>
      </c>
      <c r="B4" s="2510"/>
      <c r="C4" s="2512"/>
      <c r="D4" s="2514"/>
    </row>
    <row r="5" spans="1:4" ht="18" customHeight="1">
      <c r="A5" s="1343" t="s">
        <v>408</v>
      </c>
      <c r="B5" s="1344">
        <v>162</v>
      </c>
      <c r="C5" s="1345">
        <v>11</v>
      </c>
      <c r="D5" s="1346">
        <v>981900</v>
      </c>
    </row>
    <row r="6" spans="1:4" ht="18" customHeight="1">
      <c r="A6" s="1347" t="s">
        <v>409</v>
      </c>
      <c r="B6" s="1348">
        <v>76</v>
      </c>
      <c r="C6" s="1349">
        <v>23</v>
      </c>
      <c r="D6" s="1350">
        <v>3081800</v>
      </c>
    </row>
    <row r="7" spans="1:4" ht="18" customHeight="1">
      <c r="A7" s="1343" t="s">
        <v>410</v>
      </c>
      <c r="B7" s="1348">
        <v>114</v>
      </c>
      <c r="C7" s="1349">
        <v>32</v>
      </c>
      <c r="D7" s="1350">
        <v>3636000</v>
      </c>
    </row>
    <row r="8" spans="1:4" ht="18" customHeight="1">
      <c r="A8" s="1351" t="s">
        <v>2200</v>
      </c>
      <c r="B8" s="1352">
        <v>73</v>
      </c>
      <c r="C8" s="1349">
        <v>17</v>
      </c>
      <c r="D8" s="1350">
        <v>2150000</v>
      </c>
    </row>
    <row r="9" spans="1:4" ht="18" customHeight="1">
      <c r="A9" s="1353" t="s">
        <v>2201</v>
      </c>
      <c r="B9" s="1354">
        <v>70</v>
      </c>
      <c r="C9" s="1355">
        <v>18</v>
      </c>
      <c r="D9" s="1350">
        <v>2363000</v>
      </c>
    </row>
    <row r="10" spans="1:4" ht="18" customHeight="1">
      <c r="A10" s="1353" t="s">
        <v>2202</v>
      </c>
      <c r="B10" s="1356">
        <v>3260</v>
      </c>
      <c r="C10" s="1355">
        <v>228</v>
      </c>
      <c r="D10" s="1350">
        <v>32587000</v>
      </c>
    </row>
    <row r="11" spans="1:4" ht="18" customHeight="1">
      <c r="A11" s="1353" t="s">
        <v>2203</v>
      </c>
      <c r="B11" s="1356">
        <v>3871</v>
      </c>
      <c r="C11" s="1355">
        <v>74</v>
      </c>
      <c r="D11" s="1350">
        <v>24885000</v>
      </c>
    </row>
    <row r="12" spans="1:4" ht="18" customHeight="1" thickBot="1">
      <c r="A12" s="1357" t="s">
        <v>2204</v>
      </c>
      <c r="B12" s="1358">
        <v>4224</v>
      </c>
      <c r="C12" s="1359">
        <v>32</v>
      </c>
      <c r="D12" s="1360">
        <v>7967500</v>
      </c>
    </row>
    <row r="13" spans="1:4" ht="18" customHeight="1">
      <c r="A13" s="1361"/>
      <c r="B13" s="10"/>
      <c r="C13" s="10"/>
      <c r="D13" s="161" t="s">
        <v>2205</v>
      </c>
    </row>
    <row r="14" spans="1:4" ht="18" customHeight="1">
      <c r="A14" s="1361"/>
      <c r="B14" s="10"/>
      <c r="C14" s="10"/>
      <c r="D14" s="10"/>
    </row>
    <row r="15" spans="1:4" ht="18" customHeight="1">
      <c r="A15" s="1362" t="s">
        <v>2206</v>
      </c>
      <c r="B15" s="10"/>
      <c r="C15" s="10"/>
      <c r="D15" s="10"/>
    </row>
    <row r="16" spans="1:4" ht="18" customHeight="1">
      <c r="A16" s="1363" t="s">
        <v>2207</v>
      </c>
      <c r="B16" s="10"/>
      <c r="C16" s="10"/>
      <c r="D16" s="10"/>
    </row>
    <row r="17" spans="1:6" ht="18" customHeight="1">
      <c r="A17" s="1364"/>
      <c r="B17" s="10"/>
      <c r="C17" s="10"/>
      <c r="D17" s="10"/>
    </row>
    <row r="18" spans="1:6" ht="18" customHeight="1">
      <c r="A18" s="1361"/>
      <c r="B18" s="10"/>
      <c r="C18" s="10"/>
      <c r="D18" s="10"/>
    </row>
    <row r="19" spans="1:6" ht="18" customHeight="1">
      <c r="A19" s="1361"/>
      <c r="B19" s="10"/>
      <c r="C19" s="10"/>
      <c r="D19" s="10"/>
    </row>
    <row r="20" spans="1:6" ht="18" customHeight="1">
      <c r="A20" s="1361"/>
      <c r="B20" s="10"/>
      <c r="C20" s="10"/>
      <c r="D20" s="10"/>
    </row>
    <row r="21" spans="1:6" ht="18" customHeight="1">
      <c r="A21" s="1361"/>
      <c r="B21" s="10"/>
      <c r="C21" s="10"/>
      <c r="D21" s="10"/>
      <c r="F21" s="10"/>
    </row>
    <row r="22" spans="1:6" ht="18" customHeight="1">
      <c r="A22" s="1361"/>
      <c r="B22" s="10"/>
      <c r="C22" s="10"/>
      <c r="D22" s="10"/>
    </row>
    <row r="23" spans="1:6" ht="18" customHeight="1">
      <c r="A23" s="1361"/>
      <c r="B23" s="10"/>
      <c r="C23" s="10"/>
      <c r="D23" s="10"/>
    </row>
    <row r="24" spans="1:6" ht="18" customHeight="1">
      <c r="A24" s="1361"/>
      <c r="B24" s="10"/>
      <c r="C24" s="10"/>
      <c r="D24" s="10"/>
    </row>
    <row r="25" spans="1:6" ht="18" customHeight="1">
      <c r="A25" s="1361"/>
      <c r="B25" s="10"/>
      <c r="C25" s="10"/>
      <c r="D25" s="10"/>
    </row>
    <row r="26" spans="1:6" ht="18" customHeight="1">
      <c r="A26" s="1361"/>
      <c r="B26" s="10"/>
      <c r="C26" s="10"/>
      <c r="D26" s="10"/>
    </row>
    <row r="27" spans="1:6" ht="18" customHeight="1">
      <c r="A27" s="1361"/>
      <c r="B27" s="10"/>
      <c r="C27" s="10"/>
      <c r="D27" s="10"/>
    </row>
    <row r="28" spans="1:6" ht="18" customHeight="1">
      <c r="A28" s="1361"/>
      <c r="B28" s="10"/>
      <c r="C28" s="10"/>
      <c r="D28" s="10"/>
    </row>
    <row r="29" spans="1:6" ht="18" customHeight="1">
      <c r="A29" s="1361"/>
      <c r="B29" s="10"/>
      <c r="C29" s="10"/>
      <c r="D29" s="10"/>
    </row>
    <row r="30" spans="1:6" ht="18" customHeight="1">
      <c r="A30" s="1361"/>
      <c r="B30" s="10"/>
      <c r="C30" s="10"/>
      <c r="D30" s="10"/>
    </row>
    <row r="31" spans="1:6" ht="18" customHeight="1">
      <c r="A31" s="1361"/>
      <c r="B31" s="1365"/>
      <c r="C31" s="1366"/>
      <c r="D31" s="1367"/>
    </row>
    <row r="32" spans="1:6">
      <c r="A32" s="10"/>
      <c r="D32" s="185"/>
    </row>
    <row r="33" spans="1:3" ht="15" customHeight="1">
      <c r="A33" s="2507"/>
      <c r="B33" s="184"/>
      <c r="C33" s="2508"/>
    </row>
    <row r="34" spans="1:3" ht="8.25" customHeight="1">
      <c r="A34" s="2507"/>
      <c r="B34" s="184"/>
      <c r="C34" s="2508"/>
    </row>
    <row r="35" spans="1:3" ht="14.25" customHeight="1">
      <c r="A35" s="2507"/>
      <c r="B35" s="184"/>
      <c r="C35" s="2508"/>
    </row>
    <row r="36" spans="1:3" ht="7.5" customHeight="1"/>
  </sheetData>
  <mergeCells count="5">
    <mergeCell ref="B3:B4"/>
    <mergeCell ref="C3:C4"/>
    <mergeCell ref="D3:D4"/>
    <mergeCell ref="A33:A35"/>
    <mergeCell ref="C33:C35"/>
  </mergeCells>
  <phoneticPr fontId="4"/>
  <printOptions horizontalCentered="1"/>
  <pageMargins left="0.98425196850393704" right="0.98425196850393704" top="1.1811023622047245" bottom="1.1811023622047245" header="0.51181102362204722" footer="0.51181102362204722"/>
  <pageSetup paperSize="9" scale="93"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D3041-D586-4424-8C1E-B24FDAF7C33D}">
  <dimension ref="A1:S39"/>
  <sheetViews>
    <sheetView view="pageBreakPreview" zoomScaleNormal="100" zoomScaleSheetLayoutView="100" workbookViewId="0">
      <pane ySplit="4" topLeftCell="A5" activePane="bottomLeft" state="frozen"/>
      <selection pane="bottomLeft"/>
    </sheetView>
  </sheetViews>
  <sheetFormatPr defaultColWidth="9" defaultRowHeight="13.5"/>
  <cols>
    <col min="1" max="1" width="12.625" style="254" customWidth="1"/>
    <col min="2" max="14" width="6.625" style="254" customWidth="1"/>
    <col min="15" max="16384" width="9" style="254"/>
  </cols>
  <sheetData>
    <row r="1" spans="1:19" ht="21">
      <c r="A1" s="253" t="s">
        <v>2208</v>
      </c>
      <c r="B1" s="1368"/>
      <c r="C1" s="1368"/>
      <c r="D1" s="1368"/>
    </row>
    <row r="2" spans="1:19" ht="14.25">
      <c r="A2" s="255"/>
      <c r="B2" s="255"/>
      <c r="C2" s="255"/>
      <c r="D2" s="255"/>
      <c r="E2" s="255"/>
      <c r="F2" s="255"/>
      <c r="G2" s="255"/>
      <c r="H2" s="255"/>
      <c r="I2" s="255"/>
      <c r="J2" s="255"/>
      <c r="K2" s="255"/>
      <c r="L2" s="1369"/>
      <c r="M2" s="1369"/>
      <c r="N2" s="1370" t="s">
        <v>2209</v>
      </c>
    </row>
    <row r="3" spans="1:19" s="1236" customFormat="1" ht="25.5" customHeight="1">
      <c r="A3" s="1371" t="s">
        <v>2210</v>
      </c>
      <c r="B3" s="2516" t="s">
        <v>2211</v>
      </c>
      <c r="C3" s="2516"/>
      <c r="D3" s="2517"/>
      <c r="E3" s="2516" t="s">
        <v>2212</v>
      </c>
      <c r="F3" s="2518"/>
      <c r="G3" s="2516" t="s">
        <v>2213</v>
      </c>
      <c r="H3" s="2518"/>
      <c r="I3" s="2516" t="s">
        <v>2214</v>
      </c>
      <c r="J3" s="2518"/>
      <c r="K3" s="2516" t="s">
        <v>2215</v>
      </c>
      <c r="L3" s="2516"/>
      <c r="M3" s="2515" t="s">
        <v>2216</v>
      </c>
      <c r="N3" s="2516"/>
    </row>
    <row r="4" spans="1:19" s="1236" customFormat="1" ht="30" customHeight="1">
      <c r="A4" s="1372" t="s">
        <v>1906</v>
      </c>
      <c r="B4" s="1373" t="s">
        <v>2217</v>
      </c>
      <c r="C4" s="1374" t="s">
        <v>2218</v>
      </c>
      <c r="D4" s="1375" t="s">
        <v>2219</v>
      </c>
      <c r="E4" s="1376" t="s">
        <v>2218</v>
      </c>
      <c r="F4" s="1374" t="s">
        <v>2219</v>
      </c>
      <c r="G4" s="1376" t="s">
        <v>2218</v>
      </c>
      <c r="H4" s="1374" t="s">
        <v>2219</v>
      </c>
      <c r="I4" s="1376" t="s">
        <v>2218</v>
      </c>
      <c r="J4" s="1374" t="s">
        <v>2219</v>
      </c>
      <c r="K4" s="1376" t="s">
        <v>2218</v>
      </c>
      <c r="L4" s="1374" t="s">
        <v>2219</v>
      </c>
      <c r="M4" s="1377" t="s">
        <v>2218</v>
      </c>
      <c r="N4" s="1378" t="s">
        <v>2219</v>
      </c>
    </row>
    <row r="5" spans="1:19" s="1236" customFormat="1" ht="26.1" customHeight="1">
      <c r="A5" s="1379" t="s">
        <v>1913</v>
      </c>
      <c r="B5" s="1380">
        <v>3098</v>
      </c>
      <c r="C5" s="1381">
        <v>109</v>
      </c>
      <c r="D5" s="1382">
        <v>2989</v>
      </c>
      <c r="E5" s="1381">
        <v>7</v>
      </c>
      <c r="F5" s="1383">
        <v>260</v>
      </c>
      <c r="G5" s="1381">
        <v>16</v>
      </c>
      <c r="H5" s="1383">
        <v>390</v>
      </c>
      <c r="I5" s="1381">
        <v>1</v>
      </c>
      <c r="J5" s="1383">
        <v>40</v>
      </c>
      <c r="K5" s="1381">
        <v>72</v>
      </c>
      <c r="L5" s="1383">
        <v>1812</v>
      </c>
      <c r="M5" s="1381">
        <v>13</v>
      </c>
      <c r="N5" s="1381">
        <v>455</v>
      </c>
    </row>
    <row r="6" spans="1:19" s="1236" customFormat="1" ht="26.1" customHeight="1">
      <c r="A6" s="1379" t="s">
        <v>1914</v>
      </c>
      <c r="B6" s="1381">
        <v>3236</v>
      </c>
      <c r="C6" s="1384">
        <v>113</v>
      </c>
      <c r="D6" s="1382">
        <v>3123</v>
      </c>
      <c r="E6" s="1381">
        <v>7</v>
      </c>
      <c r="F6" s="1383">
        <v>272</v>
      </c>
      <c r="G6" s="1381">
        <v>15</v>
      </c>
      <c r="H6" s="1383">
        <v>398</v>
      </c>
      <c r="I6" s="1381">
        <v>2</v>
      </c>
      <c r="J6" s="1383">
        <v>39</v>
      </c>
      <c r="K6" s="1381">
        <v>75</v>
      </c>
      <c r="L6" s="1383">
        <v>1879</v>
      </c>
      <c r="M6" s="1381">
        <v>14</v>
      </c>
      <c r="N6" s="1381">
        <v>505</v>
      </c>
    </row>
    <row r="7" spans="1:19" s="1236" customFormat="1" ht="26.1" customHeight="1">
      <c r="A7" s="1379" t="s">
        <v>1915</v>
      </c>
      <c r="B7" s="1380">
        <v>3354</v>
      </c>
      <c r="C7" s="1381">
        <v>130</v>
      </c>
      <c r="D7" s="1382">
        <v>3224</v>
      </c>
      <c r="E7" s="1381">
        <v>8</v>
      </c>
      <c r="F7" s="1383">
        <v>247</v>
      </c>
      <c r="G7" s="1381">
        <v>17</v>
      </c>
      <c r="H7" s="1383">
        <v>408</v>
      </c>
      <c r="I7" s="1381">
        <v>1</v>
      </c>
      <c r="J7" s="1383">
        <v>40</v>
      </c>
      <c r="K7" s="1381">
        <v>85</v>
      </c>
      <c r="L7" s="1383">
        <v>1942</v>
      </c>
      <c r="M7" s="1381">
        <v>19</v>
      </c>
      <c r="N7" s="1381">
        <v>554</v>
      </c>
    </row>
    <row r="8" spans="1:19" s="1236" customFormat="1" ht="26.1" customHeight="1">
      <c r="A8" s="1379" t="s">
        <v>1916</v>
      </c>
      <c r="B8" s="1380">
        <v>3591</v>
      </c>
      <c r="C8" s="1381">
        <v>142</v>
      </c>
      <c r="D8" s="1382">
        <v>3449</v>
      </c>
      <c r="E8" s="1381">
        <v>9</v>
      </c>
      <c r="F8" s="1383">
        <v>266</v>
      </c>
      <c r="G8" s="1381">
        <v>20</v>
      </c>
      <c r="H8" s="1383">
        <v>402</v>
      </c>
      <c r="I8" s="1381">
        <v>1</v>
      </c>
      <c r="J8" s="1383">
        <v>42</v>
      </c>
      <c r="K8" s="1381">
        <v>98</v>
      </c>
      <c r="L8" s="1383">
        <v>2041</v>
      </c>
      <c r="M8" s="1381">
        <v>14</v>
      </c>
      <c r="N8" s="1381">
        <v>667</v>
      </c>
    </row>
    <row r="9" spans="1:19" s="1236" customFormat="1" ht="26.1" customHeight="1">
      <c r="A9" s="1379" t="s">
        <v>1917</v>
      </c>
      <c r="B9" s="1380">
        <v>3891</v>
      </c>
      <c r="C9" s="1381">
        <v>154</v>
      </c>
      <c r="D9" s="1382">
        <v>3737</v>
      </c>
      <c r="E9" s="1381">
        <v>10</v>
      </c>
      <c r="F9" s="1383">
        <v>281</v>
      </c>
      <c r="G9" s="1381">
        <v>22</v>
      </c>
      <c r="H9" s="1383">
        <v>414</v>
      </c>
      <c r="I9" s="1385">
        <v>1</v>
      </c>
      <c r="J9" s="1383">
        <v>44</v>
      </c>
      <c r="K9" s="1381">
        <v>104</v>
      </c>
      <c r="L9" s="1383">
        <v>2220</v>
      </c>
      <c r="M9" s="1381">
        <v>17</v>
      </c>
      <c r="N9" s="1381">
        <v>750</v>
      </c>
    </row>
    <row r="10" spans="1:19" s="1236" customFormat="1" ht="26.1" customHeight="1">
      <c r="A10" s="1386" t="s">
        <v>1814</v>
      </c>
      <c r="B10" s="1387">
        <v>3676</v>
      </c>
      <c r="C10" s="1388">
        <v>147</v>
      </c>
      <c r="D10" s="1389">
        <v>3529</v>
      </c>
      <c r="E10" s="1388">
        <v>6</v>
      </c>
      <c r="F10" s="1390">
        <v>289</v>
      </c>
      <c r="G10" s="1388">
        <v>21</v>
      </c>
      <c r="H10" s="1390">
        <v>388</v>
      </c>
      <c r="I10" s="1388">
        <v>1</v>
      </c>
      <c r="J10" s="1390">
        <v>36</v>
      </c>
      <c r="K10" s="1388">
        <v>96</v>
      </c>
      <c r="L10" s="1390">
        <v>2074</v>
      </c>
      <c r="M10" s="1388">
        <v>22</v>
      </c>
      <c r="N10" s="1388">
        <v>715</v>
      </c>
    </row>
    <row r="11" spans="1:19" s="1236" customFormat="1" ht="26.1" customHeight="1">
      <c r="A11" s="1379" t="s">
        <v>1918</v>
      </c>
      <c r="B11" s="1391">
        <v>3447</v>
      </c>
      <c r="C11" s="1381">
        <v>135</v>
      </c>
      <c r="D11" s="1382">
        <v>3312</v>
      </c>
      <c r="E11" s="1381">
        <v>5</v>
      </c>
      <c r="F11" s="1383">
        <v>228</v>
      </c>
      <c r="G11" s="1381">
        <v>20</v>
      </c>
      <c r="H11" s="1383">
        <v>324</v>
      </c>
      <c r="I11" s="1381">
        <v>1</v>
      </c>
      <c r="J11" s="1383">
        <v>29</v>
      </c>
      <c r="K11" s="1381">
        <v>86</v>
      </c>
      <c r="L11" s="1383">
        <v>1979</v>
      </c>
      <c r="M11" s="1381">
        <v>23</v>
      </c>
      <c r="N11" s="1381">
        <v>723</v>
      </c>
    </row>
    <row r="12" spans="1:19" s="1236" customFormat="1" ht="26.1" customHeight="1">
      <c r="A12" s="1379" t="s">
        <v>1919</v>
      </c>
      <c r="B12" s="1380">
        <v>3677</v>
      </c>
      <c r="C12" s="1381">
        <v>134</v>
      </c>
      <c r="D12" s="1382">
        <v>3543</v>
      </c>
      <c r="E12" s="1381">
        <v>6</v>
      </c>
      <c r="F12" s="1383">
        <v>241</v>
      </c>
      <c r="G12" s="1381">
        <v>20</v>
      </c>
      <c r="H12" s="1383">
        <v>335</v>
      </c>
      <c r="I12" s="1385">
        <v>1</v>
      </c>
      <c r="J12" s="1383">
        <v>32</v>
      </c>
      <c r="K12" s="1381">
        <v>84</v>
      </c>
      <c r="L12" s="1383">
        <v>2109</v>
      </c>
      <c r="M12" s="1381">
        <v>23</v>
      </c>
      <c r="N12" s="1381">
        <v>812</v>
      </c>
    </row>
    <row r="13" spans="1:19" s="1236" customFormat="1" ht="26.1" customHeight="1">
      <c r="A13" s="1379" t="s">
        <v>1817</v>
      </c>
      <c r="B13" s="1380">
        <v>3838</v>
      </c>
      <c r="C13" s="1381">
        <v>174</v>
      </c>
      <c r="D13" s="1382">
        <v>3664</v>
      </c>
      <c r="E13" s="1381">
        <v>7</v>
      </c>
      <c r="F13" s="1383">
        <v>253</v>
      </c>
      <c r="G13" s="1381">
        <v>23</v>
      </c>
      <c r="H13" s="1383">
        <v>361</v>
      </c>
      <c r="I13" s="1385">
        <v>1</v>
      </c>
      <c r="J13" s="1383">
        <v>36</v>
      </c>
      <c r="K13" s="1381">
        <v>110</v>
      </c>
      <c r="L13" s="1383">
        <v>2134</v>
      </c>
      <c r="M13" s="1381">
        <v>33</v>
      </c>
      <c r="N13" s="1381">
        <v>880</v>
      </c>
    </row>
    <row r="14" spans="1:19" s="1236" customFormat="1" ht="26.1" customHeight="1">
      <c r="A14" s="1379" t="s">
        <v>1818</v>
      </c>
      <c r="B14" s="1380">
        <v>4148</v>
      </c>
      <c r="C14" s="1381">
        <v>162</v>
      </c>
      <c r="D14" s="1382">
        <v>3986</v>
      </c>
      <c r="E14" s="1381">
        <v>5</v>
      </c>
      <c r="F14" s="1383">
        <v>273</v>
      </c>
      <c r="G14" s="1381">
        <v>24</v>
      </c>
      <c r="H14" s="1383">
        <v>359</v>
      </c>
      <c r="I14" s="1385">
        <v>0</v>
      </c>
      <c r="J14" s="1383">
        <v>38</v>
      </c>
      <c r="K14" s="1381">
        <v>104</v>
      </c>
      <c r="L14" s="1383">
        <v>2318</v>
      </c>
      <c r="M14" s="1381">
        <v>29</v>
      </c>
      <c r="N14" s="1381">
        <v>998</v>
      </c>
      <c r="S14" s="1392"/>
    </row>
    <row r="15" spans="1:19" s="1236" customFormat="1" ht="26.1" customHeight="1">
      <c r="A15" s="1379" t="s">
        <v>1819</v>
      </c>
      <c r="B15" s="1380">
        <v>3724</v>
      </c>
      <c r="C15" s="1381">
        <v>153</v>
      </c>
      <c r="D15" s="1382">
        <v>3571</v>
      </c>
      <c r="E15" s="1381">
        <v>6</v>
      </c>
      <c r="F15" s="1383">
        <v>203</v>
      </c>
      <c r="G15" s="1381">
        <v>22</v>
      </c>
      <c r="H15" s="1383">
        <v>284</v>
      </c>
      <c r="I15" s="1385">
        <v>1</v>
      </c>
      <c r="J15" s="1383">
        <v>35</v>
      </c>
      <c r="K15" s="1381">
        <v>99</v>
      </c>
      <c r="L15" s="1383">
        <v>2083</v>
      </c>
      <c r="M15" s="1381">
        <v>25</v>
      </c>
      <c r="N15" s="1381">
        <v>966</v>
      </c>
    </row>
    <row r="16" spans="1:19" s="1236" customFormat="1" ht="26.1" customHeight="1">
      <c r="A16" s="1379" t="s">
        <v>1820</v>
      </c>
      <c r="B16" s="1380">
        <v>3898</v>
      </c>
      <c r="C16" s="1381">
        <v>153</v>
      </c>
      <c r="D16" s="1382">
        <v>3745</v>
      </c>
      <c r="E16" s="1381">
        <v>4</v>
      </c>
      <c r="F16" s="1383">
        <v>225</v>
      </c>
      <c r="G16" s="1381">
        <v>25</v>
      </c>
      <c r="H16" s="1383">
        <v>294</v>
      </c>
      <c r="I16" s="1385">
        <v>1</v>
      </c>
      <c r="J16" s="1383">
        <v>46</v>
      </c>
      <c r="K16" s="1381">
        <v>102</v>
      </c>
      <c r="L16" s="1383">
        <v>2134</v>
      </c>
      <c r="M16" s="1381">
        <v>21</v>
      </c>
      <c r="N16" s="1381">
        <v>1046</v>
      </c>
    </row>
    <row r="17" spans="1:16" s="1236" customFormat="1" ht="26.1" customHeight="1">
      <c r="A17" s="1379" t="s">
        <v>1821</v>
      </c>
      <c r="B17" s="1380">
        <v>4028</v>
      </c>
      <c r="C17" s="1381">
        <v>155</v>
      </c>
      <c r="D17" s="1382">
        <v>3873</v>
      </c>
      <c r="E17" s="1381">
        <v>4</v>
      </c>
      <c r="F17" s="1383">
        <v>237</v>
      </c>
      <c r="G17" s="1381">
        <v>23</v>
      </c>
      <c r="H17" s="1383">
        <v>291</v>
      </c>
      <c r="I17" s="1385">
        <v>1</v>
      </c>
      <c r="J17" s="1383">
        <v>50</v>
      </c>
      <c r="K17" s="1381">
        <v>103</v>
      </c>
      <c r="L17" s="1383">
        <v>2195</v>
      </c>
      <c r="M17" s="1381">
        <v>24</v>
      </c>
      <c r="N17" s="1381">
        <v>1100</v>
      </c>
    </row>
    <row r="18" spans="1:16" s="1236" customFormat="1" ht="26.1" customHeight="1">
      <c r="A18" s="1379" t="s">
        <v>1822</v>
      </c>
      <c r="B18" s="1380">
        <v>4175</v>
      </c>
      <c r="C18" s="1381">
        <v>170</v>
      </c>
      <c r="D18" s="1382">
        <v>4005</v>
      </c>
      <c r="E18" s="1381">
        <v>5</v>
      </c>
      <c r="F18" s="1383">
        <v>238</v>
      </c>
      <c r="G18" s="1381">
        <v>27</v>
      </c>
      <c r="H18" s="1383">
        <v>301</v>
      </c>
      <c r="I18" s="1385">
        <v>1</v>
      </c>
      <c r="J18" s="1383">
        <v>49</v>
      </c>
      <c r="K18" s="1381">
        <v>111</v>
      </c>
      <c r="L18" s="1383">
        <v>2249</v>
      </c>
      <c r="M18" s="1381">
        <v>26</v>
      </c>
      <c r="N18" s="1381">
        <v>1168</v>
      </c>
      <c r="O18" s="1392"/>
    </row>
    <row r="19" spans="1:16" s="1236" customFormat="1" ht="26.1" customHeight="1">
      <c r="A19" s="1379" t="s">
        <v>1600</v>
      </c>
      <c r="B19" s="1380">
        <v>4400</v>
      </c>
      <c r="C19" s="1381">
        <v>176</v>
      </c>
      <c r="D19" s="1382">
        <v>4224</v>
      </c>
      <c r="E19" s="1381">
        <v>5</v>
      </c>
      <c r="F19" s="1383">
        <v>273</v>
      </c>
      <c r="G19" s="1381">
        <v>30</v>
      </c>
      <c r="H19" s="1383">
        <v>370</v>
      </c>
      <c r="I19" s="1385">
        <v>2</v>
      </c>
      <c r="J19" s="1383">
        <v>54</v>
      </c>
      <c r="K19" s="1381">
        <v>108</v>
      </c>
      <c r="L19" s="1383">
        <v>2316</v>
      </c>
      <c r="M19" s="1381">
        <v>31</v>
      </c>
      <c r="N19" s="1381">
        <v>1211</v>
      </c>
    </row>
    <row r="20" spans="1:16" s="1236" customFormat="1" ht="26.1" customHeight="1">
      <c r="A20" s="1386" t="s">
        <v>1601</v>
      </c>
      <c r="B20" s="1387">
        <v>4562</v>
      </c>
      <c r="C20" s="1388">
        <v>165</v>
      </c>
      <c r="D20" s="1389">
        <v>4397</v>
      </c>
      <c r="E20" s="1388">
        <v>3</v>
      </c>
      <c r="F20" s="1390">
        <v>292</v>
      </c>
      <c r="G20" s="1388">
        <v>27</v>
      </c>
      <c r="H20" s="1390">
        <v>380</v>
      </c>
      <c r="I20" s="1393">
        <v>0</v>
      </c>
      <c r="J20" s="1390">
        <v>36</v>
      </c>
      <c r="K20" s="1388">
        <v>111</v>
      </c>
      <c r="L20" s="1390">
        <v>2434</v>
      </c>
      <c r="M20" s="1388">
        <v>24</v>
      </c>
      <c r="N20" s="1388">
        <v>1255</v>
      </c>
      <c r="O20" s="1394"/>
      <c r="P20" s="1394"/>
    </row>
    <row r="21" spans="1:16" s="1236" customFormat="1" ht="26.1" customHeight="1">
      <c r="A21" s="1379" t="s">
        <v>1602</v>
      </c>
      <c r="B21" s="1380">
        <v>4664</v>
      </c>
      <c r="C21" s="1381">
        <v>177</v>
      </c>
      <c r="D21" s="1382">
        <v>4487</v>
      </c>
      <c r="E21" s="1381">
        <v>3</v>
      </c>
      <c r="F21" s="1383">
        <v>290</v>
      </c>
      <c r="G21" s="1381">
        <v>28</v>
      </c>
      <c r="H21" s="1383">
        <v>372</v>
      </c>
      <c r="I21" s="1385">
        <v>0</v>
      </c>
      <c r="J21" s="1383">
        <v>36</v>
      </c>
      <c r="K21" s="1381">
        <v>121</v>
      </c>
      <c r="L21" s="1383">
        <v>2448</v>
      </c>
      <c r="M21" s="1381">
        <v>25</v>
      </c>
      <c r="N21" s="1381">
        <v>1341</v>
      </c>
      <c r="O21" s="1394"/>
      <c r="P21" s="1394"/>
    </row>
    <row r="22" spans="1:16" s="1236" customFormat="1" ht="26.1" customHeight="1">
      <c r="A22" s="1379" t="s">
        <v>1603</v>
      </c>
      <c r="B22" s="1380">
        <v>4830</v>
      </c>
      <c r="C22" s="1381">
        <v>174</v>
      </c>
      <c r="D22" s="1382">
        <v>4656</v>
      </c>
      <c r="E22" s="1381">
        <v>3</v>
      </c>
      <c r="F22" s="1383">
        <v>296</v>
      </c>
      <c r="G22" s="1381">
        <v>27</v>
      </c>
      <c r="H22" s="1383">
        <v>391</v>
      </c>
      <c r="I22" s="1385">
        <v>0</v>
      </c>
      <c r="J22" s="1383">
        <v>38</v>
      </c>
      <c r="K22" s="1381">
        <v>117</v>
      </c>
      <c r="L22" s="1383">
        <v>2521</v>
      </c>
      <c r="M22" s="1381">
        <v>27</v>
      </c>
      <c r="N22" s="1381">
        <v>1410</v>
      </c>
      <c r="O22" s="1394"/>
      <c r="P22" s="1394"/>
    </row>
    <row r="23" spans="1:16" s="1236" customFormat="1" ht="26.1" customHeight="1">
      <c r="A23" s="1379" t="s">
        <v>1823</v>
      </c>
      <c r="B23" s="1380">
        <v>4876</v>
      </c>
      <c r="C23" s="1381">
        <v>160</v>
      </c>
      <c r="D23" s="1382">
        <v>4716</v>
      </c>
      <c r="E23" s="1381">
        <v>2</v>
      </c>
      <c r="F23" s="1383">
        <v>294</v>
      </c>
      <c r="G23" s="1381">
        <v>22</v>
      </c>
      <c r="H23" s="1383">
        <v>411</v>
      </c>
      <c r="I23" s="1385">
        <v>0</v>
      </c>
      <c r="J23" s="1383">
        <v>38</v>
      </c>
      <c r="K23" s="1381">
        <v>107</v>
      </c>
      <c r="L23" s="1383">
        <v>2515</v>
      </c>
      <c r="M23" s="1381">
        <v>29</v>
      </c>
      <c r="N23" s="1381">
        <v>1458</v>
      </c>
    </row>
    <row r="24" spans="1:16" s="1236" customFormat="1" ht="26.1" customHeight="1">
      <c r="A24" s="1379" t="s">
        <v>1824</v>
      </c>
      <c r="B24" s="1380">
        <v>4869</v>
      </c>
      <c r="C24" s="1381">
        <v>163</v>
      </c>
      <c r="D24" s="1382">
        <v>4706</v>
      </c>
      <c r="E24" s="1381">
        <v>2</v>
      </c>
      <c r="F24" s="1383">
        <v>298</v>
      </c>
      <c r="G24" s="1381">
        <v>23</v>
      </c>
      <c r="H24" s="1383">
        <v>401</v>
      </c>
      <c r="I24" s="1385">
        <v>0</v>
      </c>
      <c r="J24" s="1383">
        <v>39</v>
      </c>
      <c r="K24" s="1381">
        <v>107</v>
      </c>
      <c r="L24" s="1383">
        <v>2515</v>
      </c>
      <c r="M24" s="1381">
        <v>31</v>
      </c>
      <c r="N24" s="1381">
        <v>1453</v>
      </c>
      <c r="O24" s="1394"/>
      <c r="P24" s="1394"/>
    </row>
    <row r="25" spans="1:16" s="1236" customFormat="1" ht="26.1" customHeight="1">
      <c r="A25" s="1379" t="s">
        <v>1825</v>
      </c>
      <c r="B25" s="1380">
        <v>4924</v>
      </c>
      <c r="C25" s="1381">
        <v>170</v>
      </c>
      <c r="D25" s="1382">
        <v>4754</v>
      </c>
      <c r="E25" s="1381">
        <v>2</v>
      </c>
      <c r="F25" s="1383">
        <v>290</v>
      </c>
      <c r="G25" s="1381">
        <v>21</v>
      </c>
      <c r="H25" s="1383">
        <v>403</v>
      </c>
      <c r="I25" s="1385">
        <v>1</v>
      </c>
      <c r="J25" s="1383">
        <v>41</v>
      </c>
      <c r="K25" s="1381">
        <v>111</v>
      </c>
      <c r="L25" s="1383">
        <v>2505</v>
      </c>
      <c r="M25" s="1381">
        <v>35</v>
      </c>
      <c r="N25" s="1381">
        <v>1515</v>
      </c>
      <c r="O25" s="1394"/>
      <c r="P25" s="1394"/>
    </row>
    <row r="26" spans="1:16" s="1236" customFormat="1" ht="26.1" customHeight="1">
      <c r="A26" s="1379" t="s">
        <v>1826</v>
      </c>
      <c r="B26" s="1380">
        <v>4939</v>
      </c>
      <c r="C26" s="1381">
        <v>160</v>
      </c>
      <c r="D26" s="1382">
        <v>4779</v>
      </c>
      <c r="E26" s="1381">
        <v>3</v>
      </c>
      <c r="F26" s="1383">
        <v>301</v>
      </c>
      <c r="G26" s="1381">
        <v>23</v>
      </c>
      <c r="H26" s="1383">
        <v>408</v>
      </c>
      <c r="I26" s="1385">
        <v>1</v>
      </c>
      <c r="J26" s="1383">
        <v>41</v>
      </c>
      <c r="K26" s="1381">
        <v>99</v>
      </c>
      <c r="L26" s="1383">
        <v>2456</v>
      </c>
      <c r="M26" s="1381">
        <v>34</v>
      </c>
      <c r="N26" s="1381">
        <v>1573</v>
      </c>
      <c r="O26" s="1394"/>
      <c r="P26" s="1394"/>
    </row>
    <row r="27" spans="1:16" s="1236" customFormat="1" ht="26.1" customHeight="1">
      <c r="A27" s="1379" t="s">
        <v>1855</v>
      </c>
      <c r="B27" s="1380">
        <v>4918</v>
      </c>
      <c r="C27" s="1381">
        <v>162</v>
      </c>
      <c r="D27" s="1382">
        <v>4756</v>
      </c>
      <c r="E27" s="1381">
        <v>4</v>
      </c>
      <c r="F27" s="1383">
        <v>300</v>
      </c>
      <c r="G27" s="1381">
        <v>22</v>
      </c>
      <c r="H27" s="1383">
        <v>414</v>
      </c>
      <c r="I27" s="1385">
        <v>1</v>
      </c>
      <c r="J27" s="1383">
        <v>45</v>
      </c>
      <c r="K27" s="1381">
        <v>100</v>
      </c>
      <c r="L27" s="1383">
        <v>2396</v>
      </c>
      <c r="M27" s="1381">
        <v>35</v>
      </c>
      <c r="N27" s="1381">
        <v>1601</v>
      </c>
      <c r="O27" s="1394"/>
      <c r="P27" s="1394"/>
    </row>
    <row r="28" spans="1:16" s="1236" customFormat="1" ht="26.1" customHeight="1">
      <c r="A28" s="1379" t="s">
        <v>1856</v>
      </c>
      <c r="B28" s="1380">
        <v>4929</v>
      </c>
      <c r="C28" s="1381">
        <v>177</v>
      </c>
      <c r="D28" s="1382">
        <v>4752</v>
      </c>
      <c r="E28" s="1381">
        <v>5</v>
      </c>
      <c r="F28" s="1383">
        <v>307</v>
      </c>
      <c r="G28" s="1381">
        <v>26</v>
      </c>
      <c r="H28" s="1383">
        <v>425</v>
      </c>
      <c r="I28" s="1385">
        <v>1</v>
      </c>
      <c r="J28" s="1383">
        <v>47</v>
      </c>
      <c r="K28" s="1381">
        <v>114</v>
      </c>
      <c r="L28" s="1383">
        <v>2333</v>
      </c>
      <c r="M28" s="1381">
        <v>31</v>
      </c>
      <c r="N28" s="1381">
        <v>1640</v>
      </c>
      <c r="O28" s="1394"/>
      <c r="P28" s="1394"/>
    </row>
    <row r="29" spans="1:16" s="1236" customFormat="1" ht="26.1" customHeight="1">
      <c r="A29" s="1379" t="s">
        <v>1857</v>
      </c>
      <c r="B29" s="1380">
        <v>4950</v>
      </c>
      <c r="C29" s="1381">
        <v>172</v>
      </c>
      <c r="D29" s="1382">
        <v>4778</v>
      </c>
      <c r="E29" s="1381">
        <v>5</v>
      </c>
      <c r="F29" s="1383">
        <v>293</v>
      </c>
      <c r="G29" s="1381">
        <v>23</v>
      </c>
      <c r="H29" s="1383">
        <v>423</v>
      </c>
      <c r="I29" s="1385">
        <v>0</v>
      </c>
      <c r="J29" s="1383">
        <v>57</v>
      </c>
      <c r="K29" s="1381">
        <v>113</v>
      </c>
      <c r="L29" s="1383">
        <v>2277</v>
      </c>
      <c r="M29" s="1381">
        <v>31</v>
      </c>
      <c r="N29" s="1381">
        <v>1728</v>
      </c>
      <c r="O29" s="1394"/>
      <c r="P29" s="1394"/>
    </row>
    <row r="30" spans="1:16" s="1236" customFormat="1" ht="26.1" customHeight="1">
      <c r="A30" s="1386" t="s">
        <v>1858</v>
      </c>
      <c r="B30" s="1387">
        <v>5039</v>
      </c>
      <c r="C30" s="1388">
        <v>163</v>
      </c>
      <c r="D30" s="1389">
        <v>4876</v>
      </c>
      <c r="E30" s="1388">
        <v>5</v>
      </c>
      <c r="F30" s="1390">
        <v>306</v>
      </c>
      <c r="G30" s="1388">
        <v>22</v>
      </c>
      <c r="H30" s="1390">
        <v>432</v>
      </c>
      <c r="I30" s="1393">
        <v>0</v>
      </c>
      <c r="J30" s="1388">
        <v>57</v>
      </c>
      <c r="K30" s="1395">
        <v>108</v>
      </c>
      <c r="L30" s="1390">
        <v>2281</v>
      </c>
      <c r="M30" s="1388">
        <v>28</v>
      </c>
      <c r="N30" s="1388">
        <v>1800</v>
      </c>
      <c r="O30" s="1394"/>
      <c r="P30" s="1394"/>
    </row>
    <row r="31" spans="1:16" s="1236" customFormat="1" ht="26.1" customHeight="1">
      <c r="A31" s="1379" t="s">
        <v>1929</v>
      </c>
      <c r="B31" s="1380">
        <v>5054</v>
      </c>
      <c r="C31" s="1381">
        <v>165</v>
      </c>
      <c r="D31" s="1382">
        <v>4889</v>
      </c>
      <c r="E31" s="1381">
        <v>7</v>
      </c>
      <c r="F31" s="1383">
        <v>312</v>
      </c>
      <c r="G31" s="1381">
        <v>19</v>
      </c>
      <c r="H31" s="1383">
        <v>439</v>
      </c>
      <c r="I31" s="1385">
        <v>0</v>
      </c>
      <c r="J31" s="1396">
        <v>54</v>
      </c>
      <c r="K31" s="1381">
        <v>110</v>
      </c>
      <c r="L31" s="1383">
        <v>2218</v>
      </c>
      <c r="M31" s="1381">
        <v>29</v>
      </c>
      <c r="N31" s="1381">
        <v>1866</v>
      </c>
      <c r="O31" s="1394"/>
      <c r="P31" s="1394"/>
    </row>
    <row r="32" spans="1:16" s="1236" customFormat="1" ht="26.1" customHeight="1">
      <c r="A32" s="1379" t="s">
        <v>1930</v>
      </c>
      <c r="B32" s="1380">
        <v>5076</v>
      </c>
      <c r="C32" s="1381">
        <v>166</v>
      </c>
      <c r="D32" s="1382">
        <v>4910</v>
      </c>
      <c r="E32" s="1381">
        <v>5</v>
      </c>
      <c r="F32" s="1381">
        <v>313</v>
      </c>
      <c r="G32" s="1384">
        <v>19</v>
      </c>
      <c r="H32" s="1383">
        <v>434</v>
      </c>
      <c r="I32" s="1385">
        <v>0</v>
      </c>
      <c r="J32" s="1383">
        <v>53</v>
      </c>
      <c r="K32" s="1381">
        <v>113</v>
      </c>
      <c r="L32" s="1383">
        <v>2185</v>
      </c>
      <c r="M32" s="1381">
        <v>29</v>
      </c>
      <c r="N32" s="1381">
        <v>1925</v>
      </c>
      <c r="O32" s="1397"/>
      <c r="P32" s="1394"/>
    </row>
    <row r="33" spans="1:16" s="1236" customFormat="1" ht="26.1" customHeight="1">
      <c r="A33" s="1379" t="s">
        <v>1931</v>
      </c>
      <c r="B33" s="1380">
        <v>5106</v>
      </c>
      <c r="C33" s="1381">
        <v>167</v>
      </c>
      <c r="D33" s="1382">
        <v>4939</v>
      </c>
      <c r="E33" s="1381">
        <v>5</v>
      </c>
      <c r="F33" s="1381">
        <v>320</v>
      </c>
      <c r="G33" s="1384">
        <v>21</v>
      </c>
      <c r="H33" s="1383">
        <v>446</v>
      </c>
      <c r="I33" s="1385">
        <v>0</v>
      </c>
      <c r="J33" s="1383">
        <v>53</v>
      </c>
      <c r="K33" s="1381">
        <v>112</v>
      </c>
      <c r="L33" s="1383">
        <v>2133</v>
      </c>
      <c r="M33" s="1381">
        <v>29</v>
      </c>
      <c r="N33" s="1381">
        <v>1987</v>
      </c>
      <c r="O33" s="1397"/>
      <c r="P33" s="1394"/>
    </row>
    <row r="34" spans="1:16" s="1236" customFormat="1" ht="26.1" customHeight="1">
      <c r="A34" s="1372" t="s">
        <v>1932</v>
      </c>
      <c r="B34" s="1398">
        <v>5101</v>
      </c>
      <c r="C34" s="1399">
        <v>168</v>
      </c>
      <c r="D34" s="1400">
        <v>4933</v>
      </c>
      <c r="E34" s="1399">
        <v>5</v>
      </c>
      <c r="F34" s="1399">
        <v>317</v>
      </c>
      <c r="G34" s="1401">
        <v>19</v>
      </c>
      <c r="H34" s="1402">
        <v>446</v>
      </c>
      <c r="I34" s="1403">
        <v>0</v>
      </c>
      <c r="J34" s="1402">
        <v>49</v>
      </c>
      <c r="K34" s="1399">
        <v>115</v>
      </c>
      <c r="L34" s="1402">
        <v>2061</v>
      </c>
      <c r="M34" s="1399">
        <v>29</v>
      </c>
      <c r="N34" s="1399">
        <v>2060</v>
      </c>
      <c r="O34" s="1397"/>
      <c r="P34" s="1394"/>
    </row>
    <row r="35" spans="1:16" ht="14.25">
      <c r="A35" s="1392"/>
      <c r="B35" s="1236"/>
      <c r="C35" s="1236"/>
      <c r="D35" s="1236"/>
      <c r="E35" s="1236"/>
      <c r="F35" s="1394"/>
      <c r="G35" s="1236"/>
      <c r="H35" s="1236"/>
      <c r="I35" s="1236"/>
      <c r="J35" s="1236"/>
      <c r="K35" s="1236"/>
      <c r="L35" s="1236"/>
      <c r="M35" s="1236"/>
      <c r="N35" s="1404" t="s">
        <v>2220</v>
      </c>
    </row>
    <row r="39" spans="1:16">
      <c r="B39" s="279"/>
    </row>
  </sheetData>
  <mergeCells count="6">
    <mergeCell ref="M3:N3"/>
    <mergeCell ref="B3:D3"/>
    <mergeCell ref="E3:F3"/>
    <mergeCell ref="G3:H3"/>
    <mergeCell ref="I3:J3"/>
    <mergeCell ref="K3:L3"/>
  </mergeCells>
  <phoneticPr fontId="4"/>
  <pageMargins left="0.98425196850393704" right="0.98425196850393704" top="1.1811023622047245" bottom="1.1811023622047245" header="0.51181102362204722" footer="0.51181102362204722"/>
  <pageSetup paperSize="9" scale="79" orientation="portrait" verticalDpi="72" r:id="rId1"/>
  <headerFooter alignWithMargins="0"/>
  <rowBreaks count="1" manualBreakCount="1">
    <brk id="35" max="13" man="1"/>
  </rowBreaks>
  <colBreaks count="1" manualBreakCount="1">
    <brk id="14"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DD9AC-AA92-4C6C-8818-66420BA10A73}">
  <sheetPr>
    <pageSetUpPr fitToPage="1"/>
  </sheetPr>
  <dimension ref="A1:L38"/>
  <sheetViews>
    <sheetView view="pageBreakPreview" zoomScaleNormal="100" zoomScaleSheetLayoutView="100" workbookViewId="0">
      <pane ySplit="4" topLeftCell="A5" activePane="bottomLeft" state="frozen"/>
      <selection pane="bottomLeft"/>
    </sheetView>
  </sheetViews>
  <sheetFormatPr defaultRowHeight="13.5"/>
  <cols>
    <col min="1" max="1" width="10.75" customWidth="1"/>
    <col min="2" max="2" width="11" customWidth="1"/>
    <col min="3" max="3" width="11" style="1406" customWidth="1"/>
    <col min="4" max="9" width="11" customWidth="1"/>
    <col min="10" max="10" width="11" style="1406" customWidth="1"/>
  </cols>
  <sheetData>
    <row r="1" spans="1:10" ht="24" customHeight="1">
      <c r="A1" s="167" t="s">
        <v>2221</v>
      </c>
      <c r="B1" s="789"/>
      <c r="C1" s="1405"/>
      <c r="D1" s="789"/>
      <c r="E1" s="789"/>
      <c r="F1" s="789"/>
    </row>
    <row r="2" spans="1:10" ht="30" customHeight="1">
      <c r="A2" s="376"/>
      <c r="B2" s="376"/>
      <c r="C2" s="1407"/>
      <c r="D2" s="376"/>
      <c r="E2" s="376"/>
      <c r="F2" s="376"/>
      <c r="G2" s="376"/>
      <c r="H2" s="376"/>
      <c r="I2" s="1408"/>
      <c r="J2" s="1409" t="s">
        <v>2222</v>
      </c>
    </row>
    <row r="3" spans="1:10" ht="18" customHeight="1">
      <c r="A3" s="1410" t="s">
        <v>1475</v>
      </c>
      <c r="B3" s="1411" t="s">
        <v>2223</v>
      </c>
      <c r="C3" s="2519" t="s">
        <v>2224</v>
      </c>
      <c r="D3" s="2521" t="s">
        <v>2225</v>
      </c>
      <c r="E3" s="2522"/>
      <c r="F3" s="2522"/>
      <c r="G3" s="2522"/>
      <c r="H3" s="2522"/>
      <c r="I3" s="2522"/>
      <c r="J3" s="2523"/>
    </row>
    <row r="4" spans="1:10" ht="18" customHeight="1">
      <c r="A4" s="1412" t="s">
        <v>1435</v>
      </c>
      <c r="B4" s="1413" t="s">
        <v>2226</v>
      </c>
      <c r="C4" s="2520"/>
      <c r="D4" s="1414" t="s">
        <v>2227</v>
      </c>
      <c r="E4" s="313" t="s">
        <v>2228</v>
      </c>
      <c r="F4" s="313" t="s">
        <v>2229</v>
      </c>
      <c r="G4" s="313" t="s">
        <v>2230</v>
      </c>
      <c r="H4" s="313" t="s">
        <v>2231</v>
      </c>
      <c r="I4" s="1415" t="s">
        <v>2232</v>
      </c>
      <c r="J4" s="1416" t="s">
        <v>738</v>
      </c>
    </row>
    <row r="5" spans="1:10" ht="21.95" customHeight="1">
      <c r="A5" s="1417" t="s">
        <v>821</v>
      </c>
      <c r="B5" s="1418">
        <v>30</v>
      </c>
      <c r="C5" s="1419">
        <v>2830</v>
      </c>
      <c r="D5" s="1420">
        <v>117</v>
      </c>
      <c r="E5" s="1421">
        <v>247</v>
      </c>
      <c r="F5" s="1421">
        <v>386</v>
      </c>
      <c r="G5" s="1421">
        <v>571</v>
      </c>
      <c r="H5" s="1421">
        <v>570</v>
      </c>
      <c r="I5" s="1422">
        <v>565</v>
      </c>
      <c r="J5" s="1423">
        <f t="shared" ref="J5:J9" si="0">SUM(D5:I5)</f>
        <v>2456</v>
      </c>
    </row>
    <row r="6" spans="1:10" ht="21.95" customHeight="1">
      <c r="A6" s="1417" t="s">
        <v>822</v>
      </c>
      <c r="B6" s="1418">
        <v>30</v>
      </c>
      <c r="C6" s="1419">
        <v>2890</v>
      </c>
      <c r="D6" s="1420">
        <v>113</v>
      </c>
      <c r="E6" s="1421">
        <v>323</v>
      </c>
      <c r="F6" s="1421">
        <v>395</v>
      </c>
      <c r="G6" s="1421">
        <v>577</v>
      </c>
      <c r="H6" s="1421">
        <v>621</v>
      </c>
      <c r="I6" s="1422">
        <v>580</v>
      </c>
      <c r="J6" s="1423">
        <f t="shared" si="0"/>
        <v>2609</v>
      </c>
    </row>
    <row r="7" spans="1:10" ht="21.95" customHeight="1">
      <c r="A7" s="1417" t="s">
        <v>823</v>
      </c>
      <c r="B7" s="1418">
        <v>30</v>
      </c>
      <c r="C7" s="1419">
        <v>2890</v>
      </c>
      <c r="D7" s="1420">
        <v>113</v>
      </c>
      <c r="E7" s="1421">
        <v>300</v>
      </c>
      <c r="F7" s="1421">
        <v>449</v>
      </c>
      <c r="G7" s="1421">
        <v>575</v>
      </c>
      <c r="H7" s="1421">
        <v>611</v>
      </c>
      <c r="I7" s="1422">
        <v>617</v>
      </c>
      <c r="J7" s="1423">
        <f t="shared" si="0"/>
        <v>2665</v>
      </c>
    </row>
    <row r="8" spans="1:10" ht="21.95" customHeight="1">
      <c r="A8" s="1417" t="s">
        <v>824</v>
      </c>
      <c r="B8" s="1418">
        <v>31</v>
      </c>
      <c r="C8" s="1419">
        <v>2890</v>
      </c>
      <c r="D8" s="1420">
        <v>134</v>
      </c>
      <c r="E8" s="1421">
        <v>320</v>
      </c>
      <c r="F8" s="1421">
        <v>465</v>
      </c>
      <c r="G8" s="1421">
        <v>600</v>
      </c>
      <c r="H8" s="1421">
        <v>620</v>
      </c>
      <c r="I8" s="1422">
        <v>617</v>
      </c>
      <c r="J8" s="1423">
        <f t="shared" si="0"/>
        <v>2756</v>
      </c>
    </row>
    <row r="9" spans="1:10" ht="21.95" customHeight="1">
      <c r="A9" s="1417" t="s">
        <v>753</v>
      </c>
      <c r="B9" s="1418">
        <v>31</v>
      </c>
      <c r="C9" s="1419">
        <v>2980</v>
      </c>
      <c r="D9" s="1420">
        <v>122</v>
      </c>
      <c r="E9" s="1421">
        <v>333</v>
      </c>
      <c r="F9" s="1421">
        <v>492</v>
      </c>
      <c r="G9" s="1421">
        <v>610</v>
      </c>
      <c r="H9" s="1421">
        <v>631</v>
      </c>
      <c r="I9" s="1422">
        <v>642</v>
      </c>
      <c r="J9" s="1423">
        <f t="shared" si="0"/>
        <v>2830</v>
      </c>
    </row>
    <row r="10" spans="1:10" ht="21.95" customHeight="1">
      <c r="A10" s="1417" t="s">
        <v>755</v>
      </c>
      <c r="B10" s="1418">
        <v>31</v>
      </c>
      <c r="C10" s="1419">
        <v>2980</v>
      </c>
      <c r="D10" s="1420">
        <v>126</v>
      </c>
      <c r="E10" s="1421">
        <v>332</v>
      </c>
      <c r="F10" s="1421">
        <v>431</v>
      </c>
      <c r="G10" s="1421">
        <v>593</v>
      </c>
      <c r="H10" s="1421">
        <v>601</v>
      </c>
      <c r="I10" s="1422">
        <v>585</v>
      </c>
      <c r="J10" s="1423">
        <f>SUM(D10:I10)</f>
        <v>2668</v>
      </c>
    </row>
    <row r="11" spans="1:10" ht="21.95" customHeight="1">
      <c r="A11" s="1424" t="s">
        <v>397</v>
      </c>
      <c r="B11" s="1418">
        <v>32</v>
      </c>
      <c r="C11" s="1425">
        <v>3055</v>
      </c>
      <c r="D11" s="1426">
        <v>119</v>
      </c>
      <c r="E11" s="1427">
        <v>354</v>
      </c>
      <c r="F11" s="1427">
        <v>456</v>
      </c>
      <c r="G11" s="1427">
        <v>668</v>
      </c>
      <c r="H11" s="1427">
        <v>636</v>
      </c>
      <c r="I11" s="1428">
        <v>629</v>
      </c>
      <c r="J11" s="1429">
        <v>2862</v>
      </c>
    </row>
    <row r="12" spans="1:10" ht="21.95" customHeight="1">
      <c r="A12" s="1424" t="s">
        <v>398</v>
      </c>
      <c r="B12" s="1418">
        <v>33</v>
      </c>
      <c r="C12" s="1425">
        <v>3115</v>
      </c>
      <c r="D12" s="1426">
        <v>110</v>
      </c>
      <c r="E12" s="1427">
        <v>364</v>
      </c>
      <c r="F12" s="1427">
        <v>502</v>
      </c>
      <c r="G12" s="1427">
        <v>631</v>
      </c>
      <c r="H12" s="1427">
        <v>697</v>
      </c>
      <c r="I12" s="1428">
        <v>635</v>
      </c>
      <c r="J12" s="1429">
        <v>2939</v>
      </c>
    </row>
    <row r="13" spans="1:10" ht="21.95" customHeight="1">
      <c r="A13" s="1424" t="s">
        <v>399</v>
      </c>
      <c r="B13" s="1418">
        <v>34</v>
      </c>
      <c r="C13" s="1425">
        <v>3275</v>
      </c>
      <c r="D13" s="1426">
        <v>135</v>
      </c>
      <c r="E13" s="1427">
        <v>400</v>
      </c>
      <c r="F13" s="1427">
        <v>542</v>
      </c>
      <c r="G13" s="1427">
        <v>650</v>
      </c>
      <c r="H13" s="1427">
        <v>671</v>
      </c>
      <c r="I13" s="1428">
        <v>722</v>
      </c>
      <c r="J13" s="1429">
        <v>3120</v>
      </c>
    </row>
    <row r="14" spans="1:10" ht="21.95" customHeight="1">
      <c r="A14" s="1424" t="s">
        <v>400</v>
      </c>
      <c r="B14" s="1418">
        <v>36</v>
      </c>
      <c r="C14" s="1425">
        <v>3410</v>
      </c>
      <c r="D14" s="1426">
        <v>143</v>
      </c>
      <c r="E14" s="1427">
        <v>375</v>
      </c>
      <c r="F14" s="1427">
        <v>544</v>
      </c>
      <c r="G14" s="1427">
        <v>663</v>
      </c>
      <c r="H14" s="1427">
        <v>690</v>
      </c>
      <c r="I14" s="1428">
        <v>685</v>
      </c>
      <c r="J14" s="1429">
        <v>3100</v>
      </c>
    </row>
    <row r="15" spans="1:10" ht="21.95" customHeight="1">
      <c r="A15" s="1424" t="s">
        <v>401</v>
      </c>
      <c r="B15" s="1418">
        <v>36</v>
      </c>
      <c r="C15" s="1425">
        <v>3470</v>
      </c>
      <c r="D15" s="1426">
        <v>144</v>
      </c>
      <c r="E15" s="1427">
        <v>437</v>
      </c>
      <c r="F15" s="1427">
        <v>527</v>
      </c>
      <c r="G15" s="1427">
        <v>681</v>
      </c>
      <c r="H15" s="1427">
        <v>687</v>
      </c>
      <c r="I15" s="1428">
        <v>702</v>
      </c>
      <c r="J15" s="1429">
        <v>3178</v>
      </c>
    </row>
    <row r="16" spans="1:10" ht="21" customHeight="1">
      <c r="A16" s="1424" t="s">
        <v>402</v>
      </c>
      <c r="B16" s="1430">
        <v>36</v>
      </c>
      <c r="C16" s="1431">
        <v>3545</v>
      </c>
      <c r="D16" s="1432">
        <v>145</v>
      </c>
      <c r="E16" s="1433">
        <v>490</v>
      </c>
      <c r="F16" s="1433">
        <v>619</v>
      </c>
      <c r="G16" s="1433">
        <v>684</v>
      </c>
      <c r="H16" s="1433">
        <v>721</v>
      </c>
      <c r="I16" s="1434">
        <v>691</v>
      </c>
      <c r="J16" s="1435">
        <v>3350</v>
      </c>
    </row>
    <row r="17" spans="1:12" ht="21" customHeight="1">
      <c r="A17" s="1424" t="s">
        <v>1214</v>
      </c>
      <c r="B17" s="1430">
        <v>38</v>
      </c>
      <c r="C17" s="1431">
        <v>3725</v>
      </c>
      <c r="D17" s="1432">
        <v>197</v>
      </c>
      <c r="E17" s="1433">
        <v>517</v>
      </c>
      <c r="F17" s="1433">
        <v>670</v>
      </c>
      <c r="G17" s="1433">
        <v>759</v>
      </c>
      <c r="H17" s="1433">
        <v>706</v>
      </c>
      <c r="I17" s="1434">
        <v>710</v>
      </c>
      <c r="J17" s="1435">
        <v>3559</v>
      </c>
      <c r="L17" s="222"/>
    </row>
    <row r="18" spans="1:12" ht="21" customHeight="1">
      <c r="A18" s="1424" t="s">
        <v>1322</v>
      </c>
      <c r="B18" s="1430">
        <v>39</v>
      </c>
      <c r="C18" s="1431">
        <v>3990</v>
      </c>
      <c r="D18" s="1432">
        <v>203</v>
      </c>
      <c r="E18" s="1433">
        <v>556</v>
      </c>
      <c r="F18" s="1433">
        <v>685</v>
      </c>
      <c r="G18" s="1433">
        <v>795</v>
      </c>
      <c r="H18" s="1433">
        <v>807</v>
      </c>
      <c r="I18" s="1434">
        <v>705</v>
      </c>
      <c r="J18" s="1435">
        <v>3751</v>
      </c>
      <c r="L18" s="222"/>
    </row>
    <row r="19" spans="1:12" ht="21" customHeight="1">
      <c r="A19" s="1424" t="s">
        <v>1323</v>
      </c>
      <c r="B19" s="1430">
        <v>42</v>
      </c>
      <c r="C19" s="1431">
        <v>4100</v>
      </c>
      <c r="D19" s="1432">
        <v>224</v>
      </c>
      <c r="E19" s="1433">
        <v>606</v>
      </c>
      <c r="F19" s="1433">
        <v>747</v>
      </c>
      <c r="G19" s="1433">
        <v>819</v>
      </c>
      <c r="H19" s="1433">
        <v>832</v>
      </c>
      <c r="I19" s="1434">
        <v>785</v>
      </c>
      <c r="J19" s="1435">
        <v>4013</v>
      </c>
      <c r="L19" s="222"/>
    </row>
    <row r="20" spans="1:12" ht="21" customHeight="1">
      <c r="A20" s="1424" t="s">
        <v>2143</v>
      </c>
      <c r="B20" s="1430">
        <v>44</v>
      </c>
      <c r="C20" s="1431">
        <v>4270</v>
      </c>
      <c r="D20" s="1432">
        <v>209</v>
      </c>
      <c r="E20" s="1433">
        <v>659</v>
      </c>
      <c r="F20" s="1433">
        <v>804</v>
      </c>
      <c r="G20" s="1433">
        <v>897</v>
      </c>
      <c r="H20" s="1433">
        <v>876</v>
      </c>
      <c r="I20" s="1434">
        <v>856</v>
      </c>
      <c r="J20" s="1435">
        <v>4301</v>
      </c>
      <c r="L20" s="222"/>
    </row>
    <row r="21" spans="1:12" ht="21" customHeight="1">
      <c r="A21" s="1424" t="s">
        <v>2144</v>
      </c>
      <c r="B21" s="1430">
        <v>45</v>
      </c>
      <c r="C21" s="1431">
        <v>4570</v>
      </c>
      <c r="D21" s="1432">
        <v>215</v>
      </c>
      <c r="E21" s="1433">
        <v>699</v>
      </c>
      <c r="F21" s="1433">
        <v>841</v>
      </c>
      <c r="G21" s="1433">
        <v>908</v>
      </c>
      <c r="H21" s="1433">
        <v>926</v>
      </c>
      <c r="I21" s="1434">
        <v>893</v>
      </c>
      <c r="J21" s="1435">
        <f>SUM(D21:I21)</f>
        <v>4482</v>
      </c>
      <c r="L21" s="222"/>
    </row>
    <row r="22" spans="1:12" ht="21" customHeight="1">
      <c r="A22" s="1436" t="s">
        <v>2233</v>
      </c>
      <c r="B22" s="1430">
        <v>48</v>
      </c>
      <c r="C22" s="1431">
        <v>5225</v>
      </c>
      <c r="D22" s="1432">
        <v>223</v>
      </c>
      <c r="E22" s="1433">
        <v>712</v>
      </c>
      <c r="F22" s="1433">
        <v>884</v>
      </c>
      <c r="G22" s="1433">
        <v>949</v>
      </c>
      <c r="H22" s="1433">
        <v>946</v>
      </c>
      <c r="I22" s="1434">
        <v>930</v>
      </c>
      <c r="J22" s="1435">
        <f t="shared" ref="J22:J25" si="1">SUM(D22:I22)</f>
        <v>4644</v>
      </c>
      <c r="L22" s="222"/>
    </row>
    <row r="23" spans="1:12" ht="21" customHeight="1">
      <c r="A23" s="1436" t="s">
        <v>2145</v>
      </c>
      <c r="B23" s="1430">
        <v>50</v>
      </c>
      <c r="C23" s="1431">
        <v>5405</v>
      </c>
      <c r="D23" s="1432">
        <v>253</v>
      </c>
      <c r="E23" s="1433">
        <v>745</v>
      </c>
      <c r="F23" s="1433">
        <v>912</v>
      </c>
      <c r="G23" s="1433">
        <v>992</v>
      </c>
      <c r="H23" s="1433">
        <v>979</v>
      </c>
      <c r="I23" s="1434">
        <v>942</v>
      </c>
      <c r="J23" s="1435">
        <f t="shared" si="1"/>
        <v>4823</v>
      </c>
      <c r="L23" s="222"/>
    </row>
    <row r="24" spans="1:12" ht="21" customHeight="1">
      <c r="A24" s="1436" t="s">
        <v>2234</v>
      </c>
      <c r="B24" s="1430">
        <v>54</v>
      </c>
      <c r="C24" s="1431">
        <v>5825</v>
      </c>
      <c r="D24" s="1432">
        <v>272</v>
      </c>
      <c r="E24" s="1433">
        <v>796</v>
      </c>
      <c r="F24" s="1433">
        <v>962</v>
      </c>
      <c r="G24" s="1433">
        <v>1037</v>
      </c>
      <c r="H24" s="1433">
        <v>1046</v>
      </c>
      <c r="I24" s="1434">
        <v>994</v>
      </c>
      <c r="J24" s="1435">
        <f t="shared" si="1"/>
        <v>5107</v>
      </c>
      <c r="L24" s="222"/>
    </row>
    <row r="25" spans="1:12" ht="21" customHeight="1">
      <c r="A25" s="1436" t="s">
        <v>2200</v>
      </c>
      <c r="B25" s="1430">
        <v>55</v>
      </c>
      <c r="C25" s="1431">
        <v>5993</v>
      </c>
      <c r="D25" s="1432">
        <v>356</v>
      </c>
      <c r="E25" s="1433">
        <v>818</v>
      </c>
      <c r="F25" s="1433">
        <v>1012</v>
      </c>
      <c r="G25" s="1433">
        <v>1068</v>
      </c>
      <c r="H25" s="1433">
        <v>1069</v>
      </c>
      <c r="I25" s="1434">
        <v>1061</v>
      </c>
      <c r="J25" s="1435">
        <f t="shared" si="1"/>
        <v>5384</v>
      </c>
      <c r="L25" s="222"/>
    </row>
    <row r="26" spans="1:12" ht="21" customHeight="1">
      <c r="A26" s="1436" t="s">
        <v>412</v>
      </c>
      <c r="B26" s="1430">
        <v>57</v>
      </c>
      <c r="C26" s="1431">
        <v>6185</v>
      </c>
      <c r="D26" s="1432">
        <v>383</v>
      </c>
      <c r="E26" s="1433">
        <v>853</v>
      </c>
      <c r="F26" s="1433">
        <v>1032</v>
      </c>
      <c r="G26" s="1433">
        <v>1135</v>
      </c>
      <c r="H26" s="1433">
        <v>1119</v>
      </c>
      <c r="I26" s="1434">
        <v>1088</v>
      </c>
      <c r="J26" s="1435">
        <f>SUM(D26:I26)</f>
        <v>5610</v>
      </c>
      <c r="L26" s="222"/>
    </row>
    <row r="27" spans="1:12" ht="21" customHeight="1">
      <c r="A27" s="1436" t="s">
        <v>2235</v>
      </c>
      <c r="B27" s="1430">
        <v>62</v>
      </c>
      <c r="C27" s="1431">
        <v>6602</v>
      </c>
      <c r="D27" s="1432">
        <v>437</v>
      </c>
      <c r="E27" s="1433">
        <v>915</v>
      </c>
      <c r="F27" s="1433">
        <v>1090</v>
      </c>
      <c r="G27" s="1433">
        <v>1186</v>
      </c>
      <c r="H27" s="1433">
        <v>1187</v>
      </c>
      <c r="I27" s="1434">
        <v>1142</v>
      </c>
      <c r="J27" s="1435">
        <f>SUM(D27:I27)</f>
        <v>5957</v>
      </c>
      <c r="L27" s="222"/>
    </row>
    <row r="28" spans="1:12" ht="21" customHeight="1">
      <c r="A28" s="1436" t="s">
        <v>2236</v>
      </c>
      <c r="B28" s="1430">
        <v>68</v>
      </c>
      <c r="C28" s="1431">
        <v>7240</v>
      </c>
      <c r="D28" s="1432">
        <v>438</v>
      </c>
      <c r="E28" s="1433">
        <v>1008</v>
      </c>
      <c r="F28" s="1433">
        <v>1152</v>
      </c>
      <c r="G28" s="1433">
        <v>1265</v>
      </c>
      <c r="H28" s="1433">
        <v>1235</v>
      </c>
      <c r="I28" s="1434">
        <v>1226</v>
      </c>
      <c r="J28" s="1435">
        <v>6324</v>
      </c>
      <c r="L28" s="222"/>
    </row>
    <row r="29" spans="1:12" ht="21" customHeight="1">
      <c r="A29" s="1436" t="s">
        <v>2237</v>
      </c>
      <c r="B29" s="1430">
        <v>69</v>
      </c>
      <c r="C29" s="1431">
        <v>7330</v>
      </c>
      <c r="D29" s="1432">
        <v>421</v>
      </c>
      <c r="E29" s="1433">
        <v>1021</v>
      </c>
      <c r="F29" s="1433">
        <v>1189</v>
      </c>
      <c r="G29" s="1433">
        <v>1310</v>
      </c>
      <c r="H29" s="1433">
        <v>1321</v>
      </c>
      <c r="I29" s="1434">
        <v>1248</v>
      </c>
      <c r="J29" s="1435">
        <v>6510</v>
      </c>
      <c r="L29" s="222"/>
    </row>
    <row r="30" spans="1:12" ht="21" customHeight="1">
      <c r="A30" s="1437" t="s">
        <v>2238</v>
      </c>
      <c r="B30" s="1438">
        <v>72</v>
      </c>
      <c r="C30" s="1439">
        <v>7650</v>
      </c>
      <c r="D30" s="1440">
        <v>450</v>
      </c>
      <c r="E30" s="1441">
        <v>1076</v>
      </c>
      <c r="F30" s="1441">
        <v>1203</v>
      </c>
      <c r="G30" s="1441">
        <v>1368</v>
      </c>
      <c r="H30" s="1441">
        <v>1362</v>
      </c>
      <c r="I30" s="1442">
        <v>1344</v>
      </c>
      <c r="J30" s="1443">
        <v>6803</v>
      </c>
      <c r="L30" s="222"/>
    </row>
    <row r="31" spans="1:12" ht="21" customHeight="1">
      <c r="A31" s="1444"/>
      <c r="B31" s="1445"/>
      <c r="C31" s="1446"/>
      <c r="D31" s="1445"/>
      <c r="E31" s="1445"/>
      <c r="F31" s="1445"/>
      <c r="G31" s="1445"/>
      <c r="H31" s="1445"/>
      <c r="I31" s="1445"/>
      <c r="J31" s="1447" t="s">
        <v>2239</v>
      </c>
    </row>
    <row r="32" spans="1:12" ht="14.25">
      <c r="A32" s="1448"/>
      <c r="B32" s="10"/>
      <c r="E32" s="10"/>
      <c r="J32" s="1449"/>
    </row>
    <row r="33" spans="2:2" ht="15.75" customHeight="1">
      <c r="B33" s="10"/>
    </row>
    <row r="34" spans="2:2" ht="15.75" customHeight="1"/>
    <row r="35" spans="2:2" ht="15.75" customHeight="1"/>
    <row r="36" spans="2:2" ht="15.75" customHeight="1"/>
    <row r="37" spans="2:2" ht="15.75" customHeight="1"/>
    <row r="38" spans="2:2" ht="15.75" customHeight="1"/>
  </sheetData>
  <mergeCells count="2">
    <mergeCell ref="C3:C4"/>
    <mergeCell ref="D3:J3"/>
  </mergeCells>
  <phoneticPr fontId="4"/>
  <pageMargins left="1.1811023622047245" right="0.55118110236220474" top="1.1811023622047245" bottom="1.1811023622047245" header="0.51181102362204722" footer="0.51181102362204722"/>
  <pageSetup paperSize="9" scale="71" fitToWidth="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8095E-D1C2-4B40-961C-64A1AD314836}">
  <dimension ref="A1:M44"/>
  <sheetViews>
    <sheetView view="pageBreakPreview" zoomScale="85" zoomScaleNormal="100" zoomScaleSheetLayoutView="85" workbookViewId="0"/>
  </sheetViews>
  <sheetFormatPr defaultRowHeight="13.5"/>
  <cols>
    <col min="2" max="3" width="11.125" customWidth="1"/>
    <col min="4" max="4" width="11.125" style="1406" customWidth="1"/>
    <col min="5" max="10" width="11.125" customWidth="1"/>
    <col min="11" max="11" width="11.125" style="1406" customWidth="1"/>
  </cols>
  <sheetData>
    <row r="1" spans="1:11" ht="24" customHeight="1">
      <c r="A1" s="475" t="s">
        <v>2240</v>
      </c>
      <c r="B1" s="1450"/>
      <c r="C1" s="789"/>
      <c r="D1" s="1405"/>
      <c r="E1" s="789"/>
      <c r="F1" s="789"/>
      <c r="G1" s="789"/>
    </row>
    <row r="2" spans="1:11" ht="30" customHeight="1">
      <c r="A2" s="376"/>
      <c r="B2" s="376"/>
      <c r="C2" s="376"/>
      <c r="D2" s="1407"/>
      <c r="E2" s="376"/>
      <c r="F2" s="376"/>
      <c r="G2" s="376"/>
      <c r="H2" s="376"/>
      <c r="I2" s="376"/>
      <c r="J2" s="1408"/>
      <c r="K2" s="1409" t="s">
        <v>2222</v>
      </c>
    </row>
    <row r="3" spans="1:11" ht="18" customHeight="1">
      <c r="A3" s="2527" t="s">
        <v>2241</v>
      </c>
      <c r="B3" s="1451" t="s">
        <v>1475</v>
      </c>
      <c r="C3" s="2529" t="s">
        <v>2242</v>
      </c>
      <c r="D3" s="2531" t="s">
        <v>2224</v>
      </c>
      <c r="E3" s="2521" t="s">
        <v>2225</v>
      </c>
      <c r="F3" s="2522"/>
      <c r="G3" s="2522"/>
      <c r="H3" s="2522"/>
      <c r="I3" s="2522"/>
      <c r="J3" s="2522"/>
      <c r="K3" s="2522"/>
    </row>
    <row r="4" spans="1:11" ht="18" customHeight="1">
      <c r="A4" s="2528"/>
      <c r="B4" s="1452" t="s">
        <v>1435</v>
      </c>
      <c r="C4" s="2530"/>
      <c r="D4" s="2532"/>
      <c r="E4" s="1414" t="s">
        <v>2227</v>
      </c>
      <c r="F4" s="313" t="s">
        <v>2228</v>
      </c>
      <c r="G4" s="313" t="s">
        <v>2229</v>
      </c>
      <c r="H4" s="313" t="s">
        <v>2230</v>
      </c>
      <c r="I4" s="313" t="s">
        <v>2231</v>
      </c>
      <c r="J4" s="1415" t="s">
        <v>2232</v>
      </c>
      <c r="K4" s="1453" t="s">
        <v>738</v>
      </c>
    </row>
    <row r="5" spans="1:11" ht="25.15" customHeight="1">
      <c r="A5" s="2533" t="s">
        <v>2243</v>
      </c>
      <c r="B5" s="1454" t="s">
        <v>409</v>
      </c>
      <c r="C5" s="995">
        <v>3</v>
      </c>
      <c r="D5" s="1420">
        <v>695</v>
      </c>
      <c r="E5" s="1420">
        <v>9</v>
      </c>
      <c r="F5" s="1421">
        <v>44</v>
      </c>
      <c r="G5" s="1421">
        <v>48</v>
      </c>
      <c r="H5" s="1421">
        <v>129</v>
      </c>
      <c r="I5" s="1421">
        <v>185</v>
      </c>
      <c r="J5" s="1422">
        <v>147</v>
      </c>
      <c r="K5" s="1421">
        <f t="shared" ref="K5:K7" si="0">SUM(E5:J5)</f>
        <v>562</v>
      </c>
    </row>
    <row r="6" spans="1:11" ht="25.15" customHeight="1">
      <c r="A6" s="2534"/>
      <c r="B6" s="1454" t="s">
        <v>410</v>
      </c>
      <c r="C6" s="995">
        <v>3</v>
      </c>
      <c r="D6" s="1420">
        <v>694</v>
      </c>
      <c r="E6" s="1420">
        <v>14</v>
      </c>
      <c r="F6" s="1421">
        <v>54</v>
      </c>
      <c r="G6" s="1421">
        <v>60</v>
      </c>
      <c r="H6" s="1421">
        <v>157</v>
      </c>
      <c r="I6" s="1421">
        <v>145</v>
      </c>
      <c r="J6" s="1422">
        <v>183</v>
      </c>
      <c r="K6" s="1421">
        <f t="shared" si="0"/>
        <v>613</v>
      </c>
    </row>
    <row r="7" spans="1:11" ht="25.15" customHeight="1">
      <c r="A7" s="2534"/>
      <c r="B7" s="1454" t="s">
        <v>411</v>
      </c>
      <c r="C7" s="995">
        <v>5</v>
      </c>
      <c r="D7" s="1420">
        <v>950</v>
      </c>
      <c r="E7" s="1420">
        <v>33</v>
      </c>
      <c r="F7" s="1421">
        <v>67</v>
      </c>
      <c r="G7" s="1421">
        <v>75</v>
      </c>
      <c r="H7" s="1421">
        <v>211</v>
      </c>
      <c r="I7" s="1421">
        <v>185</v>
      </c>
      <c r="J7" s="1422">
        <v>157</v>
      </c>
      <c r="K7" s="1421">
        <f t="shared" si="0"/>
        <v>728</v>
      </c>
    </row>
    <row r="8" spans="1:11" ht="25.15" customHeight="1">
      <c r="A8" s="2534"/>
      <c r="B8" s="1454" t="s">
        <v>412</v>
      </c>
      <c r="C8" s="995">
        <v>5</v>
      </c>
      <c r="D8" s="1420">
        <v>984</v>
      </c>
      <c r="E8" s="1420">
        <v>32</v>
      </c>
      <c r="F8" s="1421">
        <v>78</v>
      </c>
      <c r="G8" s="1421">
        <v>85</v>
      </c>
      <c r="H8" s="1421">
        <v>222</v>
      </c>
      <c r="I8" s="1421">
        <v>221</v>
      </c>
      <c r="J8" s="1422">
        <v>193</v>
      </c>
      <c r="K8" s="1421">
        <f>SUM(E8:J8)</f>
        <v>831</v>
      </c>
    </row>
    <row r="9" spans="1:11" ht="25.15" customHeight="1">
      <c r="A9" s="2534"/>
      <c r="B9" s="1454" t="s">
        <v>2235</v>
      </c>
      <c r="C9" s="995">
        <v>5</v>
      </c>
      <c r="D9" s="1420">
        <v>984</v>
      </c>
      <c r="E9" s="1420">
        <v>33</v>
      </c>
      <c r="F9" s="1421">
        <v>77</v>
      </c>
      <c r="G9" s="1421">
        <v>86</v>
      </c>
      <c r="H9" s="1421">
        <v>202</v>
      </c>
      <c r="I9" s="1421">
        <v>222</v>
      </c>
      <c r="J9" s="1422">
        <v>218</v>
      </c>
      <c r="K9" s="1421">
        <f>SUM(E9:J9)</f>
        <v>838</v>
      </c>
    </row>
    <row r="10" spans="1:11" ht="25.15" customHeight="1">
      <c r="A10" s="2534"/>
      <c r="B10" s="1454" t="s">
        <v>2236</v>
      </c>
      <c r="C10" s="995">
        <v>6</v>
      </c>
      <c r="D10" s="1420">
        <v>1086</v>
      </c>
      <c r="E10" s="1420">
        <v>34</v>
      </c>
      <c r="F10" s="1421">
        <v>95</v>
      </c>
      <c r="G10" s="1421">
        <v>101</v>
      </c>
      <c r="H10" s="1421">
        <v>230</v>
      </c>
      <c r="I10" s="1421">
        <v>224</v>
      </c>
      <c r="J10" s="1422">
        <v>233</v>
      </c>
      <c r="K10" s="1421">
        <f>SUM(E10:J10)</f>
        <v>917</v>
      </c>
    </row>
    <row r="11" spans="1:11" ht="25.15" customHeight="1">
      <c r="A11" s="2534"/>
      <c r="B11" s="1454" t="s">
        <v>2237</v>
      </c>
      <c r="C11" s="995">
        <v>6</v>
      </c>
      <c r="D11" s="1420">
        <v>1086</v>
      </c>
      <c r="E11" s="1420">
        <v>30</v>
      </c>
      <c r="F11" s="1421">
        <v>93</v>
      </c>
      <c r="G11" s="1421">
        <v>95</v>
      </c>
      <c r="H11" s="1421">
        <v>240</v>
      </c>
      <c r="I11" s="1421">
        <v>226</v>
      </c>
      <c r="J11" s="1422">
        <v>235</v>
      </c>
      <c r="K11" s="1421">
        <v>919</v>
      </c>
    </row>
    <row r="12" spans="1:11" ht="25.15" customHeight="1">
      <c r="A12" s="2535"/>
      <c r="B12" s="1455" t="s">
        <v>2238</v>
      </c>
      <c r="C12" s="1456">
        <v>6</v>
      </c>
      <c r="D12" s="1457">
        <v>1086</v>
      </c>
      <c r="E12" s="1457">
        <v>30</v>
      </c>
      <c r="F12" s="1458">
        <v>81</v>
      </c>
      <c r="G12" s="1458">
        <v>95</v>
      </c>
      <c r="H12" s="1458">
        <v>230</v>
      </c>
      <c r="I12" s="1458">
        <v>237</v>
      </c>
      <c r="J12" s="1459">
        <v>226</v>
      </c>
      <c r="K12" s="1458">
        <v>899</v>
      </c>
    </row>
    <row r="13" spans="1:11" ht="25.15" customHeight="1">
      <c r="A13" s="2524" t="s">
        <v>2244</v>
      </c>
      <c r="B13" s="1454" t="s">
        <v>409</v>
      </c>
      <c r="C13" s="995">
        <v>2</v>
      </c>
      <c r="D13" s="1420">
        <v>480</v>
      </c>
      <c r="E13" s="1420">
        <v>1</v>
      </c>
      <c r="F13" s="1421">
        <v>5</v>
      </c>
      <c r="G13" s="1421">
        <v>10</v>
      </c>
      <c r="H13" s="1421">
        <v>89</v>
      </c>
      <c r="I13" s="1421">
        <v>93</v>
      </c>
      <c r="J13" s="1422">
        <v>94</v>
      </c>
      <c r="K13" s="1421">
        <f t="shared" ref="K13:K18" si="1">SUM(E13:J13)</f>
        <v>292</v>
      </c>
    </row>
    <row r="14" spans="1:11" ht="25.15" customHeight="1">
      <c r="A14" s="2525"/>
      <c r="B14" s="1454" t="s">
        <v>410</v>
      </c>
      <c r="C14" s="995">
        <v>2</v>
      </c>
      <c r="D14" s="1420">
        <v>480</v>
      </c>
      <c r="E14" s="1420">
        <v>0</v>
      </c>
      <c r="F14" s="1421">
        <v>0</v>
      </c>
      <c r="G14" s="1421">
        <v>0</v>
      </c>
      <c r="H14" s="1421">
        <v>88</v>
      </c>
      <c r="I14" s="1421">
        <v>91</v>
      </c>
      <c r="J14" s="1422">
        <v>96</v>
      </c>
      <c r="K14" s="1421">
        <f t="shared" si="1"/>
        <v>275</v>
      </c>
    </row>
    <row r="15" spans="1:11" ht="25.15" customHeight="1">
      <c r="A15" s="2525"/>
      <c r="B15" s="1454" t="s">
        <v>411</v>
      </c>
      <c r="C15" s="995">
        <v>2</v>
      </c>
      <c r="D15" s="1420">
        <v>480</v>
      </c>
      <c r="E15" s="1420">
        <v>0</v>
      </c>
      <c r="F15" s="1421">
        <v>0</v>
      </c>
      <c r="G15" s="1421">
        <v>0</v>
      </c>
      <c r="H15" s="1421">
        <v>95</v>
      </c>
      <c r="I15" s="1421">
        <v>90</v>
      </c>
      <c r="J15" s="1422">
        <v>90</v>
      </c>
      <c r="K15" s="1421">
        <f t="shared" si="1"/>
        <v>275</v>
      </c>
    </row>
    <row r="16" spans="1:11" ht="25.15" customHeight="1">
      <c r="A16" s="2525"/>
      <c r="B16" s="1454" t="s">
        <v>412</v>
      </c>
      <c r="C16" s="995">
        <v>2</v>
      </c>
      <c r="D16" s="1420">
        <v>480</v>
      </c>
      <c r="E16" s="1420">
        <v>0</v>
      </c>
      <c r="F16" s="1421">
        <v>0</v>
      </c>
      <c r="G16" s="1421">
        <v>0</v>
      </c>
      <c r="H16" s="1421">
        <v>90</v>
      </c>
      <c r="I16" s="1421">
        <v>102</v>
      </c>
      <c r="J16" s="1422">
        <v>88</v>
      </c>
      <c r="K16" s="1421">
        <f t="shared" si="1"/>
        <v>280</v>
      </c>
    </row>
    <row r="17" spans="1:11" ht="25.15" customHeight="1">
      <c r="A17" s="2525"/>
      <c r="B17" s="1454" t="s">
        <v>2235</v>
      </c>
      <c r="C17" s="995">
        <v>2</v>
      </c>
      <c r="D17" s="1420">
        <v>480</v>
      </c>
      <c r="E17" s="1420">
        <v>0</v>
      </c>
      <c r="F17" s="1421">
        <v>0</v>
      </c>
      <c r="G17" s="1421">
        <v>0</v>
      </c>
      <c r="H17" s="1421">
        <v>99</v>
      </c>
      <c r="I17" s="1421">
        <v>96</v>
      </c>
      <c r="J17" s="1422">
        <v>104</v>
      </c>
      <c r="K17" s="1421">
        <f t="shared" si="1"/>
        <v>299</v>
      </c>
    </row>
    <row r="18" spans="1:11" ht="25.15" customHeight="1">
      <c r="A18" s="2525"/>
      <c r="B18" s="1454" t="s">
        <v>2236</v>
      </c>
      <c r="C18" s="995">
        <v>2</v>
      </c>
      <c r="D18" s="1420">
        <v>480</v>
      </c>
      <c r="E18" s="1420">
        <v>0</v>
      </c>
      <c r="F18" s="1421">
        <v>0</v>
      </c>
      <c r="G18" s="1421">
        <v>0</v>
      </c>
      <c r="H18" s="1421">
        <v>131</v>
      </c>
      <c r="I18" s="1421">
        <v>144</v>
      </c>
      <c r="J18" s="1422">
        <v>145</v>
      </c>
      <c r="K18" s="1421">
        <f t="shared" si="1"/>
        <v>420</v>
      </c>
    </row>
    <row r="19" spans="1:11" ht="25.15" customHeight="1">
      <c r="A19" s="2525"/>
      <c r="B19" s="1454" t="s">
        <v>2237</v>
      </c>
      <c r="C19" s="995">
        <v>2</v>
      </c>
      <c r="D19" s="1420">
        <v>480</v>
      </c>
      <c r="E19" s="1420">
        <v>0</v>
      </c>
      <c r="F19" s="1421">
        <v>0</v>
      </c>
      <c r="G19" s="1421">
        <v>0</v>
      </c>
      <c r="H19" s="1421">
        <v>91</v>
      </c>
      <c r="I19" s="1421">
        <v>109</v>
      </c>
      <c r="J19" s="1422">
        <v>116</v>
      </c>
      <c r="K19" s="1421">
        <v>316</v>
      </c>
    </row>
    <row r="20" spans="1:11" ht="25.15" customHeight="1">
      <c r="A20" s="2526"/>
      <c r="B20" s="1455" t="s">
        <v>2238</v>
      </c>
      <c r="C20" s="1456">
        <v>2</v>
      </c>
      <c r="D20" s="1457">
        <v>480</v>
      </c>
      <c r="E20" s="1457">
        <v>0</v>
      </c>
      <c r="F20" s="1458">
        <v>0</v>
      </c>
      <c r="G20" s="1458">
        <v>0</v>
      </c>
      <c r="H20" s="1458">
        <v>107</v>
      </c>
      <c r="I20" s="1458">
        <v>97</v>
      </c>
      <c r="J20" s="1459">
        <v>107</v>
      </c>
      <c r="K20" s="1458">
        <v>311</v>
      </c>
    </row>
    <row r="21" spans="1:11" ht="25.15" customHeight="1">
      <c r="A21" s="2524" t="s">
        <v>2245</v>
      </c>
      <c r="B21" s="1454" t="s">
        <v>409</v>
      </c>
      <c r="C21" s="995">
        <v>1</v>
      </c>
      <c r="D21" s="1420">
        <v>95</v>
      </c>
      <c r="E21" s="1420">
        <v>7</v>
      </c>
      <c r="F21" s="1421">
        <v>14</v>
      </c>
      <c r="G21" s="1421">
        <v>12</v>
      </c>
      <c r="H21" s="1421">
        <v>19</v>
      </c>
      <c r="I21" s="1421">
        <v>16</v>
      </c>
      <c r="J21" s="1422">
        <v>17</v>
      </c>
      <c r="K21" s="1421">
        <f t="shared" ref="K21:K22" si="2">SUM(E21:J21)</f>
        <v>85</v>
      </c>
    </row>
    <row r="22" spans="1:11" ht="25.15" customHeight="1">
      <c r="A22" s="2525"/>
      <c r="B22" s="1454" t="s">
        <v>410</v>
      </c>
      <c r="C22" s="995">
        <v>1</v>
      </c>
      <c r="D22" s="1420">
        <v>95</v>
      </c>
      <c r="E22" s="1420">
        <v>10</v>
      </c>
      <c r="F22" s="1421">
        <v>12</v>
      </c>
      <c r="G22" s="1421">
        <v>16</v>
      </c>
      <c r="H22" s="1421">
        <v>14</v>
      </c>
      <c r="I22" s="1421">
        <v>20</v>
      </c>
      <c r="J22" s="1422">
        <v>18</v>
      </c>
      <c r="K22" s="1421">
        <f t="shared" si="2"/>
        <v>90</v>
      </c>
    </row>
    <row r="23" spans="1:11" ht="25.15" customHeight="1">
      <c r="A23" s="2525"/>
      <c r="B23" s="1454" t="s">
        <v>411</v>
      </c>
      <c r="C23" s="995">
        <v>1</v>
      </c>
      <c r="D23" s="1420">
        <v>95</v>
      </c>
      <c r="E23" s="1420">
        <v>12</v>
      </c>
      <c r="F23" s="1421">
        <v>15</v>
      </c>
      <c r="G23" s="1421">
        <v>15</v>
      </c>
      <c r="H23" s="1421">
        <v>16</v>
      </c>
      <c r="I23" s="1421">
        <v>15</v>
      </c>
      <c r="J23" s="1422">
        <v>20</v>
      </c>
      <c r="K23" s="1421">
        <f>SUM(E23:J23)</f>
        <v>93</v>
      </c>
    </row>
    <row r="24" spans="1:11" ht="25.15" customHeight="1">
      <c r="A24" s="2525"/>
      <c r="B24" s="1454" t="s">
        <v>412</v>
      </c>
      <c r="C24" s="995">
        <v>1</v>
      </c>
      <c r="D24" s="1420">
        <v>95</v>
      </c>
      <c r="E24" s="1420">
        <v>12</v>
      </c>
      <c r="F24" s="1421">
        <v>16</v>
      </c>
      <c r="G24" s="1421">
        <v>18</v>
      </c>
      <c r="H24" s="1421">
        <v>19</v>
      </c>
      <c r="I24" s="1421">
        <v>16</v>
      </c>
      <c r="J24" s="1422">
        <v>18</v>
      </c>
      <c r="K24" s="1421">
        <f>SUM(E24:J24)</f>
        <v>99</v>
      </c>
    </row>
    <row r="25" spans="1:11" ht="25.15" customHeight="1">
      <c r="A25" s="2525"/>
      <c r="B25" s="1454" t="s">
        <v>2235</v>
      </c>
      <c r="C25" s="995">
        <v>1</v>
      </c>
      <c r="D25" s="1420">
        <v>95</v>
      </c>
      <c r="E25" s="1420">
        <v>10</v>
      </c>
      <c r="F25" s="1421">
        <v>18</v>
      </c>
      <c r="G25" s="1421">
        <v>18</v>
      </c>
      <c r="H25" s="1421">
        <v>19</v>
      </c>
      <c r="I25" s="1421">
        <v>19</v>
      </c>
      <c r="J25" s="1422">
        <v>17</v>
      </c>
      <c r="K25" s="1421">
        <f>SUM(E25:J25)</f>
        <v>101</v>
      </c>
    </row>
    <row r="26" spans="1:11" ht="25.15" customHeight="1">
      <c r="A26" s="2525"/>
      <c r="B26" s="1454" t="s">
        <v>2236</v>
      </c>
      <c r="C26" s="995">
        <v>1</v>
      </c>
      <c r="D26" s="1420">
        <v>95</v>
      </c>
      <c r="E26" s="1420">
        <v>10</v>
      </c>
      <c r="F26" s="1421">
        <v>18</v>
      </c>
      <c r="G26" s="1421">
        <v>18</v>
      </c>
      <c r="H26" s="1421">
        <v>19</v>
      </c>
      <c r="I26" s="1421">
        <v>19</v>
      </c>
      <c r="J26" s="1422">
        <v>16</v>
      </c>
      <c r="K26" s="1421">
        <f>SUM(E26:J26)</f>
        <v>100</v>
      </c>
    </row>
    <row r="27" spans="1:11" ht="25.15" customHeight="1">
      <c r="A27" s="2525"/>
      <c r="B27" s="1454" t="s">
        <v>2237</v>
      </c>
      <c r="C27" s="995">
        <v>1</v>
      </c>
      <c r="D27" s="1420">
        <v>95</v>
      </c>
      <c r="E27" s="1420">
        <v>12</v>
      </c>
      <c r="F27" s="1421">
        <v>17</v>
      </c>
      <c r="G27" s="1421">
        <v>18</v>
      </c>
      <c r="H27" s="1421">
        <v>20</v>
      </c>
      <c r="I27" s="1421">
        <v>20</v>
      </c>
      <c r="J27" s="1422">
        <v>21</v>
      </c>
      <c r="K27" s="1421">
        <v>108</v>
      </c>
    </row>
    <row r="28" spans="1:11" ht="25.15" customHeight="1">
      <c r="A28" s="2526"/>
      <c r="B28" s="1455" t="s">
        <v>2238</v>
      </c>
      <c r="C28" s="1456">
        <v>1</v>
      </c>
      <c r="D28" s="1457">
        <v>95</v>
      </c>
      <c r="E28" s="1457">
        <v>14</v>
      </c>
      <c r="F28" s="1458">
        <v>18</v>
      </c>
      <c r="G28" s="1458">
        <v>18</v>
      </c>
      <c r="H28" s="1458">
        <v>20</v>
      </c>
      <c r="I28" s="1458">
        <v>21</v>
      </c>
      <c r="J28" s="1459">
        <v>19</v>
      </c>
      <c r="K28" s="1458">
        <v>110</v>
      </c>
    </row>
    <row r="29" spans="1:11" ht="22.15" customHeight="1">
      <c r="A29" s="10"/>
      <c r="B29" s="451"/>
      <c r="C29" s="484"/>
      <c r="D29" s="1460"/>
      <c r="E29" s="484"/>
      <c r="F29" s="484"/>
      <c r="G29" s="484"/>
      <c r="H29" s="484"/>
      <c r="I29" s="484"/>
      <c r="J29" s="484"/>
      <c r="K29" s="1461" t="s">
        <v>2239</v>
      </c>
    </row>
    <row r="30" spans="1:11" ht="22.15" customHeight="1">
      <c r="A30" s="10"/>
      <c r="B30" s="451"/>
      <c r="C30" s="484"/>
      <c r="D30" s="1460"/>
      <c r="E30" s="484"/>
      <c r="F30" s="484"/>
      <c r="G30" s="484"/>
      <c r="H30" s="484"/>
      <c r="I30" s="484"/>
      <c r="J30" s="484"/>
      <c r="K30" s="1461"/>
    </row>
    <row r="31" spans="1:11" ht="22.15" customHeight="1">
      <c r="B31" s="451"/>
      <c r="C31" s="484"/>
      <c r="D31" s="1460"/>
      <c r="E31" s="484"/>
      <c r="F31" s="484"/>
      <c r="G31" s="484"/>
      <c r="H31" s="484"/>
      <c r="I31" s="484"/>
      <c r="J31" s="484"/>
      <c r="K31" s="1460"/>
    </row>
    <row r="32" spans="1:11" ht="22.15" customHeight="1">
      <c r="B32" s="451"/>
      <c r="C32" s="484"/>
      <c r="D32" s="1460"/>
      <c r="E32" s="484"/>
      <c r="F32" s="484"/>
      <c r="G32" s="484"/>
      <c r="H32" s="484"/>
      <c r="I32" s="484"/>
      <c r="J32" s="484"/>
      <c r="K32" s="1460"/>
    </row>
    <row r="33" spans="2:13" ht="21" customHeight="1">
      <c r="B33" s="451"/>
      <c r="C33" s="484"/>
      <c r="D33" s="1460"/>
      <c r="E33" s="484"/>
      <c r="F33" s="484"/>
      <c r="G33" s="484"/>
      <c r="H33" s="484"/>
      <c r="I33" s="484"/>
      <c r="J33" s="484"/>
      <c r="K33" s="1460"/>
      <c r="M33" s="222"/>
    </row>
    <row r="34" spans="2:13" ht="21" customHeight="1">
      <c r="B34" s="1444"/>
      <c r="C34" s="1445"/>
      <c r="D34" s="1446"/>
      <c r="E34" s="1445"/>
      <c r="F34" s="1445"/>
      <c r="G34" s="1445"/>
      <c r="H34" s="1445"/>
      <c r="I34" s="1445"/>
      <c r="J34" s="1445"/>
      <c r="K34" s="1446"/>
      <c r="M34" s="222"/>
    </row>
    <row r="35" spans="2:13" ht="21" customHeight="1">
      <c r="B35" s="1444"/>
      <c r="C35" s="1445"/>
      <c r="D35" s="1446"/>
      <c r="E35" s="1445"/>
      <c r="F35" s="1445"/>
      <c r="G35" s="1445"/>
      <c r="H35" s="1445"/>
      <c r="I35" s="1445"/>
      <c r="J35" s="1445"/>
      <c r="K35" s="1446"/>
      <c r="M35" s="222"/>
    </row>
    <row r="36" spans="2:13" ht="21" customHeight="1">
      <c r="B36" s="228"/>
      <c r="C36" s="10"/>
      <c r="F36" s="10"/>
      <c r="K36" s="1449"/>
    </row>
    <row r="37" spans="2:13" ht="24" customHeight="1">
      <c r="B37" s="10"/>
      <c r="C37" s="10"/>
      <c r="D37" s="1462"/>
    </row>
    <row r="38" spans="2:13">
      <c r="C38" s="10"/>
    </row>
    <row r="39" spans="2:13" ht="15.75" customHeight="1"/>
    <row r="40" spans="2:13" ht="15.75" customHeight="1"/>
    <row r="41" spans="2:13" ht="15.75" customHeight="1"/>
    <row r="42" spans="2:13" ht="15.75" customHeight="1"/>
    <row r="43" spans="2:13" ht="15.75" customHeight="1"/>
    <row r="44" spans="2:13" ht="15.75" customHeight="1"/>
  </sheetData>
  <mergeCells count="7">
    <mergeCell ref="A21:A28"/>
    <mergeCell ref="A3:A4"/>
    <mergeCell ref="C3:C4"/>
    <mergeCell ref="D3:D4"/>
    <mergeCell ref="E3:K3"/>
    <mergeCell ref="A5:A12"/>
    <mergeCell ref="A13:A20"/>
  </mergeCells>
  <phoneticPr fontId="4"/>
  <printOptions horizontalCentered="1"/>
  <pageMargins left="0.59055118110236227" right="0.74803149606299213" top="0.78740157480314965" bottom="0.78740157480314965" header="0.51181102362204722" footer="0.51181102362204722"/>
  <pageSetup paperSize="9" scale="65"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CBC8D-3BDD-4239-93DF-5899E7102BD4}">
  <sheetPr>
    <pageSetUpPr fitToPage="1"/>
  </sheetPr>
  <dimension ref="A1:F38"/>
  <sheetViews>
    <sheetView view="pageBreakPreview" zoomScale="90" zoomScaleNormal="100" zoomScaleSheetLayoutView="90" workbookViewId="0"/>
  </sheetViews>
  <sheetFormatPr defaultRowHeight="13.5"/>
  <cols>
    <col min="1" max="1" width="14.125" style="254" customWidth="1"/>
    <col min="2" max="5" width="17.625" style="254" customWidth="1"/>
    <col min="6" max="6" width="10.625" style="254" customWidth="1"/>
    <col min="7" max="16384" width="9" style="254"/>
  </cols>
  <sheetData>
    <row r="1" spans="1:6" ht="21">
      <c r="A1" s="1262" t="s">
        <v>2246</v>
      </c>
    </row>
    <row r="2" spans="1:6">
      <c r="A2" s="255"/>
      <c r="B2" s="255"/>
      <c r="C2" s="255"/>
      <c r="D2" s="255"/>
      <c r="E2" s="1234"/>
    </row>
    <row r="3" spans="1:6" ht="18" customHeight="1">
      <c r="A3" s="1044" t="s">
        <v>1537</v>
      </c>
      <c r="B3" s="2536" t="s">
        <v>2247</v>
      </c>
      <c r="C3" s="2536" t="s">
        <v>2248</v>
      </c>
      <c r="D3" s="2536" t="s">
        <v>2249</v>
      </c>
      <c r="E3" s="2538" t="s">
        <v>2250</v>
      </c>
    </row>
    <row r="4" spans="1:6" ht="18" customHeight="1">
      <c r="A4" s="255" t="s">
        <v>3</v>
      </c>
      <c r="B4" s="2537"/>
      <c r="C4" s="2537"/>
      <c r="D4" s="2537"/>
      <c r="E4" s="2539"/>
    </row>
    <row r="5" spans="1:6" ht="21.75" customHeight="1">
      <c r="A5" s="1119" t="s">
        <v>1813</v>
      </c>
      <c r="B5" s="1463">
        <v>15</v>
      </c>
      <c r="C5" s="1464">
        <v>302119</v>
      </c>
      <c r="D5" s="1464">
        <v>14</v>
      </c>
      <c r="E5" s="1465">
        <v>259</v>
      </c>
    </row>
    <row r="6" spans="1:6" ht="21.75" customHeight="1">
      <c r="A6" s="1119" t="s">
        <v>1814</v>
      </c>
      <c r="B6" s="1463">
        <v>15</v>
      </c>
      <c r="C6" s="1464">
        <v>342914</v>
      </c>
      <c r="D6" s="1464">
        <v>14</v>
      </c>
      <c r="E6" s="1465">
        <v>288</v>
      </c>
    </row>
    <row r="7" spans="1:6" ht="21.75" customHeight="1">
      <c r="A7" s="1119" t="s">
        <v>1815</v>
      </c>
      <c r="B7" s="1463">
        <v>15</v>
      </c>
      <c r="C7" s="1464">
        <v>345888</v>
      </c>
      <c r="D7" s="1464">
        <v>14</v>
      </c>
      <c r="E7" s="1465">
        <v>294</v>
      </c>
    </row>
    <row r="8" spans="1:6" ht="21.75" customHeight="1">
      <c r="A8" s="1119" t="s">
        <v>1816</v>
      </c>
      <c r="B8" s="1463">
        <v>15</v>
      </c>
      <c r="C8" s="1464">
        <v>342713</v>
      </c>
      <c r="D8" s="1464">
        <v>14</v>
      </c>
      <c r="E8" s="1465">
        <v>348</v>
      </c>
    </row>
    <row r="9" spans="1:6" ht="21.75" customHeight="1">
      <c r="A9" s="1119" t="s">
        <v>1817</v>
      </c>
      <c r="B9" s="1463">
        <v>15</v>
      </c>
      <c r="C9" s="1464">
        <v>360673</v>
      </c>
      <c r="D9" s="1464">
        <v>14</v>
      </c>
      <c r="E9" s="1465">
        <v>348</v>
      </c>
    </row>
    <row r="10" spans="1:6" ht="21.75" customHeight="1">
      <c r="A10" s="1119" t="s">
        <v>1818</v>
      </c>
      <c r="B10" s="1463">
        <v>16</v>
      </c>
      <c r="C10" s="1464">
        <v>374947</v>
      </c>
      <c r="D10" s="1464">
        <v>15</v>
      </c>
      <c r="E10" s="1465">
        <v>416</v>
      </c>
    </row>
    <row r="11" spans="1:6" ht="21.75" customHeight="1">
      <c r="A11" s="1119" t="s">
        <v>1819</v>
      </c>
      <c r="B11" s="1463">
        <v>16</v>
      </c>
      <c r="C11" s="1464">
        <v>379033</v>
      </c>
      <c r="D11" s="1464">
        <v>15</v>
      </c>
      <c r="E11" s="1465">
        <v>461</v>
      </c>
    </row>
    <row r="12" spans="1:6" ht="21.75" customHeight="1">
      <c r="A12" s="1119" t="s">
        <v>1820</v>
      </c>
      <c r="B12" s="1463">
        <v>17</v>
      </c>
      <c r="C12" s="1464">
        <v>433195</v>
      </c>
      <c r="D12" s="1464">
        <v>16</v>
      </c>
      <c r="E12" s="1465">
        <v>536</v>
      </c>
    </row>
    <row r="13" spans="1:6" ht="21.75" customHeight="1">
      <c r="A13" s="1119" t="s">
        <v>1821</v>
      </c>
      <c r="B13" s="1463">
        <v>17</v>
      </c>
      <c r="C13" s="1464">
        <v>438695</v>
      </c>
      <c r="D13" s="1464">
        <v>16</v>
      </c>
      <c r="E13" s="1465">
        <v>584</v>
      </c>
      <c r="F13" s="279"/>
    </row>
    <row r="14" spans="1:6" ht="21.75" customHeight="1">
      <c r="A14" s="1119" t="s">
        <v>1822</v>
      </c>
      <c r="B14" s="1463">
        <v>17</v>
      </c>
      <c r="C14" s="1464">
        <v>458324</v>
      </c>
      <c r="D14" s="1464">
        <v>16</v>
      </c>
      <c r="E14" s="1465">
        <v>619</v>
      </c>
    </row>
    <row r="15" spans="1:6" ht="21.75" customHeight="1">
      <c r="A15" s="1119" t="s">
        <v>1600</v>
      </c>
      <c r="B15" s="1463">
        <v>18</v>
      </c>
      <c r="C15" s="1464">
        <v>483820</v>
      </c>
      <c r="D15" s="1464">
        <v>17</v>
      </c>
      <c r="E15" s="1465">
        <v>721</v>
      </c>
    </row>
    <row r="16" spans="1:6" ht="21.75" customHeight="1">
      <c r="A16" s="1119" t="s">
        <v>1601</v>
      </c>
      <c r="B16" s="1463">
        <v>18</v>
      </c>
      <c r="C16" s="1464">
        <v>486042</v>
      </c>
      <c r="D16" s="1464">
        <v>17</v>
      </c>
      <c r="E16" s="1465">
        <v>788</v>
      </c>
    </row>
    <row r="17" spans="1:5" ht="21.75" customHeight="1">
      <c r="A17" s="1119" t="s">
        <v>1602</v>
      </c>
      <c r="B17" s="1463">
        <v>18</v>
      </c>
      <c r="C17" s="1464">
        <v>442250</v>
      </c>
      <c r="D17" s="1464">
        <v>17</v>
      </c>
      <c r="E17" s="1465">
        <v>817</v>
      </c>
    </row>
    <row r="18" spans="1:5" ht="21.75" customHeight="1">
      <c r="A18" s="1119" t="s">
        <v>1603</v>
      </c>
      <c r="B18" s="1463">
        <v>18</v>
      </c>
      <c r="C18" s="1464">
        <v>428927</v>
      </c>
      <c r="D18" s="1464">
        <v>17</v>
      </c>
      <c r="E18" s="1465">
        <v>862</v>
      </c>
    </row>
    <row r="19" spans="1:5" ht="21.75" customHeight="1">
      <c r="A19" s="1119" t="s">
        <v>1823</v>
      </c>
      <c r="B19" s="1463">
        <v>18</v>
      </c>
      <c r="C19" s="1464">
        <v>426243</v>
      </c>
      <c r="D19" s="1464">
        <v>17</v>
      </c>
      <c r="E19" s="1465">
        <v>862</v>
      </c>
    </row>
    <row r="20" spans="1:5" ht="21.75" customHeight="1">
      <c r="A20" s="1119" t="s">
        <v>1824</v>
      </c>
      <c r="B20" s="1463">
        <v>18</v>
      </c>
      <c r="C20" s="1464">
        <v>429072</v>
      </c>
      <c r="D20" s="1464">
        <v>17</v>
      </c>
      <c r="E20" s="1465">
        <v>894</v>
      </c>
    </row>
    <row r="21" spans="1:5" ht="21.75" customHeight="1">
      <c r="A21" s="1119" t="s">
        <v>1825</v>
      </c>
      <c r="B21" s="1463">
        <v>18</v>
      </c>
      <c r="C21" s="1464">
        <v>432085</v>
      </c>
      <c r="D21" s="1464">
        <v>19</v>
      </c>
      <c r="E21" s="1465">
        <v>959</v>
      </c>
    </row>
    <row r="22" spans="1:5" ht="21.75" customHeight="1">
      <c r="A22" s="1119" t="s">
        <v>1826</v>
      </c>
      <c r="B22" s="1463">
        <v>18</v>
      </c>
      <c r="C22" s="1464">
        <v>436405</v>
      </c>
      <c r="D22" s="1464">
        <v>19</v>
      </c>
      <c r="E22" s="1465">
        <v>959</v>
      </c>
    </row>
    <row r="23" spans="1:5" ht="21.75" customHeight="1">
      <c r="A23" s="1119" t="s">
        <v>1855</v>
      </c>
      <c r="B23" s="1463">
        <v>18</v>
      </c>
      <c r="C23" s="1464">
        <v>430852</v>
      </c>
      <c r="D23" s="1464">
        <v>20</v>
      </c>
      <c r="E23" s="1465">
        <v>1063</v>
      </c>
    </row>
    <row r="24" spans="1:5" ht="21.75" customHeight="1">
      <c r="A24" s="1119" t="s">
        <v>1856</v>
      </c>
      <c r="B24" s="1463">
        <v>18</v>
      </c>
      <c r="C24" s="1464">
        <v>479117</v>
      </c>
      <c r="D24" s="1464">
        <v>20</v>
      </c>
      <c r="E24" s="1465">
        <v>1120</v>
      </c>
    </row>
    <row r="25" spans="1:5" ht="21.75" customHeight="1">
      <c r="A25" s="1119" t="s">
        <v>1857</v>
      </c>
      <c r="B25" s="1463">
        <v>18</v>
      </c>
      <c r="C25" s="1464">
        <v>486529</v>
      </c>
      <c r="D25" s="1464">
        <v>20</v>
      </c>
      <c r="E25" s="1465">
        <v>1166</v>
      </c>
    </row>
    <row r="26" spans="1:5" ht="21.75" customHeight="1">
      <c r="A26" s="1466" t="s">
        <v>1858</v>
      </c>
      <c r="B26" s="1020">
        <v>18</v>
      </c>
      <c r="C26" s="1467">
        <v>443632</v>
      </c>
      <c r="D26" s="1467">
        <v>34</v>
      </c>
      <c r="E26" s="1049">
        <v>1696</v>
      </c>
    </row>
    <row r="27" spans="1:5" ht="21.75" customHeight="1">
      <c r="A27" s="1466" t="s">
        <v>1929</v>
      </c>
      <c r="B27" s="1020">
        <v>18</v>
      </c>
      <c r="C27" s="1467">
        <v>405097</v>
      </c>
      <c r="D27" s="1467">
        <v>44</v>
      </c>
      <c r="E27" s="1049">
        <v>2091</v>
      </c>
    </row>
    <row r="28" spans="1:5" ht="21.75" customHeight="1">
      <c r="A28" s="1466" t="s">
        <v>1942</v>
      </c>
      <c r="B28" s="1020">
        <v>18</v>
      </c>
      <c r="C28" s="1467">
        <v>297754</v>
      </c>
      <c r="D28" s="1467">
        <v>56</v>
      </c>
      <c r="E28" s="1049">
        <v>2366</v>
      </c>
    </row>
    <row r="29" spans="1:5" ht="21.75" customHeight="1">
      <c r="A29" s="1468" t="s">
        <v>2251</v>
      </c>
      <c r="B29" s="1020">
        <v>18</v>
      </c>
      <c r="C29" s="1467">
        <v>304302</v>
      </c>
      <c r="D29" s="1467">
        <v>61</v>
      </c>
      <c r="E29" s="1049">
        <v>2429</v>
      </c>
    </row>
    <row r="30" spans="1:5" ht="21.75" customHeight="1">
      <c r="A30" s="1469" t="s">
        <v>2252</v>
      </c>
      <c r="B30" s="1470">
        <v>18</v>
      </c>
      <c r="C30" s="1470">
        <v>345188</v>
      </c>
      <c r="D30" s="1470">
        <v>69</v>
      </c>
      <c r="E30" s="1027">
        <v>2538</v>
      </c>
    </row>
    <row r="31" spans="1:5" ht="21.75" customHeight="1">
      <c r="A31" s="1471"/>
      <c r="B31" s="1472"/>
      <c r="C31" s="1472"/>
      <c r="D31" s="1473"/>
      <c r="E31" s="295" t="s">
        <v>2253</v>
      </c>
    </row>
    <row r="32" spans="1:5" ht="18" customHeight="1">
      <c r="A32" s="1474" t="s">
        <v>2254</v>
      </c>
      <c r="E32" s="1475"/>
    </row>
    <row r="33" ht="18" customHeight="1"/>
    <row r="34" ht="18" customHeight="1"/>
    <row r="35" ht="18" customHeight="1"/>
    <row r="36" ht="18" customHeight="1"/>
    <row r="37" ht="18" customHeight="1"/>
    <row r="38" ht="18" customHeight="1"/>
  </sheetData>
  <mergeCells count="4">
    <mergeCell ref="B3:B4"/>
    <mergeCell ref="C3:C4"/>
    <mergeCell ref="D3:D4"/>
    <mergeCell ref="E3:E4"/>
  </mergeCells>
  <phoneticPr fontId="4"/>
  <printOptions horizontalCentered="1"/>
  <pageMargins left="0.78740157480314965" right="0.78740157480314965" top="0.98425196850393704" bottom="0.98425196850393704" header="0.51181102362204722" footer="0.51181102362204722"/>
  <pageSetup paperSize="9" scale="83"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C1C7-6884-4D02-B16D-1C9AF9DB1B7C}">
  <dimension ref="A1:N118"/>
  <sheetViews>
    <sheetView view="pageBreakPreview" zoomScale="70" zoomScaleNormal="100" zoomScaleSheetLayoutView="70" workbookViewId="0"/>
  </sheetViews>
  <sheetFormatPr defaultRowHeight="13.5"/>
  <cols>
    <col min="1" max="1" width="10.75" customWidth="1"/>
    <col min="2" max="12" width="8.625" customWidth="1"/>
  </cols>
  <sheetData>
    <row r="1" spans="1:12" ht="21">
      <c r="A1" s="167" t="s">
        <v>2255</v>
      </c>
    </row>
    <row r="2" spans="1:12" ht="7.5" customHeight="1">
      <c r="A2" s="252"/>
    </row>
    <row r="3" spans="1:12" ht="18" thickBot="1">
      <c r="A3" s="1476" t="s">
        <v>2256</v>
      </c>
      <c r="B3" s="164"/>
      <c r="C3" s="164"/>
      <c r="D3" s="164"/>
      <c r="E3" s="164"/>
      <c r="F3" s="164"/>
      <c r="G3" s="164"/>
      <c r="H3" s="164"/>
      <c r="I3" s="1477"/>
      <c r="J3" s="1477"/>
      <c r="K3" s="1477"/>
      <c r="L3" s="1478" t="s">
        <v>2257</v>
      </c>
    </row>
    <row r="4" spans="1:12" ht="17.25" customHeight="1">
      <c r="A4" s="1479" t="s">
        <v>2258</v>
      </c>
      <c r="B4" s="1480" t="s">
        <v>2259</v>
      </c>
      <c r="C4" s="2551" t="s">
        <v>2260</v>
      </c>
      <c r="D4" s="2552"/>
      <c r="E4" s="2552"/>
      <c r="F4" s="2552"/>
      <c r="G4" s="2552"/>
      <c r="H4" s="2553"/>
      <c r="I4" s="2541" t="s">
        <v>2261</v>
      </c>
      <c r="J4" s="2554"/>
      <c r="K4" s="2555"/>
      <c r="L4" s="2556" t="s">
        <v>2262</v>
      </c>
    </row>
    <row r="5" spans="1:12" ht="15" customHeight="1">
      <c r="A5" s="1481"/>
      <c r="B5" s="1482"/>
      <c r="C5" s="2546" t="s">
        <v>2263</v>
      </c>
      <c r="D5" s="2546" t="s">
        <v>2264</v>
      </c>
      <c r="E5" s="2546" t="s">
        <v>2265</v>
      </c>
      <c r="F5" s="1483" t="s">
        <v>2266</v>
      </c>
      <c r="G5" s="1484"/>
      <c r="H5" s="1485"/>
      <c r="I5" s="2546" t="s">
        <v>2267</v>
      </c>
      <c r="J5" s="2267" t="s">
        <v>2268</v>
      </c>
      <c r="K5" s="2549" t="s">
        <v>738</v>
      </c>
      <c r="L5" s="2258"/>
    </row>
    <row r="6" spans="1:12" ht="20.100000000000001" customHeight="1" thickBot="1">
      <c r="A6" s="1486" t="s">
        <v>2269</v>
      </c>
      <c r="B6" s="1487" t="s">
        <v>2270</v>
      </c>
      <c r="C6" s="2547"/>
      <c r="D6" s="2548"/>
      <c r="E6" s="2548"/>
      <c r="F6" s="1488" t="s">
        <v>2267</v>
      </c>
      <c r="G6" s="1489" t="s">
        <v>2268</v>
      </c>
      <c r="H6" s="1490" t="s">
        <v>738</v>
      </c>
      <c r="I6" s="2548"/>
      <c r="J6" s="2558"/>
      <c r="K6" s="2559"/>
      <c r="L6" s="2557"/>
    </row>
    <row r="7" spans="1:12" ht="21" customHeight="1">
      <c r="A7" s="968" t="s">
        <v>2271</v>
      </c>
      <c r="B7" s="1491">
        <v>20</v>
      </c>
      <c r="C7" s="1492" t="s">
        <v>1258</v>
      </c>
      <c r="D7" s="1493">
        <v>845</v>
      </c>
      <c r="E7" s="1494">
        <v>879</v>
      </c>
      <c r="F7" s="1495">
        <v>860</v>
      </c>
      <c r="G7" s="1493">
        <v>864</v>
      </c>
      <c r="H7" s="1496">
        <v>1724</v>
      </c>
      <c r="I7" s="1492" t="s">
        <v>1258</v>
      </c>
      <c r="J7" s="1493">
        <v>123</v>
      </c>
      <c r="K7" s="1496">
        <v>123</v>
      </c>
      <c r="L7" s="1497">
        <v>6</v>
      </c>
    </row>
    <row r="8" spans="1:12" ht="21" customHeight="1">
      <c r="A8" s="968" t="s">
        <v>2272</v>
      </c>
      <c r="B8" s="1491">
        <v>20</v>
      </c>
      <c r="C8" s="1492" t="s">
        <v>1258</v>
      </c>
      <c r="D8" s="1493">
        <v>842</v>
      </c>
      <c r="E8" s="1494">
        <v>878</v>
      </c>
      <c r="F8" s="1495">
        <v>870</v>
      </c>
      <c r="G8" s="1493">
        <v>850</v>
      </c>
      <c r="H8" s="1496">
        <v>1720</v>
      </c>
      <c r="I8" s="1492" t="s">
        <v>1258</v>
      </c>
      <c r="J8" s="1493">
        <v>123</v>
      </c>
      <c r="K8" s="1496">
        <v>123</v>
      </c>
      <c r="L8" s="1497">
        <v>6</v>
      </c>
    </row>
    <row r="9" spans="1:12" ht="21" customHeight="1">
      <c r="A9" s="968" t="s">
        <v>821</v>
      </c>
      <c r="B9" s="1491">
        <v>20</v>
      </c>
      <c r="C9" s="1492" t="s">
        <v>1258</v>
      </c>
      <c r="D9" s="1493">
        <v>836</v>
      </c>
      <c r="E9" s="1494">
        <v>894</v>
      </c>
      <c r="F9" s="1495">
        <v>892</v>
      </c>
      <c r="G9" s="1493">
        <v>838</v>
      </c>
      <c r="H9" s="1496">
        <v>1730</v>
      </c>
      <c r="I9" s="1492" t="s">
        <v>1258</v>
      </c>
      <c r="J9" s="1493">
        <v>122</v>
      </c>
      <c r="K9" s="1496">
        <v>122</v>
      </c>
      <c r="L9" s="1497">
        <v>6</v>
      </c>
    </row>
    <row r="10" spans="1:12" ht="21" customHeight="1">
      <c r="A10" s="968" t="s">
        <v>1223</v>
      </c>
      <c r="B10" s="1491">
        <v>20</v>
      </c>
      <c r="C10" s="1492" t="s">
        <v>1258</v>
      </c>
      <c r="D10" s="1493">
        <v>941</v>
      </c>
      <c r="E10" s="1494">
        <v>863</v>
      </c>
      <c r="F10" s="1495">
        <v>952</v>
      </c>
      <c r="G10" s="1493">
        <v>852</v>
      </c>
      <c r="H10" s="1496">
        <v>1804</v>
      </c>
      <c r="I10" s="1492" t="s">
        <v>1258</v>
      </c>
      <c r="J10" s="1493">
        <v>125</v>
      </c>
      <c r="K10" s="1496">
        <v>125</v>
      </c>
      <c r="L10" s="1497">
        <v>6</v>
      </c>
    </row>
    <row r="11" spans="1:12" ht="21" customHeight="1">
      <c r="A11" s="968" t="s">
        <v>2273</v>
      </c>
      <c r="B11" s="1491">
        <v>20</v>
      </c>
      <c r="C11" s="1492" t="s">
        <v>1258</v>
      </c>
      <c r="D11" s="1493">
        <v>773</v>
      </c>
      <c r="E11" s="1494">
        <v>959</v>
      </c>
      <c r="F11" s="1495">
        <v>888</v>
      </c>
      <c r="G11" s="1493">
        <v>844</v>
      </c>
      <c r="H11" s="1496">
        <v>1732</v>
      </c>
      <c r="I11" s="1492" t="s">
        <v>1258</v>
      </c>
      <c r="J11" s="1493">
        <v>123</v>
      </c>
      <c r="K11" s="1496">
        <v>123</v>
      </c>
      <c r="L11" s="1497">
        <v>6</v>
      </c>
    </row>
    <row r="12" spans="1:12" ht="21" customHeight="1">
      <c r="A12" s="968" t="s">
        <v>1314</v>
      </c>
      <c r="B12" s="1491">
        <v>20</v>
      </c>
      <c r="C12" s="1492" t="s">
        <v>1258</v>
      </c>
      <c r="D12" s="1493">
        <v>772</v>
      </c>
      <c r="E12" s="1494">
        <v>798</v>
      </c>
      <c r="F12" s="1495">
        <v>770</v>
      </c>
      <c r="G12" s="1493">
        <v>800</v>
      </c>
      <c r="H12" s="1496">
        <v>1570</v>
      </c>
      <c r="I12" s="1492" t="s">
        <v>1258</v>
      </c>
      <c r="J12" s="1493">
        <v>120</v>
      </c>
      <c r="K12" s="1496">
        <v>120</v>
      </c>
      <c r="L12" s="1497">
        <v>4</v>
      </c>
    </row>
    <row r="13" spans="1:12" ht="21" customHeight="1">
      <c r="A13" s="968" t="s">
        <v>1315</v>
      </c>
      <c r="B13" s="1491">
        <v>20</v>
      </c>
      <c r="C13" s="1492" t="s">
        <v>1258</v>
      </c>
      <c r="D13" s="1493">
        <v>798</v>
      </c>
      <c r="E13" s="1494">
        <v>786</v>
      </c>
      <c r="F13" s="1495">
        <v>762</v>
      </c>
      <c r="G13" s="1493">
        <v>822</v>
      </c>
      <c r="H13" s="1496">
        <v>1584</v>
      </c>
      <c r="I13" s="1492" t="s">
        <v>1258</v>
      </c>
      <c r="J13" s="1493">
        <v>124</v>
      </c>
      <c r="K13" s="1496">
        <v>124</v>
      </c>
      <c r="L13" s="1497">
        <v>3</v>
      </c>
    </row>
    <row r="14" spans="1:12" ht="21" customHeight="1">
      <c r="A14" s="968" t="s">
        <v>1316</v>
      </c>
      <c r="B14" s="1491">
        <v>20</v>
      </c>
      <c r="C14" s="1492" t="s">
        <v>1258</v>
      </c>
      <c r="D14" s="1493">
        <v>760</v>
      </c>
      <c r="E14" s="1494">
        <v>805</v>
      </c>
      <c r="F14" s="1495">
        <v>770</v>
      </c>
      <c r="G14" s="1493">
        <v>795</v>
      </c>
      <c r="H14" s="1496">
        <v>1565</v>
      </c>
      <c r="I14" s="1492" t="s">
        <v>1258</v>
      </c>
      <c r="J14" s="1493">
        <v>124</v>
      </c>
      <c r="K14" s="1496">
        <v>124</v>
      </c>
      <c r="L14" s="1497">
        <v>2</v>
      </c>
    </row>
    <row r="15" spans="1:12" ht="21" customHeight="1">
      <c r="A15" s="975" t="s">
        <v>397</v>
      </c>
      <c r="B15" s="1498">
        <v>20</v>
      </c>
      <c r="C15" s="1499" t="s">
        <v>1258</v>
      </c>
      <c r="D15" s="1500">
        <v>714</v>
      </c>
      <c r="E15" s="1501">
        <v>793</v>
      </c>
      <c r="F15" s="1502">
        <v>766</v>
      </c>
      <c r="G15" s="1500">
        <v>741</v>
      </c>
      <c r="H15" s="1503">
        <v>1507</v>
      </c>
      <c r="I15" s="1492">
        <v>1</v>
      </c>
      <c r="J15" s="1500">
        <v>136</v>
      </c>
      <c r="K15" s="1503">
        <v>137</v>
      </c>
      <c r="L15" s="1504">
        <v>2</v>
      </c>
    </row>
    <row r="16" spans="1:12" ht="21" customHeight="1">
      <c r="A16" s="975" t="s">
        <v>398</v>
      </c>
      <c r="B16" s="1498">
        <v>20</v>
      </c>
      <c r="C16" s="1499" t="s">
        <v>1258</v>
      </c>
      <c r="D16" s="1500">
        <v>749</v>
      </c>
      <c r="E16" s="1501">
        <v>727</v>
      </c>
      <c r="F16" s="1502">
        <v>740</v>
      </c>
      <c r="G16" s="1500">
        <v>736</v>
      </c>
      <c r="H16" s="1503">
        <v>1476</v>
      </c>
      <c r="I16" s="1492">
        <v>1</v>
      </c>
      <c r="J16" s="1500">
        <v>129</v>
      </c>
      <c r="K16" s="1503">
        <v>130</v>
      </c>
      <c r="L16" s="1504">
        <v>2</v>
      </c>
    </row>
    <row r="17" spans="1:13" ht="21" customHeight="1">
      <c r="A17" s="975" t="s">
        <v>399</v>
      </c>
      <c r="B17" s="1498">
        <v>18</v>
      </c>
      <c r="C17" s="1499" t="s">
        <v>1258</v>
      </c>
      <c r="D17" s="1500">
        <v>684</v>
      </c>
      <c r="E17" s="1501">
        <v>789</v>
      </c>
      <c r="F17" s="1502">
        <v>742</v>
      </c>
      <c r="G17" s="1500">
        <v>731</v>
      </c>
      <c r="H17" s="1503">
        <v>1473</v>
      </c>
      <c r="I17" s="1492">
        <v>2</v>
      </c>
      <c r="J17" s="1500">
        <v>132</v>
      </c>
      <c r="K17" s="1503">
        <v>134</v>
      </c>
      <c r="L17" s="1504">
        <v>1</v>
      </c>
    </row>
    <row r="18" spans="1:13" ht="21" customHeight="1">
      <c r="A18" s="975" t="s">
        <v>400</v>
      </c>
      <c r="B18" s="1498">
        <v>18</v>
      </c>
      <c r="C18" s="1499" t="s">
        <v>1258</v>
      </c>
      <c r="D18" s="1500">
        <v>659</v>
      </c>
      <c r="E18" s="1501">
        <v>734</v>
      </c>
      <c r="F18" s="1502">
        <v>687</v>
      </c>
      <c r="G18" s="1500">
        <v>706</v>
      </c>
      <c r="H18" s="1503">
        <v>1393</v>
      </c>
      <c r="I18" s="1492">
        <v>3</v>
      </c>
      <c r="J18" s="1500">
        <v>128</v>
      </c>
      <c r="K18" s="1503">
        <v>131</v>
      </c>
      <c r="L18" s="1504">
        <v>1</v>
      </c>
    </row>
    <row r="19" spans="1:13" ht="21" customHeight="1">
      <c r="A19" s="975" t="s">
        <v>401</v>
      </c>
      <c r="B19" s="1498">
        <v>18</v>
      </c>
      <c r="C19" s="1499" t="s">
        <v>1258</v>
      </c>
      <c r="D19" s="1500">
        <v>669</v>
      </c>
      <c r="E19" s="1501">
        <v>717</v>
      </c>
      <c r="F19" s="1502">
        <v>681</v>
      </c>
      <c r="G19" s="1500">
        <v>705</v>
      </c>
      <c r="H19" s="1503">
        <v>1386</v>
      </c>
      <c r="I19" s="1492">
        <v>2</v>
      </c>
      <c r="J19" s="1500">
        <v>135</v>
      </c>
      <c r="K19" s="1503">
        <v>137</v>
      </c>
      <c r="L19" s="1504">
        <v>1</v>
      </c>
    </row>
    <row r="20" spans="1:13" ht="21" customHeight="1">
      <c r="A20" s="975" t="s">
        <v>402</v>
      </c>
      <c r="B20" s="1498">
        <v>18</v>
      </c>
      <c r="C20" s="1505" t="s">
        <v>1258</v>
      </c>
      <c r="D20" s="1500">
        <v>586</v>
      </c>
      <c r="E20" s="1501">
        <v>724</v>
      </c>
      <c r="F20" s="1502">
        <v>690</v>
      </c>
      <c r="G20" s="1500">
        <v>620</v>
      </c>
      <c r="H20" s="1503">
        <v>1310</v>
      </c>
      <c r="I20" s="1505">
        <v>2</v>
      </c>
      <c r="J20" s="1500">
        <v>132</v>
      </c>
      <c r="K20" s="1503">
        <v>134</v>
      </c>
      <c r="L20" s="1504">
        <v>1</v>
      </c>
    </row>
    <row r="21" spans="1:13" ht="21" customHeight="1">
      <c r="A21" s="975" t="s">
        <v>403</v>
      </c>
      <c r="B21" s="1498">
        <v>18</v>
      </c>
      <c r="C21" s="1505" t="s">
        <v>1258</v>
      </c>
      <c r="D21" s="1500">
        <v>603</v>
      </c>
      <c r="E21" s="1501">
        <v>625</v>
      </c>
      <c r="F21" s="1502">
        <v>662</v>
      </c>
      <c r="G21" s="1500">
        <v>566</v>
      </c>
      <c r="H21" s="1503">
        <v>1228</v>
      </c>
      <c r="I21" s="1505">
        <v>2</v>
      </c>
      <c r="J21" s="1500">
        <v>133</v>
      </c>
      <c r="K21" s="1503">
        <v>135</v>
      </c>
      <c r="L21" s="1504">
        <v>1</v>
      </c>
    </row>
    <row r="22" spans="1:13" ht="21" customHeight="1">
      <c r="A22" s="975" t="s">
        <v>404</v>
      </c>
      <c r="B22" s="1498">
        <v>18</v>
      </c>
      <c r="C22" s="1505" t="s">
        <v>1258</v>
      </c>
      <c r="D22" s="1500">
        <v>592</v>
      </c>
      <c r="E22" s="1501">
        <v>632</v>
      </c>
      <c r="F22" s="1502">
        <v>629</v>
      </c>
      <c r="G22" s="1500">
        <v>595</v>
      </c>
      <c r="H22" s="1503">
        <v>1224</v>
      </c>
      <c r="I22" s="1505">
        <v>4</v>
      </c>
      <c r="J22" s="1500">
        <v>128</v>
      </c>
      <c r="K22" s="1503">
        <v>132</v>
      </c>
      <c r="L22" s="1504">
        <v>1</v>
      </c>
    </row>
    <row r="23" spans="1:13" ht="21" customHeight="1">
      <c r="A23" s="975" t="s">
        <v>405</v>
      </c>
      <c r="B23" s="1498">
        <v>18</v>
      </c>
      <c r="C23" s="1505" t="s">
        <v>1234</v>
      </c>
      <c r="D23" s="1500">
        <v>561</v>
      </c>
      <c r="E23" s="1501">
        <v>615</v>
      </c>
      <c r="F23" s="1502">
        <v>606</v>
      </c>
      <c r="G23" s="1500">
        <v>570</v>
      </c>
      <c r="H23" s="1503">
        <v>1176</v>
      </c>
      <c r="I23" s="1505">
        <v>4</v>
      </c>
      <c r="J23" s="1500">
        <v>123</v>
      </c>
      <c r="K23" s="1503">
        <v>127</v>
      </c>
      <c r="L23" s="1504">
        <v>1</v>
      </c>
    </row>
    <row r="24" spans="1:13" ht="21" customHeight="1">
      <c r="A24" s="975" t="s">
        <v>406</v>
      </c>
      <c r="B24" s="1498">
        <v>18</v>
      </c>
      <c r="C24" s="1505" t="s">
        <v>1258</v>
      </c>
      <c r="D24" s="1500">
        <v>534</v>
      </c>
      <c r="E24" s="1501">
        <v>597</v>
      </c>
      <c r="F24" s="1502">
        <v>613</v>
      </c>
      <c r="G24" s="1500">
        <v>518</v>
      </c>
      <c r="H24" s="1503">
        <v>1131</v>
      </c>
      <c r="I24" s="1505">
        <v>4</v>
      </c>
      <c r="J24" s="1500">
        <v>123</v>
      </c>
      <c r="K24" s="1503">
        <v>127</v>
      </c>
      <c r="L24" s="1504">
        <v>1</v>
      </c>
    </row>
    <row r="25" spans="1:13" ht="21" customHeight="1">
      <c r="A25" s="975" t="s">
        <v>407</v>
      </c>
      <c r="B25" s="1498">
        <v>18</v>
      </c>
      <c r="C25" s="1505" t="s">
        <v>1258</v>
      </c>
      <c r="D25" s="1500">
        <v>536</v>
      </c>
      <c r="E25" s="1501">
        <v>559</v>
      </c>
      <c r="F25" s="1502">
        <v>562</v>
      </c>
      <c r="G25" s="1500">
        <v>533</v>
      </c>
      <c r="H25" s="1503">
        <v>1095</v>
      </c>
      <c r="I25" s="1505">
        <v>5</v>
      </c>
      <c r="J25" s="1500">
        <v>124</v>
      </c>
      <c r="K25" s="1503">
        <v>129</v>
      </c>
      <c r="L25" s="1504">
        <v>1</v>
      </c>
    </row>
    <row r="26" spans="1:13" ht="21" customHeight="1">
      <c r="A26" s="975" t="s">
        <v>408</v>
      </c>
      <c r="B26" s="1498">
        <v>18</v>
      </c>
      <c r="C26" s="1505" t="s">
        <v>1258</v>
      </c>
      <c r="D26" s="1500">
        <v>431</v>
      </c>
      <c r="E26" s="1501">
        <v>573</v>
      </c>
      <c r="F26" s="1502">
        <v>505</v>
      </c>
      <c r="G26" s="1500">
        <v>499</v>
      </c>
      <c r="H26" s="1503">
        <v>1004</v>
      </c>
      <c r="I26" s="1505">
        <v>4</v>
      </c>
      <c r="J26" s="1500">
        <v>121</v>
      </c>
      <c r="K26" s="1503">
        <v>125</v>
      </c>
      <c r="L26" s="1504">
        <v>1</v>
      </c>
    </row>
    <row r="27" spans="1:13" ht="21" customHeight="1">
      <c r="A27" s="975" t="s">
        <v>409</v>
      </c>
      <c r="B27" s="1498">
        <v>18</v>
      </c>
      <c r="C27" s="1505" t="s">
        <v>1258</v>
      </c>
      <c r="D27" s="1500">
        <v>447</v>
      </c>
      <c r="E27" s="1501">
        <v>478</v>
      </c>
      <c r="F27" s="1502">
        <v>469</v>
      </c>
      <c r="G27" s="1500">
        <v>456</v>
      </c>
      <c r="H27" s="1503">
        <v>925</v>
      </c>
      <c r="I27" s="1505">
        <v>6</v>
      </c>
      <c r="J27" s="1500">
        <v>119</v>
      </c>
      <c r="K27" s="1503">
        <v>125</v>
      </c>
      <c r="L27" s="1504">
        <v>0</v>
      </c>
    </row>
    <row r="28" spans="1:13" s="177" customFormat="1" ht="21" customHeight="1">
      <c r="A28" s="975" t="s">
        <v>410</v>
      </c>
      <c r="B28" s="1498">
        <v>18</v>
      </c>
      <c r="C28" s="1505" t="s">
        <v>1258</v>
      </c>
      <c r="D28" s="1500">
        <v>451</v>
      </c>
      <c r="E28" s="1501">
        <v>473</v>
      </c>
      <c r="F28" s="1502">
        <v>461</v>
      </c>
      <c r="G28" s="1500">
        <v>463</v>
      </c>
      <c r="H28" s="1503">
        <v>924</v>
      </c>
      <c r="I28" s="1505">
        <v>3</v>
      </c>
      <c r="J28" s="1500">
        <v>119</v>
      </c>
      <c r="K28" s="1503">
        <v>122</v>
      </c>
      <c r="L28" s="1504">
        <v>0</v>
      </c>
    </row>
    <row r="29" spans="1:13" s="173" customFormat="1" ht="21" customHeight="1">
      <c r="A29" s="975" t="s">
        <v>411</v>
      </c>
      <c r="B29" s="1498">
        <v>16</v>
      </c>
      <c r="C29" s="1505" t="s">
        <v>1258</v>
      </c>
      <c r="D29" s="1500">
        <v>407</v>
      </c>
      <c r="E29" s="1501">
        <v>486</v>
      </c>
      <c r="F29" s="1502">
        <v>447</v>
      </c>
      <c r="G29" s="1500">
        <v>446</v>
      </c>
      <c r="H29" s="1503">
        <f t="shared" ref="H29:H34" si="0">SUM(F29:G29)</f>
        <v>893</v>
      </c>
      <c r="I29" s="1505">
        <v>3</v>
      </c>
      <c r="J29" s="1500">
        <v>117</v>
      </c>
      <c r="K29" s="1503">
        <v>120</v>
      </c>
      <c r="L29" s="1504">
        <v>0</v>
      </c>
      <c r="M29" s="221"/>
    </row>
    <row r="30" spans="1:13" s="173" customFormat="1" ht="21" customHeight="1">
      <c r="A30" s="975" t="s">
        <v>1687</v>
      </c>
      <c r="B30" s="1498">
        <v>16</v>
      </c>
      <c r="C30" s="1505" t="s">
        <v>1258</v>
      </c>
      <c r="D30" s="1500">
        <v>402</v>
      </c>
      <c r="E30" s="1501">
        <v>434</v>
      </c>
      <c r="F30" s="1502">
        <v>426</v>
      </c>
      <c r="G30" s="1500">
        <v>410</v>
      </c>
      <c r="H30" s="1503">
        <f t="shared" si="0"/>
        <v>836</v>
      </c>
      <c r="I30" s="1505">
        <v>5</v>
      </c>
      <c r="J30" s="1500">
        <v>127</v>
      </c>
      <c r="K30" s="1503">
        <v>132</v>
      </c>
      <c r="L30" s="1504">
        <v>0</v>
      </c>
      <c r="M30" s="221"/>
    </row>
    <row r="31" spans="1:13" s="173" customFormat="1" ht="21" customHeight="1">
      <c r="A31" s="975" t="s">
        <v>1215</v>
      </c>
      <c r="B31" s="1498">
        <v>16</v>
      </c>
      <c r="C31" s="1505" t="s">
        <v>1258</v>
      </c>
      <c r="D31" s="1500">
        <v>321</v>
      </c>
      <c r="E31" s="1501">
        <v>428</v>
      </c>
      <c r="F31" s="1502">
        <v>407</v>
      </c>
      <c r="G31" s="1500">
        <v>342</v>
      </c>
      <c r="H31" s="1503">
        <f t="shared" si="0"/>
        <v>749</v>
      </c>
      <c r="I31" s="1505">
        <v>5</v>
      </c>
      <c r="J31" s="1500">
        <v>92</v>
      </c>
      <c r="K31" s="1503">
        <f>I31+J31</f>
        <v>97</v>
      </c>
      <c r="L31" s="1504">
        <v>0</v>
      </c>
      <c r="M31" s="221"/>
    </row>
    <row r="32" spans="1:13" s="173" customFormat="1" ht="21" customHeight="1">
      <c r="A32" s="975" t="s">
        <v>1326</v>
      </c>
      <c r="B32" s="1498">
        <v>16</v>
      </c>
      <c r="C32" s="1505" t="s">
        <v>1258</v>
      </c>
      <c r="D32" s="1500">
        <v>257</v>
      </c>
      <c r="E32" s="1501">
        <v>366</v>
      </c>
      <c r="F32" s="1502">
        <v>340</v>
      </c>
      <c r="G32" s="1500">
        <v>283</v>
      </c>
      <c r="H32" s="1503">
        <f t="shared" si="0"/>
        <v>623</v>
      </c>
      <c r="I32" s="1505">
        <v>5</v>
      </c>
      <c r="J32" s="1500">
        <v>86</v>
      </c>
      <c r="K32" s="1503">
        <f>I32+J32</f>
        <v>91</v>
      </c>
      <c r="L32" s="1504">
        <v>0</v>
      </c>
      <c r="M32" s="221"/>
    </row>
    <row r="33" spans="1:13" s="173" customFormat="1" ht="21" customHeight="1">
      <c r="A33" s="975" t="s">
        <v>1688</v>
      </c>
      <c r="B33" s="1498">
        <v>16</v>
      </c>
      <c r="C33" s="1505">
        <v>15</v>
      </c>
      <c r="D33" s="1500">
        <v>236</v>
      </c>
      <c r="E33" s="1501">
        <v>303</v>
      </c>
      <c r="F33" s="1502">
        <v>304</v>
      </c>
      <c r="G33" s="1500">
        <v>250</v>
      </c>
      <c r="H33" s="1503">
        <f t="shared" si="0"/>
        <v>554</v>
      </c>
      <c r="I33" s="1505">
        <v>6</v>
      </c>
      <c r="J33" s="1500">
        <v>86</v>
      </c>
      <c r="K33" s="1503">
        <f>I33+J33</f>
        <v>92</v>
      </c>
      <c r="L33" s="1504">
        <v>0</v>
      </c>
      <c r="M33" s="221"/>
    </row>
    <row r="34" spans="1:13" s="173" customFormat="1" ht="21" customHeight="1" thickBot="1">
      <c r="A34" s="1506" t="s">
        <v>1689</v>
      </c>
      <c r="B34" s="1507">
        <v>15</v>
      </c>
      <c r="C34" s="1508">
        <v>35</v>
      </c>
      <c r="D34" s="1509">
        <v>237</v>
      </c>
      <c r="E34" s="1510">
        <v>282</v>
      </c>
      <c r="F34" s="1511">
        <v>301</v>
      </c>
      <c r="G34" s="1509">
        <v>253</v>
      </c>
      <c r="H34" s="1512">
        <f t="shared" si="0"/>
        <v>554</v>
      </c>
      <c r="I34" s="1508">
        <v>6</v>
      </c>
      <c r="J34" s="1509">
        <v>85</v>
      </c>
      <c r="K34" s="1512">
        <f>I34+J34</f>
        <v>91</v>
      </c>
      <c r="L34" s="1513">
        <v>0</v>
      </c>
      <c r="M34" s="221"/>
    </row>
    <row r="35" spans="1:13" ht="20.25" customHeight="1">
      <c r="A35" s="10"/>
      <c r="L35" s="406" t="s">
        <v>2274</v>
      </c>
    </row>
    <row r="36" spans="1:13" ht="10.5" customHeight="1">
      <c r="A36" s="164"/>
      <c r="B36" s="164"/>
      <c r="C36" s="164"/>
      <c r="D36" s="164"/>
      <c r="E36" s="164"/>
      <c r="F36" s="164"/>
      <c r="G36" s="164"/>
      <c r="H36" s="164"/>
      <c r="I36" s="164"/>
      <c r="J36" s="164"/>
      <c r="K36" s="164"/>
      <c r="L36" s="164"/>
    </row>
    <row r="37" spans="1:13" ht="18" customHeight="1">
      <c r="A37" s="1514"/>
      <c r="B37" s="164"/>
      <c r="C37" s="164"/>
      <c r="D37" s="164"/>
      <c r="E37" s="164"/>
      <c r="F37" s="164"/>
      <c r="G37" s="164"/>
      <c r="H37" s="164"/>
      <c r="I37" s="531"/>
      <c r="J37" s="531"/>
      <c r="K37" s="531"/>
      <c r="L37" s="531"/>
    </row>
    <row r="38" spans="1:13" ht="15" customHeight="1">
      <c r="A38" s="1515"/>
      <c r="B38" s="1515"/>
      <c r="C38" s="1515"/>
      <c r="D38" s="1515"/>
      <c r="E38" s="1515"/>
      <c r="F38" s="1515"/>
      <c r="G38" s="1515"/>
      <c r="H38" s="1515"/>
      <c r="I38" s="1515"/>
      <c r="J38" s="1515"/>
      <c r="K38" s="1515"/>
      <c r="L38" s="1515"/>
    </row>
    <row r="39" spans="1:13" ht="15" customHeight="1">
      <c r="A39" s="437"/>
      <c r="B39" s="437"/>
      <c r="C39" s="437"/>
      <c r="D39" s="437"/>
      <c r="E39" s="437"/>
      <c r="F39" s="437"/>
      <c r="G39" s="437"/>
      <c r="H39" s="437"/>
      <c r="I39" s="437"/>
      <c r="J39" s="437"/>
      <c r="K39" s="437"/>
      <c r="L39" s="437"/>
    </row>
    <row r="40" spans="1:13" ht="19.5" customHeight="1">
      <c r="A40" s="1515"/>
      <c r="B40" s="1515"/>
      <c r="C40" s="1515"/>
      <c r="D40" s="1515"/>
      <c r="E40" s="1515"/>
      <c r="F40" s="1515"/>
      <c r="G40" s="1515"/>
      <c r="H40" s="1515"/>
      <c r="I40" s="1515"/>
      <c r="J40" s="1515"/>
      <c r="K40" s="1515"/>
      <c r="L40" s="1515"/>
    </row>
    <row r="41" spans="1:13" ht="21" customHeight="1">
      <c r="A41" s="451"/>
      <c r="B41" s="451"/>
      <c r="C41" s="451"/>
      <c r="D41" s="451"/>
      <c r="E41" s="451"/>
      <c r="F41" s="451"/>
      <c r="G41" s="451"/>
      <c r="H41" s="451"/>
      <c r="I41" s="451"/>
      <c r="J41" s="451"/>
      <c r="K41" s="451"/>
      <c r="L41" s="451"/>
    </row>
    <row r="42" spans="1:13" ht="21" customHeight="1">
      <c r="A42" s="451"/>
      <c r="B42" s="451"/>
      <c r="C42" s="451"/>
      <c r="D42" s="451"/>
      <c r="E42" s="451"/>
      <c r="F42" s="451"/>
      <c r="G42" s="451"/>
      <c r="H42" s="451"/>
      <c r="I42" s="451"/>
      <c r="J42" s="451"/>
      <c r="K42" s="451"/>
      <c r="L42" s="451"/>
    </row>
    <row r="43" spans="1:13" ht="21" customHeight="1">
      <c r="A43" s="451"/>
      <c r="B43" s="451"/>
      <c r="C43" s="451"/>
      <c r="D43" s="451"/>
      <c r="E43" s="451"/>
      <c r="F43" s="451"/>
      <c r="G43" s="451"/>
      <c r="H43" s="451"/>
      <c r="I43" s="451"/>
      <c r="J43" s="451"/>
      <c r="K43" s="451"/>
      <c r="L43" s="451"/>
    </row>
    <row r="44" spans="1:13" ht="21" customHeight="1">
      <c r="A44" s="451"/>
      <c r="B44" s="451"/>
      <c r="C44" s="451"/>
      <c r="D44" s="451"/>
      <c r="E44" s="451"/>
      <c r="F44" s="451"/>
      <c r="G44" s="451"/>
      <c r="H44" s="451"/>
      <c r="I44" s="451"/>
      <c r="J44" s="451"/>
      <c r="K44" s="451"/>
      <c r="L44" s="451"/>
    </row>
    <row r="45" spans="1:13" ht="21" customHeight="1">
      <c r="A45" s="451"/>
      <c r="B45" s="451"/>
      <c r="C45" s="451"/>
      <c r="D45" s="451"/>
      <c r="E45" s="451"/>
      <c r="F45" s="451"/>
      <c r="G45" s="451"/>
      <c r="H45" s="451"/>
      <c r="I45" s="451"/>
      <c r="J45" s="451"/>
      <c r="K45" s="451"/>
      <c r="L45" s="451"/>
    </row>
    <row r="46" spans="1:13" ht="21" customHeight="1">
      <c r="A46" s="451"/>
      <c r="B46" s="451"/>
      <c r="C46" s="451"/>
      <c r="D46" s="451"/>
      <c r="E46" s="451"/>
      <c r="F46" s="451"/>
      <c r="G46" s="451"/>
      <c r="H46" s="451"/>
      <c r="I46" s="451"/>
      <c r="J46" s="451"/>
      <c r="K46" s="451"/>
      <c r="L46" s="451"/>
    </row>
    <row r="47" spans="1:13" ht="21" customHeight="1">
      <c r="A47" s="451"/>
      <c r="B47" s="451"/>
      <c r="C47" s="451"/>
      <c r="D47" s="451"/>
      <c r="E47" s="451"/>
      <c r="F47" s="451"/>
      <c r="G47" s="451"/>
      <c r="H47" s="451"/>
      <c r="I47" s="451"/>
      <c r="J47" s="451"/>
      <c r="K47" s="451"/>
      <c r="L47" s="451"/>
    </row>
    <row r="48" spans="1:13" ht="21" customHeight="1">
      <c r="A48" s="451"/>
      <c r="B48" s="451"/>
      <c r="C48" s="451"/>
      <c r="D48" s="451"/>
      <c r="E48" s="451"/>
      <c r="F48" s="451"/>
      <c r="G48" s="451"/>
      <c r="H48" s="451"/>
      <c r="I48" s="451"/>
      <c r="J48" s="451"/>
      <c r="K48" s="451"/>
      <c r="L48" s="451"/>
    </row>
    <row r="49" spans="1:12" ht="21" customHeight="1">
      <c r="A49" s="451"/>
      <c r="B49" s="451"/>
      <c r="C49" s="451"/>
      <c r="D49" s="451"/>
      <c r="E49" s="451"/>
      <c r="F49" s="451"/>
      <c r="G49" s="451"/>
      <c r="H49" s="451"/>
      <c r="I49" s="451"/>
      <c r="J49" s="451"/>
      <c r="K49" s="451"/>
      <c r="L49" s="451"/>
    </row>
    <row r="50" spans="1:12" ht="21" customHeight="1">
      <c r="A50" s="451"/>
      <c r="B50" s="451"/>
      <c r="C50" s="451"/>
      <c r="D50" s="451"/>
      <c r="E50" s="451"/>
      <c r="F50" s="451"/>
      <c r="G50" s="451"/>
      <c r="H50" s="451"/>
      <c r="I50" s="451"/>
      <c r="J50" s="451"/>
      <c r="K50" s="451"/>
      <c r="L50" s="451"/>
    </row>
    <row r="51" spans="1:12" ht="21" customHeight="1">
      <c r="A51" s="451"/>
      <c r="B51" s="451"/>
      <c r="C51" s="451"/>
      <c r="D51" s="451"/>
      <c r="E51" s="451"/>
      <c r="F51" s="451"/>
      <c r="G51" s="451"/>
      <c r="H51" s="451"/>
      <c r="I51" s="451"/>
      <c r="J51" s="451"/>
      <c r="K51" s="451"/>
      <c r="L51" s="451"/>
    </row>
    <row r="52" spans="1:12" ht="21" customHeight="1">
      <c r="A52" s="1516"/>
      <c r="B52" s="1516"/>
      <c r="C52" s="1516"/>
      <c r="D52" s="1516"/>
      <c r="E52" s="1516"/>
      <c r="F52" s="1516"/>
      <c r="G52" s="1516"/>
      <c r="H52" s="1516"/>
      <c r="I52" s="1516"/>
      <c r="J52" s="1516"/>
      <c r="K52" s="1516"/>
      <c r="L52" s="1516"/>
    </row>
    <row r="53" spans="1:12" ht="21" customHeight="1">
      <c r="A53" s="1516"/>
      <c r="B53" s="1516"/>
      <c r="C53" s="1516"/>
      <c r="D53" s="1516"/>
      <c r="E53" s="1516"/>
      <c r="F53" s="1516"/>
      <c r="G53" s="1516"/>
      <c r="H53" s="1516"/>
      <c r="I53" s="1516"/>
      <c r="J53" s="1516"/>
      <c r="K53" s="1516"/>
      <c r="L53" s="1516"/>
    </row>
    <row r="54" spans="1:12" ht="7.5" customHeight="1">
      <c r="A54" s="32"/>
    </row>
    <row r="55" spans="1:12" ht="18" customHeight="1" thickBot="1">
      <c r="A55" s="1476" t="s">
        <v>2275</v>
      </c>
      <c r="B55" s="164"/>
      <c r="C55" s="164"/>
      <c r="D55" s="164"/>
      <c r="E55" s="164"/>
      <c r="F55" s="164"/>
      <c r="G55" s="164"/>
      <c r="H55" s="164"/>
      <c r="I55" s="2540" t="s">
        <v>2276</v>
      </c>
      <c r="J55" s="2540"/>
      <c r="K55" s="2540"/>
      <c r="L55" s="2540"/>
    </row>
    <row r="56" spans="1:12" ht="17.25" customHeight="1">
      <c r="A56" s="1517" t="s">
        <v>2258</v>
      </c>
      <c r="B56" s="1518" t="s">
        <v>2277</v>
      </c>
      <c r="C56" s="2541" t="s">
        <v>2260</v>
      </c>
      <c r="D56" s="2542"/>
      <c r="E56" s="2542"/>
      <c r="F56" s="2542"/>
      <c r="G56" s="2542"/>
      <c r="H56" s="2543"/>
      <c r="I56" s="1519" t="s">
        <v>2261</v>
      </c>
      <c r="J56" s="1519"/>
      <c r="K56" s="1519"/>
      <c r="L56" s="2544" t="s">
        <v>2278</v>
      </c>
    </row>
    <row r="57" spans="1:12" ht="15" customHeight="1">
      <c r="A57" s="1520"/>
      <c r="B57" s="1521"/>
      <c r="C57" s="2546" t="s">
        <v>2263</v>
      </c>
      <c r="D57" s="2546" t="s">
        <v>2264</v>
      </c>
      <c r="E57" s="2546" t="s">
        <v>2265</v>
      </c>
      <c r="F57" s="1522" t="s">
        <v>2266</v>
      </c>
      <c r="G57" s="1522"/>
      <c r="H57" s="1522"/>
      <c r="I57" s="2546" t="s">
        <v>2267</v>
      </c>
      <c r="J57" s="2267" t="s">
        <v>2268</v>
      </c>
      <c r="K57" s="2549" t="s">
        <v>738</v>
      </c>
      <c r="L57" s="2268"/>
    </row>
    <row r="58" spans="1:12" ht="20.100000000000001" customHeight="1" thickBot="1">
      <c r="A58" s="1523" t="s">
        <v>2269</v>
      </c>
      <c r="B58" s="1524" t="s">
        <v>2279</v>
      </c>
      <c r="C58" s="2547"/>
      <c r="D58" s="2548"/>
      <c r="E58" s="2548"/>
      <c r="F58" s="1525" t="s">
        <v>2267</v>
      </c>
      <c r="G58" s="1526" t="s">
        <v>2268</v>
      </c>
      <c r="H58" s="1527" t="s">
        <v>738</v>
      </c>
      <c r="I58" s="2547"/>
      <c r="J58" s="2545"/>
      <c r="K58" s="2550"/>
      <c r="L58" s="2545"/>
    </row>
    <row r="59" spans="1:12" ht="21" customHeight="1">
      <c r="A59" s="1528" t="s">
        <v>2271</v>
      </c>
      <c r="B59" s="1493">
        <v>8</v>
      </c>
      <c r="C59" s="1495">
        <v>381</v>
      </c>
      <c r="D59" s="1493">
        <v>502</v>
      </c>
      <c r="E59" s="1493">
        <v>416</v>
      </c>
      <c r="F59" s="1495">
        <v>623</v>
      </c>
      <c r="G59" s="1529">
        <v>676</v>
      </c>
      <c r="H59" s="1493">
        <v>1299</v>
      </c>
      <c r="I59" s="1495">
        <v>4</v>
      </c>
      <c r="J59" s="1529">
        <v>67</v>
      </c>
      <c r="K59" s="1493">
        <v>71</v>
      </c>
      <c r="L59" s="1530">
        <v>19</v>
      </c>
    </row>
    <row r="60" spans="1:12" ht="21" customHeight="1">
      <c r="A60" s="1528" t="s">
        <v>2272</v>
      </c>
      <c r="B60" s="1493">
        <v>8</v>
      </c>
      <c r="C60" s="1495">
        <v>387</v>
      </c>
      <c r="D60" s="1493">
        <v>440</v>
      </c>
      <c r="E60" s="1493">
        <v>484</v>
      </c>
      <c r="F60" s="1495">
        <v>633</v>
      </c>
      <c r="G60" s="1529">
        <v>678</v>
      </c>
      <c r="H60" s="1493">
        <v>1311</v>
      </c>
      <c r="I60" s="1495">
        <v>4</v>
      </c>
      <c r="J60" s="1529">
        <v>66</v>
      </c>
      <c r="K60" s="1493">
        <v>70</v>
      </c>
      <c r="L60" s="1530">
        <v>13</v>
      </c>
    </row>
    <row r="61" spans="1:12" ht="21" customHeight="1">
      <c r="A61" s="1528" t="s">
        <v>821</v>
      </c>
      <c r="B61" s="1493">
        <v>8</v>
      </c>
      <c r="C61" s="1495">
        <v>419</v>
      </c>
      <c r="D61" s="1493">
        <v>450</v>
      </c>
      <c r="E61" s="1493">
        <v>430</v>
      </c>
      <c r="F61" s="1495">
        <v>677</v>
      </c>
      <c r="G61" s="1529">
        <v>622</v>
      </c>
      <c r="H61" s="1493">
        <v>1299</v>
      </c>
      <c r="I61" s="1495">
        <v>4</v>
      </c>
      <c r="J61" s="1529">
        <v>69</v>
      </c>
      <c r="K61" s="1493">
        <v>73</v>
      </c>
      <c r="L61" s="1530">
        <v>16</v>
      </c>
    </row>
    <row r="62" spans="1:12" ht="21" customHeight="1">
      <c r="A62" s="1528" t="s">
        <v>1223</v>
      </c>
      <c r="B62" s="1493">
        <v>8</v>
      </c>
      <c r="C62" s="1495">
        <v>367</v>
      </c>
      <c r="D62" s="1493">
        <v>456</v>
      </c>
      <c r="E62" s="1493">
        <v>452</v>
      </c>
      <c r="F62" s="1495">
        <v>693</v>
      </c>
      <c r="G62" s="1529">
        <v>582</v>
      </c>
      <c r="H62" s="1493">
        <v>1275</v>
      </c>
      <c r="I62" s="1495">
        <v>4</v>
      </c>
      <c r="J62" s="1529">
        <v>69</v>
      </c>
      <c r="K62" s="1493">
        <v>73</v>
      </c>
      <c r="L62" s="1530">
        <v>16</v>
      </c>
    </row>
    <row r="63" spans="1:12" ht="21" customHeight="1">
      <c r="A63" s="1528" t="s">
        <v>2273</v>
      </c>
      <c r="B63" s="1493">
        <v>8</v>
      </c>
      <c r="C63" s="1495">
        <v>376</v>
      </c>
      <c r="D63" s="1493">
        <v>401</v>
      </c>
      <c r="E63" s="1493">
        <v>439</v>
      </c>
      <c r="F63" s="1495">
        <v>660</v>
      </c>
      <c r="G63" s="1529">
        <v>556</v>
      </c>
      <c r="H63" s="1493">
        <v>1216</v>
      </c>
      <c r="I63" s="1495">
        <v>4</v>
      </c>
      <c r="J63" s="1529">
        <v>70</v>
      </c>
      <c r="K63" s="1493">
        <v>74</v>
      </c>
      <c r="L63" s="1530">
        <v>14</v>
      </c>
    </row>
    <row r="64" spans="1:12" ht="21" customHeight="1">
      <c r="A64" s="1528" t="s">
        <v>824</v>
      </c>
      <c r="B64" s="1493">
        <v>8</v>
      </c>
      <c r="C64" s="1495">
        <v>357</v>
      </c>
      <c r="D64" s="1493">
        <v>414</v>
      </c>
      <c r="E64" s="1493">
        <v>391</v>
      </c>
      <c r="F64" s="1495">
        <v>615</v>
      </c>
      <c r="G64" s="1529">
        <v>547</v>
      </c>
      <c r="H64" s="1493">
        <v>1162</v>
      </c>
      <c r="I64" s="1495">
        <v>3</v>
      </c>
      <c r="J64" s="1529">
        <v>71</v>
      </c>
      <c r="K64" s="1493">
        <v>74</v>
      </c>
      <c r="L64" s="1530">
        <v>11</v>
      </c>
    </row>
    <row r="65" spans="1:14" ht="21" customHeight="1">
      <c r="A65" s="1528" t="s">
        <v>753</v>
      </c>
      <c r="B65" s="1493">
        <v>9</v>
      </c>
      <c r="C65" s="1495">
        <v>489</v>
      </c>
      <c r="D65" s="1493">
        <v>491</v>
      </c>
      <c r="E65" s="1493">
        <v>525</v>
      </c>
      <c r="F65" s="1495">
        <v>800</v>
      </c>
      <c r="G65" s="1529">
        <v>705</v>
      </c>
      <c r="H65" s="1493">
        <v>1505</v>
      </c>
      <c r="I65" s="1495">
        <v>5</v>
      </c>
      <c r="J65" s="1529">
        <v>90</v>
      </c>
      <c r="K65" s="1493">
        <v>96</v>
      </c>
      <c r="L65" s="1530">
        <v>18</v>
      </c>
    </row>
    <row r="66" spans="1:14" ht="21" customHeight="1">
      <c r="A66" s="1528" t="s">
        <v>755</v>
      </c>
      <c r="B66" s="1493">
        <v>9</v>
      </c>
      <c r="C66" s="1495">
        <v>481</v>
      </c>
      <c r="D66" s="1493">
        <v>546</v>
      </c>
      <c r="E66" s="1493">
        <v>488</v>
      </c>
      <c r="F66" s="1495">
        <v>819</v>
      </c>
      <c r="G66" s="1529">
        <v>696</v>
      </c>
      <c r="H66" s="1493">
        <v>1515</v>
      </c>
      <c r="I66" s="1495">
        <v>6</v>
      </c>
      <c r="J66" s="1529">
        <v>92</v>
      </c>
      <c r="K66" s="1493">
        <v>98</v>
      </c>
      <c r="L66" s="1530">
        <v>27</v>
      </c>
    </row>
    <row r="67" spans="1:14" ht="21" customHeight="1">
      <c r="A67" s="1531" t="s">
        <v>757</v>
      </c>
      <c r="B67" s="1500">
        <v>9</v>
      </c>
      <c r="C67" s="1502">
        <v>500</v>
      </c>
      <c r="D67" s="1500">
        <v>545</v>
      </c>
      <c r="E67" s="1500">
        <v>535</v>
      </c>
      <c r="F67" s="1502">
        <v>855</v>
      </c>
      <c r="G67" s="1532">
        <v>725</v>
      </c>
      <c r="H67" s="1500">
        <v>1580</v>
      </c>
      <c r="I67" s="1502">
        <v>8</v>
      </c>
      <c r="J67" s="1532">
        <v>103</v>
      </c>
      <c r="K67" s="1500">
        <v>111</v>
      </c>
      <c r="L67" s="1533">
        <v>18</v>
      </c>
    </row>
    <row r="68" spans="1:14" ht="21" customHeight="1">
      <c r="A68" s="1531" t="s">
        <v>759</v>
      </c>
      <c r="B68" s="1500">
        <v>9</v>
      </c>
      <c r="C68" s="1502">
        <v>567</v>
      </c>
      <c r="D68" s="1500">
        <v>538</v>
      </c>
      <c r="E68" s="1500">
        <v>528</v>
      </c>
      <c r="F68" s="1502">
        <v>854</v>
      </c>
      <c r="G68" s="1532">
        <v>779</v>
      </c>
      <c r="H68" s="1500">
        <v>1633</v>
      </c>
      <c r="I68" s="1502">
        <v>6</v>
      </c>
      <c r="J68" s="1532">
        <v>124</v>
      </c>
      <c r="K68" s="1500">
        <v>130</v>
      </c>
      <c r="L68" s="1533">
        <v>16</v>
      </c>
    </row>
    <row r="69" spans="1:14" ht="21" customHeight="1">
      <c r="A69" s="1531" t="s">
        <v>761</v>
      </c>
      <c r="B69" s="1500">
        <v>9</v>
      </c>
      <c r="C69" s="1502">
        <v>529</v>
      </c>
      <c r="D69" s="1500">
        <v>588</v>
      </c>
      <c r="E69" s="1500">
        <v>522</v>
      </c>
      <c r="F69" s="1502">
        <v>852</v>
      </c>
      <c r="G69" s="1532">
        <v>787</v>
      </c>
      <c r="H69" s="1500">
        <v>1639</v>
      </c>
      <c r="I69" s="1502">
        <v>7</v>
      </c>
      <c r="J69" s="1532">
        <v>124</v>
      </c>
      <c r="K69" s="1500">
        <v>131</v>
      </c>
      <c r="L69" s="1533">
        <v>15</v>
      </c>
    </row>
    <row r="70" spans="1:14" ht="21" customHeight="1">
      <c r="A70" s="1531" t="s">
        <v>763</v>
      </c>
      <c r="B70" s="1500">
        <v>10</v>
      </c>
      <c r="C70" s="1502">
        <v>602</v>
      </c>
      <c r="D70" s="1500">
        <v>588</v>
      </c>
      <c r="E70" s="1500">
        <v>580</v>
      </c>
      <c r="F70" s="1502">
        <v>918</v>
      </c>
      <c r="G70" s="1532">
        <v>852</v>
      </c>
      <c r="H70" s="1500">
        <v>1770</v>
      </c>
      <c r="I70" s="1502">
        <v>10</v>
      </c>
      <c r="J70" s="1532">
        <v>117</v>
      </c>
      <c r="K70" s="1500">
        <v>127</v>
      </c>
      <c r="L70" s="1533">
        <v>14</v>
      </c>
    </row>
    <row r="71" spans="1:14" ht="21" customHeight="1">
      <c r="A71" s="1531" t="s">
        <v>401</v>
      </c>
      <c r="B71" s="1500">
        <v>9</v>
      </c>
      <c r="C71" s="1502">
        <v>588</v>
      </c>
      <c r="D71" s="1500">
        <v>667</v>
      </c>
      <c r="E71" s="1500">
        <v>586</v>
      </c>
      <c r="F71" s="1502">
        <v>989</v>
      </c>
      <c r="G71" s="1532">
        <v>852</v>
      </c>
      <c r="H71" s="1500">
        <v>1841</v>
      </c>
      <c r="I71" s="1502">
        <v>9</v>
      </c>
      <c r="J71" s="1532">
        <v>125</v>
      </c>
      <c r="K71" s="1500">
        <v>134</v>
      </c>
      <c r="L71" s="1533">
        <v>17</v>
      </c>
    </row>
    <row r="72" spans="1:14" ht="21" customHeight="1">
      <c r="A72" s="1531" t="s">
        <v>402</v>
      </c>
      <c r="B72" s="1500">
        <v>9</v>
      </c>
      <c r="C72" s="1502">
        <v>636</v>
      </c>
      <c r="D72" s="1500">
        <v>649</v>
      </c>
      <c r="E72" s="1500">
        <v>667</v>
      </c>
      <c r="F72" s="1502">
        <v>1029</v>
      </c>
      <c r="G72" s="1532">
        <v>923</v>
      </c>
      <c r="H72" s="1500">
        <v>1952</v>
      </c>
      <c r="I72" s="1502">
        <v>11</v>
      </c>
      <c r="J72" s="1532">
        <v>120</v>
      </c>
      <c r="K72" s="1500">
        <v>131</v>
      </c>
      <c r="L72" s="1533">
        <v>19</v>
      </c>
    </row>
    <row r="73" spans="1:14" ht="21" customHeight="1">
      <c r="A73" s="1531" t="s">
        <v>403</v>
      </c>
      <c r="B73" s="1500">
        <v>10</v>
      </c>
      <c r="C73" s="1502">
        <v>645</v>
      </c>
      <c r="D73" s="1500">
        <v>687</v>
      </c>
      <c r="E73" s="1500">
        <v>655</v>
      </c>
      <c r="F73" s="1502">
        <v>1055</v>
      </c>
      <c r="G73" s="1532">
        <v>932</v>
      </c>
      <c r="H73" s="1500">
        <v>1987</v>
      </c>
      <c r="I73" s="1502">
        <v>12</v>
      </c>
      <c r="J73" s="1532">
        <v>129</v>
      </c>
      <c r="K73" s="1500">
        <v>139</v>
      </c>
      <c r="L73" s="1533">
        <v>19</v>
      </c>
    </row>
    <row r="74" spans="1:14" ht="21" customHeight="1">
      <c r="A74" s="1531" t="s">
        <v>404</v>
      </c>
      <c r="B74" s="1500">
        <v>10</v>
      </c>
      <c r="C74" s="1502">
        <v>687</v>
      </c>
      <c r="D74" s="1500">
        <v>681</v>
      </c>
      <c r="E74" s="1500">
        <v>663</v>
      </c>
      <c r="F74" s="1502">
        <v>1063</v>
      </c>
      <c r="G74" s="1532">
        <v>968</v>
      </c>
      <c r="H74" s="1500">
        <v>2031</v>
      </c>
      <c r="I74" s="1502">
        <v>14</v>
      </c>
      <c r="J74" s="1532">
        <v>128</v>
      </c>
      <c r="K74" s="1500">
        <v>142</v>
      </c>
      <c r="L74" s="1533">
        <v>24</v>
      </c>
    </row>
    <row r="75" spans="1:14" ht="21" customHeight="1">
      <c r="A75" s="1531" t="s">
        <v>405</v>
      </c>
      <c r="B75" s="1500">
        <v>10</v>
      </c>
      <c r="C75" s="1502">
        <v>710</v>
      </c>
      <c r="D75" s="1500">
        <v>711</v>
      </c>
      <c r="E75" s="1500">
        <v>669</v>
      </c>
      <c r="F75" s="1502">
        <v>1081</v>
      </c>
      <c r="G75" s="1532">
        <v>1009</v>
      </c>
      <c r="H75" s="1500">
        <v>2090</v>
      </c>
      <c r="I75" s="1502">
        <v>15</v>
      </c>
      <c r="J75" s="1532">
        <v>134</v>
      </c>
      <c r="K75" s="1500">
        <v>149</v>
      </c>
      <c r="L75" s="1533">
        <v>25</v>
      </c>
    </row>
    <row r="76" spans="1:14" ht="21" customHeight="1">
      <c r="A76" s="1531" t="s">
        <v>406</v>
      </c>
      <c r="B76" s="1500">
        <v>10</v>
      </c>
      <c r="C76" s="1502">
        <v>737</v>
      </c>
      <c r="D76" s="1500">
        <v>727</v>
      </c>
      <c r="E76" s="1500">
        <v>710</v>
      </c>
      <c r="F76" s="1502">
        <v>1120</v>
      </c>
      <c r="G76" s="1532">
        <v>1054</v>
      </c>
      <c r="H76" s="1500">
        <v>2174</v>
      </c>
      <c r="I76" s="1502">
        <v>14</v>
      </c>
      <c r="J76" s="1532">
        <v>139</v>
      </c>
      <c r="K76" s="1500">
        <v>153</v>
      </c>
      <c r="L76" s="1533">
        <v>24</v>
      </c>
      <c r="N76" s="170"/>
    </row>
    <row r="77" spans="1:14" ht="21" customHeight="1">
      <c r="A77" s="1531" t="s">
        <v>407</v>
      </c>
      <c r="B77" s="1500">
        <v>10</v>
      </c>
      <c r="C77" s="1502">
        <v>743</v>
      </c>
      <c r="D77" s="1500">
        <v>766</v>
      </c>
      <c r="E77" s="1500">
        <v>742</v>
      </c>
      <c r="F77" s="1502">
        <v>1153</v>
      </c>
      <c r="G77" s="1532">
        <v>1098</v>
      </c>
      <c r="H77" s="1500">
        <v>2251</v>
      </c>
      <c r="I77" s="1502">
        <v>16</v>
      </c>
      <c r="J77" s="1532">
        <v>132</v>
      </c>
      <c r="K77" s="1500">
        <v>148</v>
      </c>
      <c r="L77" s="1533">
        <v>27</v>
      </c>
      <c r="N77" s="170"/>
    </row>
    <row r="78" spans="1:14" s="173" customFormat="1" ht="21" customHeight="1">
      <c r="A78" s="1531" t="s">
        <v>408</v>
      </c>
      <c r="B78" s="1500">
        <v>8</v>
      </c>
      <c r="C78" s="1502">
        <v>601</v>
      </c>
      <c r="D78" s="1500">
        <v>603</v>
      </c>
      <c r="E78" s="1500">
        <v>601</v>
      </c>
      <c r="F78" s="1502">
        <v>940</v>
      </c>
      <c r="G78" s="1532">
        <v>865</v>
      </c>
      <c r="H78" s="1500">
        <v>1805</v>
      </c>
      <c r="I78" s="1502">
        <v>15</v>
      </c>
      <c r="J78" s="1532">
        <v>105</v>
      </c>
      <c r="K78" s="1500">
        <v>120</v>
      </c>
      <c r="L78" s="1533">
        <v>16</v>
      </c>
      <c r="N78" s="170"/>
    </row>
    <row r="79" spans="1:14" s="173" customFormat="1" ht="21" customHeight="1">
      <c r="A79" s="1531" t="s">
        <v>409</v>
      </c>
      <c r="B79" s="1500">
        <v>8</v>
      </c>
      <c r="C79" s="1502">
        <v>626</v>
      </c>
      <c r="D79" s="1500">
        <v>593</v>
      </c>
      <c r="E79" s="1500">
        <v>601</v>
      </c>
      <c r="F79" s="1502">
        <v>903</v>
      </c>
      <c r="G79" s="1532">
        <v>917</v>
      </c>
      <c r="H79" s="1500">
        <v>1820</v>
      </c>
      <c r="I79" s="1502">
        <v>16</v>
      </c>
      <c r="J79" s="1532">
        <v>108</v>
      </c>
      <c r="K79" s="1500">
        <v>124</v>
      </c>
      <c r="L79" s="1533">
        <v>22</v>
      </c>
      <c r="N79" s="170"/>
    </row>
    <row r="80" spans="1:14" s="177" customFormat="1" ht="21" customHeight="1">
      <c r="A80" s="1531" t="s">
        <v>410</v>
      </c>
      <c r="B80" s="1500">
        <v>8</v>
      </c>
      <c r="C80" s="1502">
        <v>608</v>
      </c>
      <c r="D80" s="1500">
        <v>618</v>
      </c>
      <c r="E80" s="1500">
        <v>596</v>
      </c>
      <c r="F80" s="1502">
        <v>912</v>
      </c>
      <c r="G80" s="1532">
        <v>910</v>
      </c>
      <c r="H80" s="1500">
        <v>1822</v>
      </c>
      <c r="I80" s="1502">
        <v>15</v>
      </c>
      <c r="J80" s="1532">
        <v>117</v>
      </c>
      <c r="K80" s="1500">
        <v>132</v>
      </c>
      <c r="L80" s="1533">
        <v>23</v>
      </c>
      <c r="N80" s="170"/>
    </row>
    <row r="81" spans="1:14" s="173" customFormat="1" ht="21" customHeight="1">
      <c r="A81" s="1531" t="s">
        <v>411</v>
      </c>
      <c r="B81" s="1500">
        <v>8</v>
      </c>
      <c r="C81" s="1502">
        <v>588</v>
      </c>
      <c r="D81" s="1500">
        <v>599</v>
      </c>
      <c r="E81" s="1500">
        <v>622</v>
      </c>
      <c r="F81" s="1502">
        <v>895</v>
      </c>
      <c r="G81" s="1532">
        <v>914</v>
      </c>
      <c r="H81" s="1500">
        <v>1809</v>
      </c>
      <c r="I81" s="1502">
        <v>18</v>
      </c>
      <c r="J81" s="1532">
        <v>129</v>
      </c>
      <c r="K81" s="1500">
        <v>147</v>
      </c>
      <c r="L81" s="1533">
        <v>20</v>
      </c>
      <c r="M81" s="177"/>
      <c r="N81" s="170"/>
    </row>
    <row r="82" spans="1:14" s="173" customFormat="1" ht="21" customHeight="1">
      <c r="A82" s="1531" t="s">
        <v>2280</v>
      </c>
      <c r="B82" s="1500">
        <v>8</v>
      </c>
      <c r="C82" s="1502">
        <v>581</v>
      </c>
      <c r="D82" s="1500">
        <v>606</v>
      </c>
      <c r="E82" s="1500">
        <v>592</v>
      </c>
      <c r="F82" s="1502">
        <v>884</v>
      </c>
      <c r="G82" s="1532">
        <v>895</v>
      </c>
      <c r="H82" s="1500">
        <v>1779</v>
      </c>
      <c r="I82" s="1502">
        <v>18</v>
      </c>
      <c r="J82" s="1532">
        <v>136</v>
      </c>
      <c r="K82" s="1500">
        <v>154</v>
      </c>
      <c r="L82" s="1533">
        <v>35</v>
      </c>
      <c r="M82" s="177"/>
      <c r="N82" s="170"/>
    </row>
    <row r="83" spans="1:14" s="173" customFormat="1" ht="21" customHeight="1">
      <c r="A83" s="1531" t="s">
        <v>101</v>
      </c>
      <c r="B83" s="1500">
        <v>8</v>
      </c>
      <c r="C83" s="1502">
        <v>585</v>
      </c>
      <c r="D83" s="1500">
        <v>585</v>
      </c>
      <c r="E83" s="1500">
        <v>602</v>
      </c>
      <c r="F83" s="1502">
        <v>911</v>
      </c>
      <c r="G83" s="1532">
        <v>861</v>
      </c>
      <c r="H83" s="1500">
        <v>1772</v>
      </c>
      <c r="I83" s="1502">
        <v>17</v>
      </c>
      <c r="J83" s="1532">
        <v>133</v>
      </c>
      <c r="K83" s="1500">
        <v>150</v>
      </c>
      <c r="L83" s="1533">
        <v>28</v>
      </c>
      <c r="M83" s="177"/>
      <c r="N83" s="170"/>
    </row>
    <row r="84" spans="1:14" s="173" customFormat="1" ht="21" customHeight="1">
      <c r="A84" s="1531" t="s">
        <v>117</v>
      </c>
      <c r="B84" s="1500">
        <v>8</v>
      </c>
      <c r="C84" s="1502">
        <v>553</v>
      </c>
      <c r="D84" s="1500">
        <v>575</v>
      </c>
      <c r="E84" s="1500">
        <v>593</v>
      </c>
      <c r="F84" s="1502">
        <v>917</v>
      </c>
      <c r="G84" s="1532">
        <v>804</v>
      </c>
      <c r="H84" s="1500">
        <v>1721</v>
      </c>
      <c r="I84" s="1502">
        <v>14</v>
      </c>
      <c r="J84" s="1532">
        <v>115</v>
      </c>
      <c r="K84" s="1500">
        <v>129</v>
      </c>
      <c r="L84" s="1533">
        <v>22</v>
      </c>
      <c r="M84" s="177"/>
      <c r="N84" s="170"/>
    </row>
    <row r="85" spans="1:14" s="173" customFormat="1" ht="21" customHeight="1">
      <c r="A85" s="1531" t="s">
        <v>413</v>
      </c>
      <c r="B85" s="1500">
        <v>8</v>
      </c>
      <c r="C85" s="1502">
        <v>516</v>
      </c>
      <c r="D85" s="1500">
        <v>558</v>
      </c>
      <c r="E85" s="1500">
        <v>567</v>
      </c>
      <c r="F85" s="1502">
        <v>887</v>
      </c>
      <c r="G85" s="1532">
        <v>754</v>
      </c>
      <c r="H85" s="1500">
        <v>1641</v>
      </c>
      <c r="I85" s="1502">
        <v>17</v>
      </c>
      <c r="J85" s="1532">
        <v>109</v>
      </c>
      <c r="K85" s="1500">
        <v>126</v>
      </c>
      <c r="L85" s="1533">
        <v>19</v>
      </c>
      <c r="M85" s="177"/>
      <c r="N85" s="170"/>
    </row>
    <row r="86" spans="1:14" s="173" customFormat="1" ht="21" customHeight="1" thickBot="1">
      <c r="A86" s="1534" t="s">
        <v>414</v>
      </c>
      <c r="B86" s="1509">
        <v>8</v>
      </c>
      <c r="C86" s="1511">
        <v>515</v>
      </c>
      <c r="D86" s="1509">
        <v>519</v>
      </c>
      <c r="E86" s="1509">
        <v>564</v>
      </c>
      <c r="F86" s="1511">
        <v>825</v>
      </c>
      <c r="G86" s="1535">
        <v>773</v>
      </c>
      <c r="H86" s="1509">
        <v>1598</v>
      </c>
      <c r="I86" s="1511">
        <v>18</v>
      </c>
      <c r="J86" s="1535">
        <v>137</v>
      </c>
      <c r="K86" s="1509">
        <v>155</v>
      </c>
      <c r="L86" s="1536">
        <v>22</v>
      </c>
      <c r="M86" s="177"/>
      <c r="N86" s="170"/>
    </row>
    <row r="87" spans="1:14" ht="20.25" customHeight="1">
      <c r="A87" s="1537"/>
      <c r="L87" s="406" t="s">
        <v>2274</v>
      </c>
      <c r="N87" s="170"/>
    </row>
    <row r="88" spans="1:14" ht="10.5" customHeight="1">
      <c r="N88" s="170"/>
    </row>
    <row r="89" spans="1:14" ht="18" customHeight="1">
      <c r="A89" s="1515"/>
      <c r="B89" s="1515"/>
      <c r="C89" s="1515"/>
      <c r="D89" s="1515"/>
      <c r="E89" s="1515"/>
      <c r="F89" s="1515"/>
      <c r="G89" s="1515"/>
      <c r="H89" s="1515"/>
      <c r="I89" s="1515"/>
      <c r="J89" s="1515"/>
      <c r="K89" s="1515"/>
      <c r="L89" s="1515"/>
    </row>
    <row r="90" spans="1:14" ht="15" customHeight="1">
      <c r="A90" s="437"/>
      <c r="B90" s="437"/>
      <c r="C90" s="437"/>
      <c r="D90" s="437"/>
      <c r="E90" s="437"/>
      <c r="F90" s="437"/>
      <c r="G90" s="437"/>
      <c r="H90" s="437"/>
      <c r="I90" s="437"/>
      <c r="J90" s="437"/>
      <c r="K90" s="437"/>
      <c r="L90" s="437"/>
    </row>
    <row r="91" spans="1:14" ht="15" customHeight="1">
      <c r="A91" s="1515"/>
      <c r="B91" s="1515"/>
      <c r="C91" s="1515"/>
      <c r="D91" s="1515"/>
      <c r="E91" s="1515"/>
      <c r="F91" s="1515"/>
      <c r="G91" s="1515"/>
      <c r="H91" s="1515"/>
      <c r="I91" s="1515"/>
      <c r="J91" s="1515"/>
      <c r="K91" s="1515"/>
      <c r="L91" s="1515"/>
    </row>
    <row r="92" spans="1:14" ht="19.5" customHeight="1">
      <c r="A92" s="451"/>
      <c r="B92" s="451"/>
      <c r="C92" s="451"/>
      <c r="D92" s="451"/>
      <c r="E92" s="451"/>
      <c r="F92" s="451"/>
      <c r="G92" s="451"/>
      <c r="H92" s="451"/>
      <c r="I92" s="451"/>
      <c r="J92" s="451"/>
      <c r="K92" s="451"/>
      <c r="L92" s="451"/>
    </row>
    <row r="93" spans="1:14" ht="21" customHeight="1">
      <c r="A93" s="451"/>
      <c r="B93" s="451"/>
      <c r="C93" s="451"/>
      <c r="D93" s="451"/>
      <c r="E93" s="451"/>
      <c r="F93" s="451"/>
      <c r="G93" s="451"/>
      <c r="H93" s="451"/>
      <c r="I93" s="451"/>
      <c r="J93" s="451"/>
      <c r="K93" s="451"/>
      <c r="L93" s="451"/>
    </row>
    <row r="94" spans="1:14" ht="21" customHeight="1">
      <c r="L94" s="470"/>
    </row>
    <row r="95" spans="1:14" ht="21" customHeight="1"/>
    <row r="96" spans="1:14"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sheetData>
  <mergeCells count="18">
    <mergeCell ref="C4:H4"/>
    <mergeCell ref="I4:K4"/>
    <mergeCell ref="L4:L6"/>
    <mergeCell ref="C5:C6"/>
    <mergeCell ref="D5:D6"/>
    <mergeCell ref="E5:E6"/>
    <mergeCell ref="I5:I6"/>
    <mergeCell ref="J5:J6"/>
    <mergeCell ref="K5:K6"/>
    <mergeCell ref="I55:L55"/>
    <mergeCell ref="C56:H56"/>
    <mergeCell ref="L56:L58"/>
    <mergeCell ref="C57:C58"/>
    <mergeCell ref="D57:D58"/>
    <mergeCell ref="E57:E58"/>
    <mergeCell ref="I57:I58"/>
    <mergeCell ref="J57:J58"/>
    <mergeCell ref="K57:K58"/>
  </mergeCells>
  <phoneticPr fontId="4"/>
  <printOptions horizontalCentered="1"/>
  <pageMargins left="0.59055118110236227" right="0" top="0.98425196850393704" bottom="0.98425196850393704" header="0.51181102362204722" footer="0.51181102362204722"/>
  <pageSetup paperSize="9" scale="70" fitToHeight="0" orientation="portrait" r:id="rId1"/>
  <headerFooter alignWithMargins="0"/>
  <rowBreaks count="1" manualBreakCount="1">
    <brk id="53" max="11"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47C63-FC52-484C-871F-EB74DF8A6F51}">
  <sheetPr>
    <pageSetUpPr fitToPage="1"/>
  </sheetPr>
  <dimension ref="A1:W61"/>
  <sheetViews>
    <sheetView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sqref="A1:J1"/>
    </sheetView>
  </sheetViews>
  <sheetFormatPr defaultRowHeight="13.5"/>
  <cols>
    <col min="1" max="1" width="12.5" customWidth="1"/>
    <col min="2" max="10" width="9.25" customWidth="1"/>
  </cols>
  <sheetData>
    <row r="1" spans="1:19" ht="20.25" customHeight="1">
      <c r="A1" s="2560" t="s">
        <v>2281</v>
      </c>
      <c r="B1" s="2560"/>
      <c r="C1" s="2560"/>
      <c r="D1" s="2560"/>
      <c r="E1" s="2560"/>
      <c r="F1" s="2560"/>
      <c r="G1" s="2560"/>
      <c r="H1" s="2560"/>
      <c r="I1" s="2560"/>
      <c r="J1" s="2560"/>
    </row>
    <row r="2" spans="1:19" ht="18" customHeight="1" thickBot="1">
      <c r="J2" s="185" t="s">
        <v>2282</v>
      </c>
    </row>
    <row r="3" spans="1:19" ht="18" customHeight="1">
      <c r="A3" s="2561" t="s">
        <v>741</v>
      </c>
      <c r="B3" s="2509" t="s">
        <v>2283</v>
      </c>
      <c r="C3" s="2564" t="s">
        <v>2284</v>
      </c>
      <c r="D3" s="1538" t="s">
        <v>2285</v>
      </c>
      <c r="E3" s="1538"/>
      <c r="F3" s="1539"/>
      <c r="G3" s="1538" t="s">
        <v>2286</v>
      </c>
      <c r="H3" s="1538"/>
      <c r="I3" s="1539"/>
      <c r="J3" s="2566" t="s">
        <v>2287</v>
      </c>
    </row>
    <row r="4" spans="1:19" ht="18" customHeight="1" thickBot="1">
      <c r="A4" s="2562"/>
      <c r="B4" s="2563"/>
      <c r="C4" s="2565"/>
      <c r="D4" s="371" t="s">
        <v>2288</v>
      </c>
      <c r="E4" s="370" t="s">
        <v>2289</v>
      </c>
      <c r="F4" s="1540" t="s">
        <v>1987</v>
      </c>
      <c r="G4" s="371" t="s">
        <v>2288</v>
      </c>
      <c r="H4" s="370" t="s">
        <v>2289</v>
      </c>
      <c r="I4" s="1540" t="s">
        <v>1987</v>
      </c>
      <c r="J4" s="2567"/>
    </row>
    <row r="5" spans="1:19" ht="18" customHeight="1">
      <c r="A5" s="361" t="s">
        <v>2290</v>
      </c>
      <c r="B5" s="1541">
        <v>54</v>
      </c>
      <c r="C5" s="1542">
        <v>669</v>
      </c>
      <c r="D5" s="186">
        <v>10100</v>
      </c>
      <c r="E5" s="186">
        <v>9807</v>
      </c>
      <c r="F5" s="1543">
        <v>19907</v>
      </c>
      <c r="G5" s="186">
        <v>466</v>
      </c>
      <c r="H5" s="186">
        <v>611</v>
      </c>
      <c r="I5" s="1543">
        <v>1077</v>
      </c>
      <c r="J5" s="186">
        <v>109</v>
      </c>
      <c r="K5" s="222"/>
      <c r="L5" s="222"/>
      <c r="M5" s="222"/>
      <c r="N5" s="222"/>
      <c r="O5" s="222"/>
      <c r="P5" s="222"/>
      <c r="Q5" s="222"/>
      <c r="R5" s="222"/>
      <c r="S5" s="222"/>
    </row>
    <row r="6" spans="1:19" ht="18" customHeight="1">
      <c r="A6" s="361" t="s">
        <v>1343</v>
      </c>
      <c r="B6" s="1541">
        <v>54</v>
      </c>
      <c r="C6" s="1542">
        <v>664</v>
      </c>
      <c r="D6" s="186">
        <v>9912</v>
      </c>
      <c r="E6" s="186">
        <v>9576</v>
      </c>
      <c r="F6" s="1543">
        <v>19488</v>
      </c>
      <c r="G6" s="186">
        <v>466</v>
      </c>
      <c r="H6" s="186">
        <v>618</v>
      </c>
      <c r="I6" s="1543">
        <v>1084</v>
      </c>
      <c r="J6" s="186">
        <v>123</v>
      </c>
      <c r="K6" s="222"/>
      <c r="L6" s="222"/>
      <c r="M6" s="222"/>
      <c r="N6" s="222"/>
      <c r="O6" s="222"/>
      <c r="P6" s="222"/>
      <c r="Q6" s="222"/>
      <c r="R6" s="222"/>
      <c r="S6" s="222"/>
    </row>
    <row r="7" spans="1:19" ht="18" customHeight="1">
      <c r="A7" s="361" t="s">
        <v>821</v>
      </c>
      <c r="B7" s="1541">
        <v>54</v>
      </c>
      <c r="C7" s="1542">
        <v>655</v>
      </c>
      <c r="D7" s="186">
        <v>9730</v>
      </c>
      <c r="E7" s="186">
        <v>9441</v>
      </c>
      <c r="F7" s="1543">
        <v>19171</v>
      </c>
      <c r="G7" s="186">
        <v>459</v>
      </c>
      <c r="H7" s="186">
        <v>618</v>
      </c>
      <c r="I7" s="1543">
        <v>1077</v>
      </c>
      <c r="J7" s="186">
        <v>124</v>
      </c>
      <c r="K7" s="222"/>
      <c r="L7" s="222"/>
      <c r="M7" s="222"/>
      <c r="N7" s="222"/>
      <c r="O7" s="222"/>
      <c r="P7" s="222"/>
      <c r="Q7" s="222"/>
      <c r="R7" s="222"/>
      <c r="S7" s="222"/>
    </row>
    <row r="8" spans="1:19" ht="18" customHeight="1">
      <c r="A8" s="361" t="s">
        <v>1223</v>
      </c>
      <c r="B8" s="1541">
        <v>54</v>
      </c>
      <c r="C8" s="1542">
        <v>635</v>
      </c>
      <c r="D8" s="186">
        <v>9574</v>
      </c>
      <c r="E8" s="186">
        <v>9209</v>
      </c>
      <c r="F8" s="1543">
        <v>18783</v>
      </c>
      <c r="G8" s="186">
        <v>469</v>
      </c>
      <c r="H8" s="186">
        <v>632</v>
      </c>
      <c r="I8" s="1543">
        <v>1101</v>
      </c>
      <c r="J8" s="186">
        <v>123</v>
      </c>
      <c r="K8" s="222"/>
      <c r="L8" s="222"/>
      <c r="M8" s="222"/>
      <c r="N8" s="222"/>
      <c r="O8" s="222"/>
      <c r="P8" s="222"/>
      <c r="Q8" s="222"/>
      <c r="R8" s="222"/>
      <c r="S8" s="222"/>
    </row>
    <row r="9" spans="1:19" ht="18" customHeight="1">
      <c r="A9" s="361" t="s">
        <v>852</v>
      </c>
      <c r="B9" s="1541">
        <v>54</v>
      </c>
      <c r="C9" s="1542">
        <v>627</v>
      </c>
      <c r="D9" s="186">
        <v>9397</v>
      </c>
      <c r="E9" s="186">
        <v>9063</v>
      </c>
      <c r="F9" s="1543">
        <v>18460</v>
      </c>
      <c r="G9" s="186">
        <v>467</v>
      </c>
      <c r="H9" s="186">
        <v>624</v>
      </c>
      <c r="I9" s="1543">
        <v>1091</v>
      </c>
      <c r="J9" s="186">
        <v>132</v>
      </c>
      <c r="K9" s="222"/>
      <c r="L9" s="222"/>
      <c r="M9" s="222"/>
      <c r="N9" s="222"/>
      <c r="O9" s="222"/>
      <c r="P9" s="222"/>
      <c r="Q9" s="222"/>
      <c r="R9" s="222"/>
      <c r="S9" s="222"/>
    </row>
    <row r="10" spans="1:19" ht="18" customHeight="1">
      <c r="A10" s="361" t="s">
        <v>1953</v>
      </c>
      <c r="B10" s="1541">
        <v>54</v>
      </c>
      <c r="C10" s="1542">
        <v>632</v>
      </c>
      <c r="D10" s="186">
        <v>9367</v>
      </c>
      <c r="E10" s="186">
        <v>8942</v>
      </c>
      <c r="F10" s="1543">
        <v>18309</v>
      </c>
      <c r="G10" s="186">
        <v>473</v>
      </c>
      <c r="H10" s="186">
        <v>631</v>
      </c>
      <c r="I10" s="1543">
        <v>1104</v>
      </c>
      <c r="J10" s="186">
        <v>124</v>
      </c>
      <c r="K10" s="222"/>
      <c r="L10" s="222"/>
      <c r="M10" s="222"/>
      <c r="N10" s="222"/>
      <c r="O10" s="222"/>
      <c r="P10" s="222"/>
      <c r="Q10" s="222"/>
      <c r="R10" s="222"/>
      <c r="S10" s="222"/>
    </row>
    <row r="11" spans="1:19" ht="18" customHeight="1">
      <c r="A11" s="361" t="s">
        <v>1954</v>
      </c>
      <c r="B11" s="1541">
        <v>54</v>
      </c>
      <c r="C11" s="1542">
        <v>634</v>
      </c>
      <c r="D11" s="186">
        <v>9346</v>
      </c>
      <c r="E11" s="186">
        <v>8826</v>
      </c>
      <c r="F11" s="1544">
        <v>18172</v>
      </c>
      <c r="G11" s="186">
        <v>444</v>
      </c>
      <c r="H11" s="186">
        <v>628</v>
      </c>
      <c r="I11" s="1543">
        <v>1072</v>
      </c>
      <c r="J11" s="186">
        <v>122</v>
      </c>
      <c r="K11" s="222"/>
      <c r="L11" s="222"/>
      <c r="M11" s="222"/>
      <c r="N11" s="222"/>
      <c r="O11" s="222"/>
      <c r="P11" s="222"/>
      <c r="Q11" s="222"/>
      <c r="R11" s="222"/>
      <c r="S11" s="222"/>
    </row>
    <row r="12" spans="1:19" ht="18" customHeight="1">
      <c r="A12" s="361" t="s">
        <v>1955</v>
      </c>
      <c r="B12" s="1541">
        <v>54</v>
      </c>
      <c r="C12" s="1542">
        <v>638</v>
      </c>
      <c r="D12" s="186">
        <v>9398</v>
      </c>
      <c r="E12" s="186">
        <v>8717</v>
      </c>
      <c r="F12" s="1543">
        <v>18115</v>
      </c>
      <c r="G12" s="186">
        <v>444</v>
      </c>
      <c r="H12" s="186">
        <v>639</v>
      </c>
      <c r="I12" s="1543">
        <v>1083</v>
      </c>
      <c r="J12" s="186">
        <v>109</v>
      </c>
      <c r="K12" s="222"/>
      <c r="L12" s="222"/>
      <c r="M12" s="222"/>
      <c r="N12" s="222"/>
      <c r="O12" s="222"/>
      <c r="P12" s="222"/>
      <c r="Q12" s="222"/>
      <c r="R12" s="222"/>
      <c r="S12" s="222"/>
    </row>
    <row r="13" spans="1:19" ht="18" customHeight="1">
      <c r="A13" s="361" t="s">
        <v>397</v>
      </c>
      <c r="B13" s="1541">
        <v>54</v>
      </c>
      <c r="C13" s="1542">
        <v>635</v>
      </c>
      <c r="D13" s="186">
        <v>9383</v>
      </c>
      <c r="E13" s="186">
        <v>8774</v>
      </c>
      <c r="F13" s="1543">
        <v>18157</v>
      </c>
      <c r="G13" s="186">
        <v>446</v>
      </c>
      <c r="H13" s="186">
        <v>640</v>
      </c>
      <c r="I13" s="1543">
        <v>1086</v>
      </c>
      <c r="J13" s="186">
        <v>113</v>
      </c>
      <c r="K13" s="222"/>
      <c r="L13" s="222"/>
      <c r="M13" s="222"/>
      <c r="N13" s="222"/>
      <c r="O13" s="222"/>
      <c r="P13" s="222"/>
      <c r="Q13" s="222"/>
      <c r="R13" s="222"/>
      <c r="S13" s="222"/>
    </row>
    <row r="14" spans="1:19" ht="18" customHeight="1">
      <c r="A14" s="361" t="s">
        <v>398</v>
      </c>
      <c r="B14" s="1541">
        <v>53</v>
      </c>
      <c r="C14" s="1542">
        <v>631</v>
      </c>
      <c r="D14" s="186">
        <v>9433</v>
      </c>
      <c r="E14" s="186">
        <v>8728</v>
      </c>
      <c r="F14" s="1543">
        <v>18161</v>
      </c>
      <c r="G14" s="186">
        <v>443</v>
      </c>
      <c r="H14" s="186">
        <v>622</v>
      </c>
      <c r="I14" s="1543">
        <v>1065</v>
      </c>
      <c r="J14" s="186">
        <v>116</v>
      </c>
      <c r="K14" s="222"/>
      <c r="L14" s="222"/>
      <c r="M14" s="222"/>
      <c r="N14" s="222"/>
      <c r="O14" s="222"/>
      <c r="P14" s="222"/>
      <c r="Q14" s="222"/>
      <c r="R14" s="222"/>
      <c r="S14" s="222"/>
    </row>
    <row r="15" spans="1:19" ht="18" customHeight="1">
      <c r="A15" s="361" t="s">
        <v>399</v>
      </c>
      <c r="B15" s="1541">
        <v>53</v>
      </c>
      <c r="C15" s="1542">
        <v>646</v>
      </c>
      <c r="D15" s="186">
        <v>9621</v>
      </c>
      <c r="E15" s="186">
        <v>8831</v>
      </c>
      <c r="F15" s="1543">
        <v>18452</v>
      </c>
      <c r="G15" s="186">
        <v>453</v>
      </c>
      <c r="H15" s="186">
        <v>635</v>
      </c>
      <c r="I15" s="1543">
        <v>1088</v>
      </c>
      <c r="J15" s="186">
        <v>98</v>
      </c>
      <c r="K15" s="222"/>
      <c r="L15" s="222"/>
      <c r="M15" s="222"/>
      <c r="N15" s="222"/>
      <c r="O15" s="222"/>
      <c r="P15" s="222"/>
      <c r="Q15" s="222"/>
      <c r="R15" s="222"/>
      <c r="S15" s="222"/>
    </row>
    <row r="16" spans="1:19" ht="18" customHeight="1">
      <c r="A16" s="361" t="s">
        <v>400</v>
      </c>
      <c r="B16" s="1541">
        <v>53</v>
      </c>
      <c r="C16" s="1542">
        <v>658</v>
      </c>
      <c r="D16" s="186">
        <v>9735</v>
      </c>
      <c r="E16" s="186">
        <v>8954</v>
      </c>
      <c r="F16" s="1543">
        <v>18689</v>
      </c>
      <c r="G16" s="186">
        <v>484</v>
      </c>
      <c r="H16" s="186">
        <v>631</v>
      </c>
      <c r="I16" s="1543">
        <v>1115</v>
      </c>
      <c r="J16" s="186">
        <v>97</v>
      </c>
      <c r="K16" s="222"/>
      <c r="L16" s="222"/>
      <c r="M16" s="222"/>
      <c r="N16" s="222"/>
      <c r="O16" s="222"/>
      <c r="P16" s="222"/>
      <c r="Q16" s="222"/>
      <c r="R16" s="222"/>
      <c r="S16" s="222"/>
    </row>
    <row r="17" spans="1:23" ht="18" customHeight="1">
      <c r="A17" s="361" t="s">
        <v>401</v>
      </c>
      <c r="B17" s="1541">
        <v>52</v>
      </c>
      <c r="C17" s="1542">
        <v>673</v>
      </c>
      <c r="D17" s="186">
        <v>9817</v>
      </c>
      <c r="E17" s="186">
        <v>9074</v>
      </c>
      <c r="F17" s="1543">
        <v>18891</v>
      </c>
      <c r="G17" s="186">
        <v>492</v>
      </c>
      <c r="H17" s="186">
        <v>645</v>
      </c>
      <c r="I17" s="1543">
        <v>1137</v>
      </c>
      <c r="J17" s="186">
        <v>96</v>
      </c>
      <c r="K17" s="222"/>
      <c r="L17" s="222"/>
      <c r="M17" s="222"/>
      <c r="N17" s="222"/>
      <c r="O17" s="222"/>
      <c r="P17" s="222"/>
      <c r="Q17" s="222"/>
      <c r="R17" s="222"/>
      <c r="S17" s="222"/>
    </row>
    <row r="18" spans="1:23" ht="18" customHeight="1">
      <c r="A18" s="361" t="s">
        <v>402</v>
      </c>
      <c r="B18" s="1545">
        <v>52</v>
      </c>
      <c r="C18" s="1546">
        <v>680</v>
      </c>
      <c r="D18" s="180">
        <v>9945</v>
      </c>
      <c r="E18" s="180">
        <v>9148</v>
      </c>
      <c r="F18" s="1544">
        <v>19093</v>
      </c>
      <c r="G18" s="180">
        <v>500</v>
      </c>
      <c r="H18" s="180">
        <v>661</v>
      </c>
      <c r="I18" s="1544">
        <v>1161</v>
      </c>
      <c r="J18" s="180">
        <v>88</v>
      </c>
      <c r="K18" s="222"/>
      <c r="L18" s="222"/>
      <c r="M18" s="222"/>
      <c r="N18" s="222"/>
      <c r="O18" s="222"/>
      <c r="P18" s="222"/>
      <c r="Q18" s="222"/>
      <c r="R18" s="222"/>
      <c r="S18" s="222"/>
    </row>
    <row r="19" spans="1:23" ht="18" customHeight="1">
      <c r="A19" s="361" t="s">
        <v>403</v>
      </c>
      <c r="B19" s="1547">
        <v>52</v>
      </c>
      <c r="C19" s="1548">
        <v>695</v>
      </c>
      <c r="D19" s="807">
        <v>9881</v>
      </c>
      <c r="E19" s="807">
        <v>9223</v>
      </c>
      <c r="F19" s="1549">
        <v>19104</v>
      </c>
      <c r="G19" s="807">
        <v>488</v>
      </c>
      <c r="H19" s="807">
        <v>657</v>
      </c>
      <c r="I19" s="1549">
        <v>1145</v>
      </c>
      <c r="J19" s="807">
        <v>90</v>
      </c>
      <c r="K19" s="222"/>
      <c r="L19" s="222"/>
      <c r="M19" s="222"/>
      <c r="N19" s="222"/>
      <c r="O19" s="222"/>
      <c r="P19" s="222"/>
      <c r="Q19" s="222"/>
      <c r="R19" s="222"/>
      <c r="S19" s="222"/>
    </row>
    <row r="20" spans="1:23" ht="18" customHeight="1">
      <c r="A20" s="361" t="s">
        <v>404</v>
      </c>
      <c r="B20" s="1547">
        <v>52</v>
      </c>
      <c r="C20" s="1548">
        <v>706</v>
      </c>
      <c r="D20" s="807">
        <v>9945</v>
      </c>
      <c r="E20" s="807">
        <v>9286</v>
      </c>
      <c r="F20" s="1549">
        <v>19231</v>
      </c>
      <c r="G20" s="807">
        <v>498</v>
      </c>
      <c r="H20" s="807">
        <v>752</v>
      </c>
      <c r="I20" s="1549">
        <v>1250</v>
      </c>
      <c r="J20" s="807">
        <v>89</v>
      </c>
      <c r="K20" s="222"/>
      <c r="L20" s="222"/>
      <c r="M20" s="222"/>
      <c r="N20" s="222"/>
      <c r="O20" s="222"/>
      <c r="P20" s="222"/>
      <c r="Q20" s="222"/>
      <c r="R20" s="222"/>
      <c r="S20" s="222"/>
    </row>
    <row r="21" spans="1:23" ht="18" customHeight="1">
      <c r="A21" s="361" t="s">
        <v>405</v>
      </c>
      <c r="B21" s="1547">
        <v>54</v>
      </c>
      <c r="C21" s="1548">
        <v>713</v>
      </c>
      <c r="D21" s="807">
        <v>9949</v>
      </c>
      <c r="E21" s="807">
        <v>9297</v>
      </c>
      <c r="F21" s="1549">
        <v>19246</v>
      </c>
      <c r="G21" s="807">
        <v>558</v>
      </c>
      <c r="H21" s="807">
        <v>803</v>
      </c>
      <c r="I21" s="1549">
        <v>1361</v>
      </c>
      <c r="J21" s="807">
        <v>91</v>
      </c>
      <c r="K21" s="222"/>
      <c r="L21" s="222"/>
      <c r="M21" s="222"/>
      <c r="N21" s="222"/>
      <c r="O21" s="222"/>
      <c r="P21" s="222"/>
      <c r="Q21" s="222"/>
      <c r="R21" s="222"/>
      <c r="S21" s="222"/>
    </row>
    <row r="22" spans="1:23" ht="18" customHeight="1">
      <c r="A22" s="361" t="s">
        <v>406</v>
      </c>
      <c r="B22" s="1547">
        <v>53</v>
      </c>
      <c r="C22" s="1548">
        <v>725</v>
      </c>
      <c r="D22" s="807">
        <v>10079</v>
      </c>
      <c r="E22" s="807">
        <v>9419</v>
      </c>
      <c r="F22" s="1549">
        <v>19498</v>
      </c>
      <c r="G22" s="807">
        <v>566</v>
      </c>
      <c r="H22" s="807">
        <v>822</v>
      </c>
      <c r="I22" s="1549">
        <v>1388</v>
      </c>
      <c r="J22" s="807">
        <v>84</v>
      </c>
      <c r="K22" s="222"/>
      <c r="L22" s="222"/>
      <c r="M22" s="222"/>
      <c r="N22" s="222"/>
      <c r="O22" s="222"/>
      <c r="P22" s="222"/>
      <c r="Q22" s="222"/>
      <c r="R22" s="222"/>
      <c r="S22" s="222"/>
    </row>
    <row r="23" spans="1:23" ht="18" customHeight="1">
      <c r="A23" s="361" t="s">
        <v>407</v>
      </c>
      <c r="B23" s="1547">
        <v>53</v>
      </c>
      <c r="C23" s="1548">
        <v>746</v>
      </c>
      <c r="D23" s="807">
        <v>10136</v>
      </c>
      <c r="E23" s="807">
        <v>9520</v>
      </c>
      <c r="F23" s="1549">
        <v>19656</v>
      </c>
      <c r="G23" s="807">
        <v>559</v>
      </c>
      <c r="H23" s="807">
        <v>831</v>
      </c>
      <c r="I23" s="1549">
        <v>1390</v>
      </c>
      <c r="J23" s="807">
        <v>83</v>
      </c>
      <c r="K23" s="222"/>
      <c r="L23" s="222"/>
      <c r="M23" s="222"/>
      <c r="N23" s="222"/>
      <c r="O23" s="222"/>
      <c r="P23" s="222"/>
      <c r="Q23" s="222"/>
      <c r="R23" s="222"/>
      <c r="S23" s="222"/>
    </row>
    <row r="24" spans="1:23" ht="18" customHeight="1">
      <c r="A24" s="361" t="s">
        <v>408</v>
      </c>
      <c r="B24" s="1547">
        <v>53</v>
      </c>
      <c r="C24" s="1548">
        <v>758</v>
      </c>
      <c r="D24" s="807">
        <v>10323</v>
      </c>
      <c r="E24" s="807">
        <v>9636</v>
      </c>
      <c r="F24" s="1549">
        <v>19959</v>
      </c>
      <c r="G24" s="807">
        <v>584</v>
      </c>
      <c r="H24" s="807">
        <v>870</v>
      </c>
      <c r="I24" s="1549">
        <v>1454</v>
      </c>
      <c r="J24" s="807">
        <v>84</v>
      </c>
      <c r="K24" s="222"/>
      <c r="L24" s="222"/>
      <c r="M24" s="222"/>
      <c r="N24" s="222"/>
      <c r="O24" s="222"/>
      <c r="P24" s="222"/>
      <c r="Q24" s="222"/>
      <c r="R24" s="222"/>
      <c r="S24" s="222"/>
    </row>
    <row r="25" spans="1:23" ht="18" customHeight="1">
      <c r="A25" s="1550" t="s">
        <v>409</v>
      </c>
      <c r="B25" s="1545">
        <v>52</v>
      </c>
      <c r="C25" s="1546">
        <v>769</v>
      </c>
      <c r="D25" s="180">
        <v>10558</v>
      </c>
      <c r="E25" s="180">
        <v>9823</v>
      </c>
      <c r="F25" s="1544">
        <v>20381</v>
      </c>
      <c r="G25" s="180">
        <v>558</v>
      </c>
      <c r="H25" s="180">
        <v>857</v>
      </c>
      <c r="I25" s="1544">
        <v>1415</v>
      </c>
      <c r="J25" s="180">
        <v>83</v>
      </c>
      <c r="K25" s="222"/>
      <c r="L25" s="222"/>
      <c r="M25" s="222"/>
      <c r="N25" s="222"/>
      <c r="O25" s="222"/>
      <c r="P25" s="222"/>
      <c r="Q25" s="222"/>
      <c r="R25" s="222"/>
      <c r="S25" s="222"/>
    </row>
    <row r="26" spans="1:23" s="173" customFormat="1" ht="18" customHeight="1">
      <c r="A26" s="1550" t="s">
        <v>410</v>
      </c>
      <c r="B26" s="1545">
        <v>52</v>
      </c>
      <c r="C26" s="1546">
        <v>787</v>
      </c>
      <c r="D26" s="180">
        <v>10745</v>
      </c>
      <c r="E26" s="180">
        <v>9981</v>
      </c>
      <c r="F26" s="1544">
        <v>20726</v>
      </c>
      <c r="G26" s="180">
        <v>571</v>
      </c>
      <c r="H26" s="180">
        <v>863</v>
      </c>
      <c r="I26" s="1544">
        <v>1434</v>
      </c>
      <c r="J26" s="180">
        <v>78</v>
      </c>
      <c r="K26" s="222"/>
      <c r="L26" s="222"/>
      <c r="M26" s="222"/>
      <c r="N26" s="222"/>
      <c r="O26" s="222"/>
      <c r="P26" s="222"/>
      <c r="Q26" s="222"/>
      <c r="R26" s="222"/>
      <c r="S26" s="222"/>
    </row>
    <row r="27" spans="1:23" s="173" customFormat="1" ht="18" customHeight="1">
      <c r="A27" s="1550" t="s">
        <v>411</v>
      </c>
      <c r="B27" s="1545">
        <v>46</v>
      </c>
      <c r="C27" s="1546">
        <v>809</v>
      </c>
      <c r="D27" s="180">
        <v>10932</v>
      </c>
      <c r="E27" s="180">
        <v>10171</v>
      </c>
      <c r="F27" s="1544">
        <v>21103</v>
      </c>
      <c r="G27" s="180">
        <v>563</v>
      </c>
      <c r="H27" s="180">
        <v>867</v>
      </c>
      <c r="I27" s="1544">
        <v>1430</v>
      </c>
      <c r="J27" s="180">
        <v>77</v>
      </c>
      <c r="K27" s="222"/>
      <c r="L27" s="222"/>
      <c r="M27" s="222"/>
      <c r="N27" s="222"/>
      <c r="O27" s="222"/>
      <c r="P27" s="222"/>
      <c r="Q27" s="222"/>
      <c r="R27" s="222"/>
      <c r="S27" s="222"/>
    </row>
    <row r="28" spans="1:23" s="173" customFormat="1" ht="18" customHeight="1">
      <c r="A28" s="1550" t="s">
        <v>1983</v>
      </c>
      <c r="B28" s="1545">
        <v>46</v>
      </c>
      <c r="C28" s="1546">
        <v>822</v>
      </c>
      <c r="D28" s="180">
        <v>11084</v>
      </c>
      <c r="E28" s="180">
        <v>10332</v>
      </c>
      <c r="F28" s="1544">
        <v>21416</v>
      </c>
      <c r="G28" s="180">
        <v>598</v>
      </c>
      <c r="H28" s="180">
        <v>883</v>
      </c>
      <c r="I28" s="1544">
        <v>1481</v>
      </c>
      <c r="J28" s="180">
        <v>74</v>
      </c>
      <c r="K28" s="222"/>
      <c r="L28" s="222"/>
      <c r="M28" s="222"/>
      <c r="N28" s="222"/>
      <c r="O28" s="222"/>
      <c r="P28" s="222"/>
      <c r="Q28" s="222"/>
      <c r="R28" s="222"/>
      <c r="S28" s="222"/>
    </row>
    <row r="29" spans="1:23" s="173" customFormat="1" ht="18" customHeight="1">
      <c r="A29" s="1550" t="s">
        <v>1215</v>
      </c>
      <c r="B29" s="1545">
        <v>46</v>
      </c>
      <c r="C29" s="1546">
        <v>845</v>
      </c>
      <c r="D29" s="180">
        <v>11298</v>
      </c>
      <c r="E29" s="180">
        <v>10643</v>
      </c>
      <c r="F29" s="1544">
        <v>21941</v>
      </c>
      <c r="G29" s="180">
        <v>618</v>
      </c>
      <c r="H29" s="180">
        <v>919</v>
      </c>
      <c r="I29" s="1544">
        <v>1537</v>
      </c>
      <c r="J29" s="180">
        <v>69</v>
      </c>
      <c r="K29" s="222"/>
      <c r="L29" s="222"/>
      <c r="M29" s="222"/>
      <c r="N29" s="222"/>
      <c r="O29" s="222"/>
      <c r="P29" s="222"/>
      <c r="Q29" s="222"/>
      <c r="R29" s="222"/>
      <c r="S29" s="222"/>
    </row>
    <row r="30" spans="1:23" s="173" customFormat="1" ht="18" customHeight="1">
      <c r="A30" s="1550" t="s">
        <v>1326</v>
      </c>
      <c r="B30" s="1545">
        <v>46</v>
      </c>
      <c r="C30" s="1546">
        <v>865</v>
      </c>
      <c r="D30" s="180">
        <v>11635</v>
      </c>
      <c r="E30" s="180">
        <v>10899</v>
      </c>
      <c r="F30" s="1544">
        <v>22534</v>
      </c>
      <c r="G30" s="180">
        <v>625</v>
      </c>
      <c r="H30" s="180">
        <v>924</v>
      </c>
      <c r="I30" s="1544">
        <v>1549</v>
      </c>
      <c r="J30" s="180">
        <v>71</v>
      </c>
      <c r="K30" s="222"/>
      <c r="L30" s="222"/>
      <c r="M30" s="222"/>
      <c r="N30" s="222"/>
      <c r="O30" s="222"/>
      <c r="P30" s="222"/>
      <c r="Q30" s="222"/>
      <c r="R30" s="222"/>
      <c r="S30" s="222"/>
    </row>
    <row r="31" spans="1:23" s="173" customFormat="1" ht="18" customHeight="1">
      <c r="A31" s="1550" t="s">
        <v>1688</v>
      </c>
      <c r="B31" s="1545">
        <v>46</v>
      </c>
      <c r="C31" s="1546">
        <v>915</v>
      </c>
      <c r="D31" s="180">
        <v>11916</v>
      </c>
      <c r="E31" s="180">
        <v>11149</v>
      </c>
      <c r="F31" s="1544">
        <v>23065</v>
      </c>
      <c r="G31" s="180">
        <v>664</v>
      </c>
      <c r="H31" s="180">
        <v>949</v>
      </c>
      <c r="I31" s="1544">
        <v>1613</v>
      </c>
      <c r="J31" s="180">
        <v>69</v>
      </c>
      <c r="K31" s="222"/>
      <c r="L31" s="222"/>
      <c r="M31" s="222"/>
      <c r="N31" s="222"/>
      <c r="O31" s="222"/>
      <c r="P31" s="222"/>
      <c r="Q31" s="222"/>
      <c r="R31" s="222"/>
      <c r="S31" s="222"/>
      <c r="T31" s="222"/>
      <c r="U31" s="222"/>
      <c r="V31" s="222"/>
      <c r="W31" s="222"/>
    </row>
    <row r="32" spans="1:23" s="173" customFormat="1" ht="18" customHeight="1" thickBot="1">
      <c r="A32" s="1551" t="s">
        <v>1689</v>
      </c>
      <c r="B32" s="1552">
        <v>49</v>
      </c>
      <c r="C32" s="1553">
        <v>961</v>
      </c>
      <c r="D32" s="1554">
        <v>12060</v>
      </c>
      <c r="E32" s="1554">
        <v>11240</v>
      </c>
      <c r="F32" s="1555">
        <v>23300</v>
      </c>
      <c r="G32" s="1554">
        <v>693</v>
      </c>
      <c r="H32" s="1554">
        <v>971</v>
      </c>
      <c r="I32" s="1555">
        <v>1664</v>
      </c>
      <c r="J32" s="1554">
        <v>75</v>
      </c>
      <c r="K32" s="222"/>
      <c r="L32" s="222"/>
      <c r="M32" s="222"/>
      <c r="N32" s="222"/>
      <c r="O32" s="222"/>
      <c r="P32" s="222"/>
      <c r="Q32" s="222"/>
      <c r="R32" s="222"/>
      <c r="S32" s="222"/>
      <c r="T32" s="222"/>
      <c r="U32" s="222"/>
      <c r="V32" s="222"/>
      <c r="W32" s="222"/>
    </row>
    <row r="33" spans="10:12">
      <c r="J33" s="185" t="s">
        <v>2291</v>
      </c>
      <c r="L33" s="10"/>
    </row>
    <row r="60" spans="1:12">
      <c r="J60" s="185"/>
      <c r="L60" s="10"/>
    </row>
    <row r="61" spans="1:12">
      <c r="A61" s="1556"/>
    </row>
  </sheetData>
  <mergeCells count="5">
    <mergeCell ref="A1:J1"/>
    <mergeCell ref="A3:A4"/>
    <mergeCell ref="B3:B4"/>
    <mergeCell ref="C3:C4"/>
    <mergeCell ref="J3:J4"/>
  </mergeCells>
  <phoneticPr fontId="4"/>
  <pageMargins left="0.98425196850393704" right="0.98425196850393704" top="0.78740157480314965" bottom="0.59055118110236227" header="0.51181102362204722" footer="0.51181102362204722"/>
  <pageSetup paperSize="9" scale="85" fitToHeight="0"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52992-2FA1-42A4-B9ED-A30B2EA3544A}">
  <dimension ref="A1:I37"/>
  <sheetViews>
    <sheetView view="pageBreakPreview" zoomScaleNormal="85" zoomScaleSheetLayoutView="100" workbookViewId="0">
      <pane xSplit="1" ySplit="5" topLeftCell="B6" activePane="bottomRight" state="frozen"/>
      <selection pane="topRight" activeCell="B1" sqref="B1"/>
      <selection pane="bottomLeft" activeCell="A6" sqref="A6"/>
      <selection pane="bottomRight" sqref="A1:G1"/>
    </sheetView>
  </sheetViews>
  <sheetFormatPr defaultRowHeight="18.75"/>
  <cols>
    <col min="1" max="1" width="15.375" style="1557" customWidth="1"/>
    <col min="2" max="2" width="15.125" style="1557" customWidth="1"/>
    <col min="3" max="3" width="13" style="1557" bestFit="1" customWidth="1"/>
    <col min="4" max="4" width="15.125" style="1557" bestFit="1" customWidth="1"/>
    <col min="5" max="5" width="13" style="1557" customWidth="1"/>
    <col min="6" max="6" width="15.125" style="1557" bestFit="1" customWidth="1"/>
    <col min="7" max="7" width="13" style="1557" customWidth="1"/>
    <col min="8" max="16384" width="9" style="1557"/>
  </cols>
  <sheetData>
    <row r="1" spans="1:8" ht="24">
      <c r="A1" s="2570" t="s">
        <v>2292</v>
      </c>
      <c r="B1" s="2570"/>
      <c r="C1" s="2570"/>
      <c r="D1" s="2570"/>
      <c r="E1" s="2570"/>
      <c r="F1" s="2570"/>
      <c r="G1" s="2570"/>
    </row>
    <row r="2" spans="1:8" ht="19.5" thickBot="1">
      <c r="E2" s="1558"/>
      <c r="G2" s="1558" t="s">
        <v>2293</v>
      </c>
      <c r="H2" s="1559"/>
    </row>
    <row r="3" spans="1:8" ht="43.5" customHeight="1">
      <c r="A3" s="2571" t="s">
        <v>741</v>
      </c>
      <c r="B3" s="2574" t="s">
        <v>2294</v>
      </c>
      <c r="C3" s="2575"/>
      <c r="D3" s="2574" t="s">
        <v>2295</v>
      </c>
      <c r="E3" s="2576"/>
      <c r="F3" s="2577" t="s">
        <v>2296</v>
      </c>
      <c r="G3" s="2578"/>
    </row>
    <row r="4" spans="1:8">
      <c r="A4" s="2572"/>
      <c r="B4" s="2579" t="s">
        <v>2297</v>
      </c>
      <c r="C4" s="2581" t="s">
        <v>2298</v>
      </c>
      <c r="D4" s="2583" t="s">
        <v>2299</v>
      </c>
      <c r="E4" s="2585" t="s">
        <v>2300</v>
      </c>
      <c r="F4" s="2579" t="s">
        <v>2297</v>
      </c>
      <c r="G4" s="2568" t="s">
        <v>2301</v>
      </c>
    </row>
    <row r="5" spans="1:8" ht="19.5" thickBot="1">
      <c r="A5" s="2573"/>
      <c r="B5" s="2580"/>
      <c r="C5" s="2582"/>
      <c r="D5" s="2584"/>
      <c r="E5" s="2573"/>
      <c r="F5" s="2580"/>
      <c r="G5" s="2569"/>
    </row>
    <row r="6" spans="1:8">
      <c r="A6" s="1560" t="s">
        <v>2290</v>
      </c>
      <c r="B6" s="1561">
        <v>457</v>
      </c>
      <c r="C6" s="1562">
        <v>12567</v>
      </c>
      <c r="D6" s="1561">
        <v>212</v>
      </c>
      <c r="E6" s="1563">
        <v>7340</v>
      </c>
      <c r="F6" s="1564">
        <f t="shared" ref="F6:G31" si="0">SUM(B6+D6)</f>
        <v>669</v>
      </c>
      <c r="G6" s="1565">
        <f t="shared" si="0"/>
        <v>19907</v>
      </c>
    </row>
    <row r="7" spans="1:8">
      <c r="A7" s="1560" t="s">
        <v>1343</v>
      </c>
      <c r="B7" s="1561">
        <v>453</v>
      </c>
      <c r="C7" s="1562">
        <v>12254</v>
      </c>
      <c r="D7" s="1561">
        <v>211</v>
      </c>
      <c r="E7" s="1563">
        <v>7234</v>
      </c>
      <c r="F7" s="1564">
        <f t="shared" si="0"/>
        <v>664</v>
      </c>
      <c r="G7" s="1565">
        <f t="shared" si="0"/>
        <v>19488</v>
      </c>
    </row>
    <row r="8" spans="1:8">
      <c r="A8" s="1560" t="s">
        <v>821</v>
      </c>
      <c r="B8" s="1561">
        <v>449</v>
      </c>
      <c r="C8" s="1562">
        <v>12066</v>
      </c>
      <c r="D8" s="1561">
        <v>206</v>
      </c>
      <c r="E8" s="1563">
        <v>7105</v>
      </c>
      <c r="F8" s="1564">
        <f t="shared" si="0"/>
        <v>655</v>
      </c>
      <c r="G8" s="1565">
        <f t="shared" si="0"/>
        <v>19171</v>
      </c>
    </row>
    <row r="9" spans="1:8">
      <c r="A9" s="1560" t="s">
        <v>1223</v>
      </c>
      <c r="B9" s="1561">
        <v>436</v>
      </c>
      <c r="C9" s="1562">
        <v>11928</v>
      </c>
      <c r="D9" s="1561">
        <v>199</v>
      </c>
      <c r="E9" s="1563">
        <v>6855</v>
      </c>
      <c r="F9" s="1564">
        <f t="shared" si="0"/>
        <v>635</v>
      </c>
      <c r="G9" s="1565">
        <f t="shared" si="0"/>
        <v>18783</v>
      </c>
    </row>
    <row r="10" spans="1:8">
      <c r="A10" s="1560" t="s">
        <v>852</v>
      </c>
      <c r="B10" s="1561">
        <v>431</v>
      </c>
      <c r="C10" s="1562">
        <v>11808</v>
      </c>
      <c r="D10" s="1561">
        <v>196</v>
      </c>
      <c r="E10" s="1563">
        <v>6652</v>
      </c>
      <c r="F10" s="1564">
        <f t="shared" si="0"/>
        <v>627</v>
      </c>
      <c r="G10" s="1565">
        <f t="shared" si="0"/>
        <v>18460</v>
      </c>
    </row>
    <row r="11" spans="1:8">
      <c r="A11" s="1560" t="s">
        <v>1953</v>
      </c>
      <c r="B11" s="1561">
        <v>441</v>
      </c>
      <c r="C11" s="1562">
        <v>11817</v>
      </c>
      <c r="D11" s="1561">
        <v>191</v>
      </c>
      <c r="E11" s="1563">
        <v>6492</v>
      </c>
      <c r="F11" s="1564">
        <f t="shared" si="0"/>
        <v>632</v>
      </c>
      <c r="G11" s="1565">
        <f t="shared" si="0"/>
        <v>18309</v>
      </c>
    </row>
    <row r="12" spans="1:8">
      <c r="A12" s="1560" t="s">
        <v>1954</v>
      </c>
      <c r="B12" s="1561">
        <v>445</v>
      </c>
      <c r="C12" s="1566">
        <v>11928</v>
      </c>
      <c r="D12" s="1561">
        <v>189</v>
      </c>
      <c r="E12" s="1563">
        <v>6244</v>
      </c>
      <c r="F12" s="1564">
        <f t="shared" si="0"/>
        <v>634</v>
      </c>
      <c r="G12" s="1565">
        <f t="shared" si="0"/>
        <v>18172</v>
      </c>
    </row>
    <row r="13" spans="1:8">
      <c r="A13" s="1560" t="s">
        <v>1955</v>
      </c>
      <c r="B13" s="1561">
        <v>454</v>
      </c>
      <c r="C13" s="1562">
        <v>12075</v>
      </c>
      <c r="D13" s="1561">
        <v>184</v>
      </c>
      <c r="E13" s="1563">
        <v>6040</v>
      </c>
      <c r="F13" s="1564">
        <f t="shared" si="0"/>
        <v>638</v>
      </c>
      <c r="G13" s="1565">
        <f t="shared" si="0"/>
        <v>18115</v>
      </c>
    </row>
    <row r="14" spans="1:8">
      <c r="A14" s="1560" t="s">
        <v>397</v>
      </c>
      <c r="B14" s="1561">
        <v>454</v>
      </c>
      <c r="C14" s="1562">
        <v>12192</v>
      </c>
      <c r="D14" s="1561">
        <v>181</v>
      </c>
      <c r="E14" s="1563">
        <v>5965</v>
      </c>
      <c r="F14" s="1564">
        <f t="shared" si="0"/>
        <v>635</v>
      </c>
      <c r="G14" s="1565">
        <f t="shared" si="0"/>
        <v>18157</v>
      </c>
    </row>
    <row r="15" spans="1:8">
      <c r="A15" s="1560" t="s">
        <v>398</v>
      </c>
      <c r="B15" s="1561">
        <v>452</v>
      </c>
      <c r="C15" s="1562">
        <v>12166</v>
      </c>
      <c r="D15" s="1561">
        <v>179</v>
      </c>
      <c r="E15" s="1563">
        <v>5995</v>
      </c>
      <c r="F15" s="1564">
        <f t="shared" si="0"/>
        <v>631</v>
      </c>
      <c r="G15" s="1565">
        <f t="shared" si="0"/>
        <v>18161</v>
      </c>
    </row>
    <row r="16" spans="1:8">
      <c r="A16" s="1560" t="s">
        <v>399</v>
      </c>
      <c r="B16" s="1561">
        <v>462</v>
      </c>
      <c r="C16" s="1562">
        <v>12357</v>
      </c>
      <c r="D16" s="1561">
        <v>184</v>
      </c>
      <c r="E16" s="1563">
        <v>6095</v>
      </c>
      <c r="F16" s="1564">
        <f t="shared" si="0"/>
        <v>646</v>
      </c>
      <c r="G16" s="1565">
        <f t="shared" si="0"/>
        <v>18452</v>
      </c>
    </row>
    <row r="17" spans="1:7">
      <c r="A17" s="1560" t="s">
        <v>400</v>
      </c>
      <c r="B17" s="1561">
        <v>466</v>
      </c>
      <c r="C17" s="1562">
        <v>12365</v>
      </c>
      <c r="D17" s="1561">
        <v>192</v>
      </c>
      <c r="E17" s="1563">
        <v>6324</v>
      </c>
      <c r="F17" s="1564">
        <f t="shared" si="0"/>
        <v>658</v>
      </c>
      <c r="G17" s="1565">
        <f t="shared" si="0"/>
        <v>18689</v>
      </c>
    </row>
    <row r="18" spans="1:7">
      <c r="A18" s="1560" t="s">
        <v>401</v>
      </c>
      <c r="B18" s="1561">
        <v>479</v>
      </c>
      <c r="C18" s="1562">
        <v>12638</v>
      </c>
      <c r="D18" s="1561">
        <v>194</v>
      </c>
      <c r="E18" s="1563">
        <v>6253</v>
      </c>
      <c r="F18" s="1564">
        <f t="shared" si="0"/>
        <v>673</v>
      </c>
      <c r="G18" s="1565">
        <f t="shared" si="0"/>
        <v>18891</v>
      </c>
    </row>
    <row r="19" spans="1:7">
      <c r="A19" s="1560" t="s">
        <v>402</v>
      </c>
      <c r="B19" s="1567">
        <v>481</v>
      </c>
      <c r="C19" s="1566">
        <v>12778</v>
      </c>
      <c r="D19" s="1567">
        <v>199</v>
      </c>
      <c r="E19" s="1568">
        <v>6315</v>
      </c>
      <c r="F19" s="1564">
        <f t="shared" si="0"/>
        <v>680</v>
      </c>
      <c r="G19" s="1565">
        <f t="shared" si="0"/>
        <v>19093</v>
      </c>
    </row>
    <row r="20" spans="1:7">
      <c r="A20" s="1560" t="s">
        <v>403</v>
      </c>
      <c r="B20" s="1567">
        <v>493</v>
      </c>
      <c r="C20" s="1566">
        <v>12932</v>
      </c>
      <c r="D20" s="1567">
        <v>202</v>
      </c>
      <c r="E20" s="1568">
        <v>6172</v>
      </c>
      <c r="F20" s="1564">
        <f t="shared" si="0"/>
        <v>695</v>
      </c>
      <c r="G20" s="1565">
        <f t="shared" si="0"/>
        <v>19104</v>
      </c>
    </row>
    <row r="21" spans="1:7">
      <c r="A21" s="1560" t="s">
        <v>404</v>
      </c>
      <c r="B21" s="1567">
        <v>496</v>
      </c>
      <c r="C21" s="1566">
        <v>12895</v>
      </c>
      <c r="D21" s="1567">
        <v>210</v>
      </c>
      <c r="E21" s="1568">
        <v>6336</v>
      </c>
      <c r="F21" s="1564">
        <f t="shared" si="0"/>
        <v>706</v>
      </c>
      <c r="G21" s="1565">
        <f t="shared" si="0"/>
        <v>19231</v>
      </c>
    </row>
    <row r="22" spans="1:7">
      <c r="A22" s="1560" t="s">
        <v>405</v>
      </c>
      <c r="B22" s="1567">
        <v>505</v>
      </c>
      <c r="C22" s="1566">
        <v>12933</v>
      </c>
      <c r="D22" s="1567">
        <v>208</v>
      </c>
      <c r="E22" s="1568">
        <v>6313</v>
      </c>
      <c r="F22" s="1564">
        <f t="shared" si="0"/>
        <v>713</v>
      </c>
      <c r="G22" s="1565">
        <f t="shared" si="0"/>
        <v>19246</v>
      </c>
    </row>
    <row r="23" spans="1:7">
      <c r="A23" s="1560" t="s">
        <v>406</v>
      </c>
      <c r="B23" s="1567">
        <v>510</v>
      </c>
      <c r="C23" s="1566">
        <v>13047</v>
      </c>
      <c r="D23" s="1567">
        <v>215</v>
      </c>
      <c r="E23" s="1568">
        <v>6451</v>
      </c>
      <c r="F23" s="1564">
        <f t="shared" si="0"/>
        <v>725</v>
      </c>
      <c r="G23" s="1565">
        <f t="shared" si="0"/>
        <v>19498</v>
      </c>
    </row>
    <row r="24" spans="1:7">
      <c r="A24" s="1560" t="s">
        <v>407</v>
      </c>
      <c r="B24" s="1567">
        <v>530</v>
      </c>
      <c r="C24" s="1566">
        <v>13235</v>
      </c>
      <c r="D24" s="1567">
        <v>216</v>
      </c>
      <c r="E24" s="1568">
        <v>6421</v>
      </c>
      <c r="F24" s="1564">
        <f t="shared" si="0"/>
        <v>746</v>
      </c>
      <c r="G24" s="1565">
        <f t="shared" si="0"/>
        <v>19656</v>
      </c>
    </row>
    <row r="25" spans="1:7">
      <c r="A25" s="1560" t="s">
        <v>408</v>
      </c>
      <c r="B25" s="1567">
        <v>537</v>
      </c>
      <c r="C25" s="1566">
        <v>13458</v>
      </c>
      <c r="D25" s="1567">
        <v>221</v>
      </c>
      <c r="E25" s="1568">
        <v>6501</v>
      </c>
      <c r="F25" s="1564">
        <f t="shared" si="0"/>
        <v>758</v>
      </c>
      <c r="G25" s="1565">
        <f t="shared" si="0"/>
        <v>19959</v>
      </c>
    </row>
    <row r="26" spans="1:7">
      <c r="A26" s="1560" t="s">
        <v>409</v>
      </c>
      <c r="B26" s="1567">
        <v>550</v>
      </c>
      <c r="C26" s="1566">
        <v>13831</v>
      </c>
      <c r="D26" s="1567">
        <v>219</v>
      </c>
      <c r="E26" s="1568">
        <v>6550</v>
      </c>
      <c r="F26" s="1564">
        <f>SUM(B26+D26)</f>
        <v>769</v>
      </c>
      <c r="G26" s="1565">
        <f>SUM(C26+E26)</f>
        <v>20381</v>
      </c>
    </row>
    <row r="27" spans="1:7">
      <c r="A27" s="1560" t="s">
        <v>410</v>
      </c>
      <c r="B27" s="1567">
        <v>561</v>
      </c>
      <c r="C27" s="1566">
        <v>14101</v>
      </c>
      <c r="D27" s="1567">
        <v>226</v>
      </c>
      <c r="E27" s="1568">
        <v>6625</v>
      </c>
      <c r="F27" s="1564">
        <f t="shared" si="0"/>
        <v>787</v>
      </c>
      <c r="G27" s="1565">
        <f t="shared" si="0"/>
        <v>20726</v>
      </c>
    </row>
    <row r="28" spans="1:7">
      <c r="A28" s="1560" t="s">
        <v>411</v>
      </c>
      <c r="B28" s="1567">
        <v>569</v>
      </c>
      <c r="C28" s="1566">
        <v>14511</v>
      </c>
      <c r="D28" s="1567">
        <v>241</v>
      </c>
      <c r="E28" s="1568">
        <v>6591</v>
      </c>
      <c r="F28" s="1564">
        <f t="shared" si="0"/>
        <v>810</v>
      </c>
      <c r="G28" s="1565">
        <f t="shared" si="0"/>
        <v>21102</v>
      </c>
    </row>
    <row r="29" spans="1:7">
      <c r="A29" s="1560" t="s">
        <v>1983</v>
      </c>
      <c r="B29" s="1567">
        <v>580</v>
      </c>
      <c r="C29" s="1566">
        <v>14801</v>
      </c>
      <c r="D29" s="1567">
        <v>242</v>
      </c>
      <c r="E29" s="1568">
        <v>6615</v>
      </c>
      <c r="F29" s="1564">
        <f t="shared" si="0"/>
        <v>822</v>
      </c>
      <c r="G29" s="1565">
        <f t="shared" si="0"/>
        <v>21416</v>
      </c>
    </row>
    <row r="30" spans="1:7">
      <c r="A30" s="1560" t="s">
        <v>1215</v>
      </c>
      <c r="B30" s="1567">
        <v>594</v>
      </c>
      <c r="C30" s="1566">
        <v>15098</v>
      </c>
      <c r="D30" s="1567">
        <v>251</v>
      </c>
      <c r="E30" s="1568">
        <v>6843</v>
      </c>
      <c r="F30" s="1564">
        <f t="shared" si="0"/>
        <v>845</v>
      </c>
      <c r="G30" s="1565">
        <f t="shared" si="0"/>
        <v>21941</v>
      </c>
    </row>
    <row r="31" spans="1:7">
      <c r="A31" s="1560" t="s">
        <v>1326</v>
      </c>
      <c r="B31" s="1567">
        <v>611</v>
      </c>
      <c r="C31" s="1566">
        <v>15445</v>
      </c>
      <c r="D31" s="1567">
        <v>260</v>
      </c>
      <c r="E31" s="1568">
        <v>7089</v>
      </c>
      <c r="F31" s="1564">
        <f t="shared" si="0"/>
        <v>871</v>
      </c>
      <c r="G31" s="1565">
        <f t="shared" si="0"/>
        <v>22534</v>
      </c>
    </row>
    <row r="32" spans="1:7">
      <c r="A32" s="1560" t="s">
        <v>1688</v>
      </c>
      <c r="B32" s="1567">
        <v>643</v>
      </c>
      <c r="C32" s="1566">
        <v>15758</v>
      </c>
      <c r="D32" s="1567">
        <v>272</v>
      </c>
      <c r="E32" s="1568">
        <v>7307</v>
      </c>
      <c r="F32" s="1564">
        <f>SUM(B32+D32)</f>
        <v>915</v>
      </c>
      <c r="G32" s="1565">
        <f>SUM(C32+E32)</f>
        <v>23065</v>
      </c>
    </row>
    <row r="33" spans="1:9" ht="19.5" thickBot="1">
      <c r="A33" s="1569" t="s">
        <v>1689</v>
      </c>
      <c r="B33" s="1570">
        <v>680</v>
      </c>
      <c r="C33" s="1571">
        <v>16016</v>
      </c>
      <c r="D33" s="1570">
        <v>281</v>
      </c>
      <c r="E33" s="1572">
        <v>7284</v>
      </c>
      <c r="F33" s="1573">
        <f>SUM(B33+D33)</f>
        <v>961</v>
      </c>
      <c r="G33" s="1574">
        <f>SUM(C33+E33)</f>
        <v>23300</v>
      </c>
    </row>
    <row r="34" spans="1:9">
      <c r="D34" s="1575"/>
      <c r="E34" s="1575"/>
      <c r="F34" s="1575"/>
      <c r="G34" s="1576" t="s">
        <v>2291</v>
      </c>
    </row>
    <row r="35" spans="1:9" s="1577" customFormat="1" ht="13.5">
      <c r="A35" s="1577" t="s">
        <v>2302</v>
      </c>
      <c r="B35" s="1578"/>
      <c r="C35" s="1578"/>
    </row>
    <row r="36" spans="1:9" s="1577" customFormat="1" ht="13.5">
      <c r="A36" s="1577" t="s">
        <v>2303</v>
      </c>
      <c r="I36" s="1578"/>
    </row>
    <row r="37" spans="1:9">
      <c r="D37" s="1575"/>
      <c r="E37" s="1575"/>
      <c r="F37" s="1575"/>
      <c r="G37" s="1576"/>
    </row>
  </sheetData>
  <mergeCells count="11">
    <mergeCell ref="G4:G5"/>
    <mergeCell ref="A1:G1"/>
    <mergeCell ref="A3:A5"/>
    <mergeCell ref="B3:C3"/>
    <mergeCell ref="D3:E3"/>
    <mergeCell ref="F3:G3"/>
    <mergeCell ref="B4:B5"/>
    <mergeCell ref="C4:C5"/>
    <mergeCell ref="D4:D5"/>
    <mergeCell ref="E4:E5"/>
    <mergeCell ref="F4:F5"/>
  </mergeCells>
  <phoneticPr fontId="4"/>
  <printOptions horizontalCentered="1"/>
  <pageMargins left="0.70866141732283472" right="0.70866141732283472" top="0.74803149606299213" bottom="0.74803149606299213" header="0.31496062992125984" footer="0.31496062992125984"/>
  <pageSetup paperSize="9" scale="6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4CF14-06DD-4D77-9D91-7C6D12CA0BBD}">
  <sheetPr>
    <pageSetUpPr fitToPage="1"/>
  </sheetPr>
  <dimension ref="A1:M28"/>
  <sheetViews>
    <sheetView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sheetView>
  </sheetViews>
  <sheetFormatPr defaultRowHeight="13.5"/>
  <cols>
    <col min="1" max="1" width="11.375" customWidth="1"/>
    <col min="2" max="2" width="12.75" bestFit="1" customWidth="1"/>
    <col min="3" max="5" width="13.125" bestFit="1" customWidth="1"/>
    <col min="6" max="6" width="21.75" bestFit="1" customWidth="1"/>
  </cols>
  <sheetData>
    <row r="1" spans="1:8" s="789" customFormat="1" ht="21">
      <c r="A1" s="167" t="s">
        <v>2304</v>
      </c>
    </row>
    <row r="2" spans="1:8" ht="15.75" customHeight="1" thickBot="1">
      <c r="A2" s="252"/>
      <c r="E2" s="2586" t="s">
        <v>2305</v>
      </c>
      <c r="F2" s="2586"/>
    </row>
    <row r="3" spans="1:8" ht="30" customHeight="1" thickBot="1">
      <c r="A3" s="1579"/>
      <c r="B3" s="1580" t="s">
        <v>2306</v>
      </c>
      <c r="C3" s="1581" t="s">
        <v>2307</v>
      </c>
      <c r="D3" s="1582" t="s">
        <v>2308</v>
      </c>
      <c r="E3" s="1581" t="s">
        <v>2309</v>
      </c>
      <c r="F3" s="1583" t="s">
        <v>2310</v>
      </c>
    </row>
    <row r="4" spans="1:8" ht="18" customHeight="1">
      <c r="A4" s="1584" t="s">
        <v>1876</v>
      </c>
      <c r="B4" s="1585">
        <v>270</v>
      </c>
      <c r="C4" s="1585">
        <v>97438</v>
      </c>
      <c r="D4" s="1585">
        <v>255701</v>
      </c>
      <c r="E4" s="1585">
        <v>869473</v>
      </c>
      <c r="F4" s="1585">
        <v>7416</v>
      </c>
    </row>
    <row r="5" spans="1:8" ht="18" customHeight="1">
      <c r="A5" s="1586" t="s">
        <v>1596</v>
      </c>
      <c r="B5" s="1587">
        <v>277</v>
      </c>
      <c r="C5" s="1588">
        <v>106972</v>
      </c>
      <c r="D5" s="1588">
        <v>277113</v>
      </c>
      <c r="E5" s="1588">
        <v>953503</v>
      </c>
      <c r="F5" s="1588">
        <v>7759</v>
      </c>
    </row>
    <row r="6" spans="1:8" ht="18" customHeight="1">
      <c r="A6" s="1586" t="s">
        <v>1597</v>
      </c>
      <c r="B6" s="1589">
        <v>278</v>
      </c>
      <c r="C6" s="1588">
        <v>114279</v>
      </c>
      <c r="D6" s="1588">
        <v>298261</v>
      </c>
      <c r="E6" s="1588">
        <v>1025954</v>
      </c>
      <c r="F6" s="1588">
        <v>7328</v>
      </c>
    </row>
    <row r="7" spans="1:8" ht="18" customHeight="1">
      <c r="A7" s="1586" t="s">
        <v>1598</v>
      </c>
      <c r="B7" s="1590">
        <v>265</v>
      </c>
      <c r="C7" s="1591">
        <v>120872</v>
      </c>
      <c r="D7" s="1591">
        <v>288582</v>
      </c>
      <c r="E7" s="1591">
        <v>1117481</v>
      </c>
      <c r="F7" s="1591">
        <v>6221</v>
      </c>
    </row>
    <row r="8" spans="1:8" ht="18" customHeight="1">
      <c r="A8" s="1586" t="s">
        <v>1599</v>
      </c>
      <c r="B8" s="1590">
        <v>279</v>
      </c>
      <c r="C8" s="1591">
        <v>127798</v>
      </c>
      <c r="D8" s="1591">
        <v>326870</v>
      </c>
      <c r="E8" s="1591">
        <v>1224193</v>
      </c>
      <c r="F8" s="1591">
        <v>5977</v>
      </c>
    </row>
    <row r="9" spans="1:8" ht="18" customHeight="1">
      <c r="A9" s="1586" t="s">
        <v>1600</v>
      </c>
      <c r="B9" s="1590">
        <v>277</v>
      </c>
      <c r="C9" s="1591">
        <v>133825</v>
      </c>
      <c r="D9" s="1591">
        <v>346005</v>
      </c>
      <c r="E9" s="1591">
        <v>1321851</v>
      </c>
      <c r="F9" s="1591">
        <v>5678</v>
      </c>
    </row>
    <row r="10" spans="1:8" ht="18" customHeight="1">
      <c r="A10" s="1586" t="s">
        <v>1601</v>
      </c>
      <c r="B10" s="1590">
        <v>280</v>
      </c>
      <c r="C10" s="1591">
        <v>141178</v>
      </c>
      <c r="D10" s="1591">
        <v>346457</v>
      </c>
      <c r="E10" s="1591">
        <v>1355172</v>
      </c>
      <c r="F10" s="1591">
        <v>5605</v>
      </c>
    </row>
    <row r="11" spans="1:8" ht="18" customHeight="1">
      <c r="A11" s="1592" t="s">
        <v>1602</v>
      </c>
      <c r="B11" s="1590">
        <v>285</v>
      </c>
      <c r="C11" s="1591">
        <v>127309</v>
      </c>
      <c r="D11" s="1591">
        <v>355561</v>
      </c>
      <c r="E11" s="1591">
        <v>1401877</v>
      </c>
      <c r="F11" s="1591">
        <v>4692</v>
      </c>
    </row>
    <row r="12" spans="1:8" ht="18" customHeight="1">
      <c r="A12" s="1592" t="s">
        <v>1603</v>
      </c>
      <c r="B12" s="1590">
        <v>276</v>
      </c>
      <c r="C12" s="1591">
        <v>47691</v>
      </c>
      <c r="D12" s="1591">
        <v>343047</v>
      </c>
      <c r="E12" s="1591">
        <v>1370328</v>
      </c>
      <c r="F12" s="1591">
        <v>4036</v>
      </c>
    </row>
    <row r="13" spans="1:8" ht="18" customHeight="1">
      <c r="A13" s="1592" t="s">
        <v>1823</v>
      </c>
      <c r="B13" s="1590">
        <v>284</v>
      </c>
      <c r="C13" s="1591">
        <v>46020</v>
      </c>
      <c r="D13" s="1591">
        <v>326664</v>
      </c>
      <c r="E13" s="1591">
        <v>1349043</v>
      </c>
      <c r="F13" s="1591">
        <v>3750</v>
      </c>
      <c r="H13" s="10"/>
    </row>
    <row r="14" spans="1:8" ht="18" customHeight="1">
      <c r="A14" s="1586" t="s">
        <v>1824</v>
      </c>
      <c r="B14" s="1591">
        <v>284</v>
      </c>
      <c r="C14" s="1591">
        <v>46260</v>
      </c>
      <c r="D14" s="1591">
        <v>337549</v>
      </c>
      <c r="E14" s="1591">
        <v>1382705</v>
      </c>
      <c r="F14" s="1591">
        <v>3522</v>
      </c>
    </row>
    <row r="15" spans="1:8" ht="18" customHeight="1">
      <c r="A15" s="1586" t="s">
        <v>1825</v>
      </c>
      <c r="B15" s="1591">
        <v>281</v>
      </c>
      <c r="C15" s="1591">
        <v>45474</v>
      </c>
      <c r="D15" s="1591">
        <v>326094</v>
      </c>
      <c r="E15" s="1591">
        <v>1333020</v>
      </c>
      <c r="F15" s="1591">
        <v>3518</v>
      </c>
    </row>
    <row r="16" spans="1:8" ht="18" customHeight="1">
      <c r="A16" s="1593" t="s">
        <v>2311</v>
      </c>
      <c r="B16" s="1590">
        <v>284</v>
      </c>
      <c r="C16" s="1591">
        <v>43147</v>
      </c>
      <c r="D16" s="1591">
        <v>320753</v>
      </c>
      <c r="E16" s="1591">
        <v>1319477</v>
      </c>
      <c r="F16" s="1591">
        <v>3254</v>
      </c>
    </row>
    <row r="17" spans="1:13" ht="18" customHeight="1">
      <c r="A17" s="1593" t="s">
        <v>2312</v>
      </c>
      <c r="B17" s="1590">
        <v>285</v>
      </c>
      <c r="C17" s="1591">
        <v>43112</v>
      </c>
      <c r="D17" s="1591">
        <v>322369</v>
      </c>
      <c r="E17" s="1591">
        <v>1347366</v>
      </c>
      <c r="F17" s="1591">
        <v>2871</v>
      </c>
    </row>
    <row r="18" spans="1:13" ht="18" customHeight="1">
      <c r="A18" s="1593" t="s">
        <v>2313</v>
      </c>
      <c r="B18" s="1590">
        <v>287</v>
      </c>
      <c r="C18" s="1591">
        <v>43442</v>
      </c>
      <c r="D18" s="1591">
        <v>319649</v>
      </c>
      <c r="E18" s="1591">
        <v>1336986</v>
      </c>
      <c r="F18" s="1591">
        <v>2736</v>
      </c>
    </row>
    <row r="19" spans="1:13" ht="18" customHeight="1">
      <c r="A19" s="1592" t="s">
        <v>1857</v>
      </c>
      <c r="B19" s="1590">
        <v>280</v>
      </c>
      <c r="C19" s="1591">
        <v>43388</v>
      </c>
      <c r="D19" s="1591">
        <v>308969</v>
      </c>
      <c r="E19" s="1591">
        <v>1311736</v>
      </c>
      <c r="F19" s="1591">
        <v>2371</v>
      </c>
    </row>
    <row r="20" spans="1:13" ht="18" customHeight="1">
      <c r="A20" s="1592" t="s">
        <v>1858</v>
      </c>
      <c r="B20" s="1590">
        <v>290</v>
      </c>
      <c r="C20" s="1591">
        <v>44258</v>
      </c>
      <c r="D20" s="1591">
        <v>336637</v>
      </c>
      <c r="E20" s="1591">
        <v>1416768</v>
      </c>
      <c r="F20" s="1591">
        <v>2678</v>
      </c>
    </row>
    <row r="21" spans="1:13" ht="18" customHeight="1">
      <c r="A21" s="1594" t="s">
        <v>2314</v>
      </c>
      <c r="B21" s="1595">
        <v>289</v>
      </c>
      <c r="C21" s="1596">
        <v>44168</v>
      </c>
      <c r="D21" s="1596">
        <v>340154</v>
      </c>
      <c r="E21" s="1596">
        <v>1439170</v>
      </c>
      <c r="F21" s="1596">
        <v>2301</v>
      </c>
      <c r="H21" s="1597"/>
      <c r="I21" s="1598"/>
      <c r="J21" s="1598"/>
      <c r="K21" s="1598"/>
      <c r="L21" s="1598"/>
      <c r="M21" s="1598"/>
    </row>
    <row r="22" spans="1:13" ht="18" customHeight="1">
      <c r="A22" s="1594" t="s">
        <v>1930</v>
      </c>
      <c r="B22" s="1595">
        <v>266</v>
      </c>
      <c r="C22" s="1596">
        <v>42437</v>
      </c>
      <c r="D22" s="1596">
        <v>284256</v>
      </c>
      <c r="E22" s="1596">
        <v>1243474</v>
      </c>
      <c r="F22" s="1596">
        <v>394</v>
      </c>
      <c r="H22" s="1597"/>
      <c r="I22" s="1598"/>
      <c r="J22" s="1598"/>
      <c r="K22" s="1598"/>
      <c r="L22" s="1598"/>
      <c r="M22" s="1598"/>
    </row>
    <row r="23" spans="1:13" ht="18" customHeight="1">
      <c r="A23" s="1594" t="s">
        <v>1931</v>
      </c>
      <c r="B23" s="1595">
        <v>260</v>
      </c>
      <c r="C23" s="1596">
        <v>41392</v>
      </c>
      <c r="D23" s="1596">
        <v>318773</v>
      </c>
      <c r="E23" s="1596">
        <v>1384072</v>
      </c>
      <c r="F23" s="1596">
        <v>869</v>
      </c>
      <c r="H23" s="1597"/>
      <c r="I23" s="1598"/>
      <c r="J23" s="1598"/>
      <c r="K23" s="1598"/>
      <c r="L23" s="1598"/>
      <c r="M23" s="1598"/>
    </row>
    <row r="24" spans="1:13" s="1599" customFormat="1" ht="18" customHeight="1" thickBot="1">
      <c r="A24" s="1594" t="s">
        <v>1932</v>
      </c>
      <c r="B24" s="1595">
        <v>285</v>
      </c>
      <c r="C24" s="1596">
        <v>42375</v>
      </c>
      <c r="D24" s="1596">
        <v>352884</v>
      </c>
      <c r="E24" s="1596">
        <v>1496421</v>
      </c>
      <c r="F24" s="1596">
        <v>695</v>
      </c>
    </row>
    <row r="25" spans="1:13" ht="18" customHeight="1">
      <c r="A25" s="1600"/>
      <c r="B25" s="1601"/>
      <c r="C25" s="2587" t="s">
        <v>2315</v>
      </c>
      <c r="D25" s="2159"/>
      <c r="E25" s="2159"/>
      <c r="F25" s="2159"/>
    </row>
    <row r="26" spans="1:13" ht="17.25" customHeight="1">
      <c r="A26" s="2588" t="s">
        <v>2316</v>
      </c>
      <c r="B26" s="2589"/>
      <c r="C26" s="2589"/>
      <c r="D26" s="2589"/>
      <c r="E26" s="2589"/>
      <c r="F26" s="1602"/>
    </row>
    <row r="27" spans="1:13" ht="18" customHeight="1">
      <c r="A27" s="2588" t="s">
        <v>2317</v>
      </c>
      <c r="B27" s="2590"/>
      <c r="C27" s="2590"/>
      <c r="D27" s="2590"/>
      <c r="E27" s="2590"/>
      <c r="F27" s="1603"/>
    </row>
    <row r="28" spans="1:13" ht="10.5" customHeight="1">
      <c r="B28" s="147"/>
      <c r="C28" s="147"/>
      <c r="D28" s="2591"/>
      <c r="E28" s="2591"/>
      <c r="F28" s="2591"/>
    </row>
  </sheetData>
  <mergeCells count="5">
    <mergeCell ref="E2:F2"/>
    <mergeCell ref="C25:F25"/>
    <mergeCell ref="A26:E26"/>
    <mergeCell ref="A27:E27"/>
    <mergeCell ref="D28:F28"/>
  </mergeCells>
  <phoneticPr fontId="4"/>
  <printOptions horizontalCentered="1"/>
  <pageMargins left="0.98425196850393704" right="0.98425196850393704" top="1.1811023622047245" bottom="1.1811023622047245" header="0.51181102362204722" footer="0.51181102362204722"/>
  <pageSetup paperSize="9" scale="91" orientation="portrait" verticalDpi="7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10938-5BD7-4C46-BEAB-BE2DEAB712EC}">
  <dimension ref="A1:G318"/>
  <sheetViews>
    <sheetView zoomScaleNormal="100" workbookViewId="0">
      <pane ySplit="5" topLeftCell="A6" activePane="bottomLeft" state="frozen"/>
      <selection pane="bottomLeft"/>
    </sheetView>
  </sheetViews>
  <sheetFormatPr defaultRowHeight="13.5"/>
  <cols>
    <col min="1" max="1" width="27.375" style="172" customWidth="1"/>
    <col min="2" max="6" width="12.125" style="173" customWidth="1"/>
    <col min="7" max="16359" width="9" style="173" customWidth="1"/>
    <col min="16360" max="16384" width="9" style="173"/>
  </cols>
  <sheetData>
    <row r="1" spans="1:7">
      <c r="A1" s="172" t="s">
        <v>415</v>
      </c>
    </row>
    <row r="2" spans="1:7">
      <c r="A2" s="172" t="s">
        <v>735</v>
      </c>
    </row>
    <row r="3" spans="1:7">
      <c r="A3" s="172" t="s">
        <v>392</v>
      </c>
    </row>
    <row r="5" spans="1:7" ht="14.25" customHeight="1">
      <c r="A5" s="174" t="s">
        <v>416</v>
      </c>
      <c r="B5" s="174" t="s">
        <v>417</v>
      </c>
      <c r="C5" s="175" t="s">
        <v>418</v>
      </c>
      <c r="D5" s="175" t="s">
        <v>419</v>
      </c>
      <c r="E5" s="176" t="s">
        <v>420</v>
      </c>
      <c r="F5" s="176" t="s">
        <v>421</v>
      </c>
    </row>
    <row r="6" spans="1:7">
      <c r="A6" s="173" t="s">
        <v>422</v>
      </c>
      <c r="B6" s="177" t="s">
        <v>423</v>
      </c>
      <c r="C6" s="173">
        <v>45</v>
      </c>
      <c r="D6" s="173">
        <v>45</v>
      </c>
      <c r="E6" s="173">
        <v>90</v>
      </c>
      <c r="F6" s="173">
        <v>35</v>
      </c>
      <c r="G6" s="178"/>
    </row>
    <row r="7" spans="1:7">
      <c r="A7" s="173" t="s">
        <v>424</v>
      </c>
      <c r="B7" s="177" t="s">
        <v>423</v>
      </c>
      <c r="C7" s="173">
        <v>241</v>
      </c>
      <c r="D7" s="173">
        <v>238</v>
      </c>
      <c r="E7" s="173">
        <v>479</v>
      </c>
      <c r="F7" s="173">
        <v>238</v>
      </c>
      <c r="G7" s="178"/>
    </row>
    <row r="8" spans="1:7">
      <c r="A8" s="173" t="s">
        <v>425</v>
      </c>
      <c r="B8" s="177" t="s">
        <v>423</v>
      </c>
      <c r="C8" s="173">
        <v>143</v>
      </c>
      <c r="D8" s="173">
        <v>163</v>
      </c>
      <c r="E8" s="173">
        <v>306</v>
      </c>
      <c r="F8" s="173">
        <v>124</v>
      </c>
      <c r="G8" s="178"/>
    </row>
    <row r="9" spans="1:7">
      <c r="A9" s="173" t="s">
        <v>426</v>
      </c>
      <c r="B9" s="177" t="s">
        <v>423</v>
      </c>
      <c r="C9" s="173">
        <v>18</v>
      </c>
      <c r="D9" s="173">
        <v>20</v>
      </c>
      <c r="E9" s="173">
        <v>38</v>
      </c>
      <c r="F9" s="173">
        <v>14</v>
      </c>
      <c r="G9" s="178"/>
    </row>
    <row r="10" spans="1:7">
      <c r="A10" s="173" t="s">
        <v>427</v>
      </c>
      <c r="B10" s="177" t="s">
        <v>423</v>
      </c>
      <c r="C10" s="173">
        <v>619</v>
      </c>
      <c r="D10" s="173">
        <v>594</v>
      </c>
      <c r="E10" s="173">
        <v>1213</v>
      </c>
      <c r="F10" s="173">
        <v>484</v>
      </c>
      <c r="G10" s="178"/>
    </row>
    <row r="11" spans="1:7">
      <c r="A11" s="173" t="s">
        <v>428</v>
      </c>
      <c r="B11" s="177" t="s">
        <v>423</v>
      </c>
      <c r="C11" s="173">
        <v>19</v>
      </c>
      <c r="D11" s="173">
        <v>10</v>
      </c>
      <c r="E11" s="173">
        <v>29</v>
      </c>
      <c r="F11" s="173">
        <v>16</v>
      </c>
      <c r="G11" s="178"/>
    </row>
    <row r="12" spans="1:7">
      <c r="A12" s="173" t="s">
        <v>429</v>
      </c>
      <c r="B12" s="177" t="s">
        <v>423</v>
      </c>
      <c r="C12" s="173">
        <v>145</v>
      </c>
      <c r="D12" s="173">
        <v>128</v>
      </c>
      <c r="E12" s="173">
        <v>273</v>
      </c>
      <c r="F12" s="173">
        <v>106</v>
      </c>
      <c r="G12" s="178"/>
    </row>
    <row r="13" spans="1:7">
      <c r="A13" s="173" t="s">
        <v>430</v>
      </c>
      <c r="B13" s="177" t="s">
        <v>423</v>
      </c>
      <c r="C13" s="173">
        <v>44</v>
      </c>
      <c r="D13" s="173">
        <v>39</v>
      </c>
      <c r="E13" s="173">
        <v>83</v>
      </c>
      <c r="F13" s="173">
        <v>34</v>
      </c>
      <c r="G13" s="178"/>
    </row>
    <row r="14" spans="1:7">
      <c r="A14" s="173" t="s">
        <v>431</v>
      </c>
      <c r="B14" s="177" t="s">
        <v>423</v>
      </c>
      <c r="C14" s="173">
        <v>223</v>
      </c>
      <c r="D14" s="173">
        <v>212</v>
      </c>
      <c r="E14" s="173">
        <v>435</v>
      </c>
      <c r="F14" s="173">
        <v>185</v>
      </c>
      <c r="G14" s="178"/>
    </row>
    <row r="15" spans="1:7">
      <c r="A15" s="173" t="s">
        <v>432</v>
      </c>
      <c r="B15" s="177" t="s">
        <v>423</v>
      </c>
      <c r="C15" s="173">
        <v>144</v>
      </c>
      <c r="D15" s="173">
        <v>152</v>
      </c>
      <c r="E15" s="173">
        <v>296</v>
      </c>
      <c r="F15" s="173">
        <v>119</v>
      </c>
      <c r="G15" s="178"/>
    </row>
    <row r="16" spans="1:7">
      <c r="A16" s="173" t="s">
        <v>433</v>
      </c>
      <c r="B16" s="177" t="s">
        <v>423</v>
      </c>
      <c r="C16" s="173">
        <v>175</v>
      </c>
      <c r="D16" s="173">
        <v>175</v>
      </c>
      <c r="E16" s="173">
        <v>350</v>
      </c>
      <c r="F16" s="173">
        <v>128</v>
      </c>
      <c r="G16" s="178"/>
    </row>
    <row r="17" spans="1:7">
      <c r="A17" s="173" t="s">
        <v>434</v>
      </c>
      <c r="B17" s="177" t="s">
        <v>423</v>
      </c>
      <c r="C17" s="173">
        <v>276</v>
      </c>
      <c r="D17" s="173">
        <v>306</v>
      </c>
      <c r="E17" s="173">
        <v>582</v>
      </c>
      <c r="F17" s="173">
        <v>236</v>
      </c>
      <c r="G17" s="178"/>
    </row>
    <row r="18" spans="1:7">
      <c r="A18" s="173" t="s">
        <v>435</v>
      </c>
      <c r="B18" s="177" t="s">
        <v>423</v>
      </c>
      <c r="C18" s="173">
        <v>52</v>
      </c>
      <c r="D18" s="173">
        <v>51</v>
      </c>
      <c r="E18" s="173">
        <v>103</v>
      </c>
      <c r="F18" s="173">
        <v>38</v>
      </c>
      <c r="G18" s="178"/>
    </row>
    <row r="19" spans="1:7">
      <c r="A19" s="173" t="s">
        <v>436</v>
      </c>
      <c r="B19" s="177" t="s">
        <v>423</v>
      </c>
      <c r="C19" s="173">
        <v>248</v>
      </c>
      <c r="D19" s="173">
        <v>241</v>
      </c>
      <c r="E19" s="173">
        <v>489</v>
      </c>
      <c r="F19" s="173">
        <v>209</v>
      </c>
      <c r="G19" s="178"/>
    </row>
    <row r="20" spans="1:7">
      <c r="A20" s="173" t="s">
        <v>437</v>
      </c>
      <c r="B20" s="177" t="s">
        <v>423</v>
      </c>
      <c r="C20" s="173">
        <v>198</v>
      </c>
      <c r="D20" s="173">
        <v>210</v>
      </c>
      <c r="E20" s="173">
        <v>408</v>
      </c>
      <c r="F20" s="173">
        <v>150</v>
      </c>
      <c r="G20" s="178"/>
    </row>
    <row r="21" spans="1:7">
      <c r="A21" s="173" t="s">
        <v>438</v>
      </c>
      <c r="B21" s="177" t="s">
        <v>423</v>
      </c>
      <c r="C21" s="173">
        <v>128</v>
      </c>
      <c r="D21" s="173">
        <v>125</v>
      </c>
      <c r="E21" s="173">
        <v>253</v>
      </c>
      <c r="F21" s="173">
        <v>106</v>
      </c>
      <c r="G21" s="178"/>
    </row>
    <row r="22" spans="1:7">
      <c r="A22" s="173" t="s">
        <v>439</v>
      </c>
      <c r="B22" s="177" t="s">
        <v>423</v>
      </c>
      <c r="C22" s="173">
        <v>346</v>
      </c>
      <c r="D22" s="173">
        <v>338</v>
      </c>
      <c r="E22" s="173">
        <v>684</v>
      </c>
      <c r="F22" s="173">
        <v>268</v>
      </c>
      <c r="G22" s="178"/>
    </row>
    <row r="23" spans="1:7">
      <c r="A23" s="173" t="s">
        <v>440</v>
      </c>
      <c r="B23" s="177" t="s">
        <v>423</v>
      </c>
      <c r="C23" s="173">
        <v>361</v>
      </c>
      <c r="D23" s="173">
        <v>352</v>
      </c>
      <c r="E23" s="173">
        <v>713</v>
      </c>
      <c r="F23" s="173">
        <v>270</v>
      </c>
      <c r="G23" s="178"/>
    </row>
    <row r="24" spans="1:7">
      <c r="A24" s="173" t="s">
        <v>441</v>
      </c>
      <c r="B24" s="177" t="s">
        <v>423</v>
      </c>
      <c r="C24" s="173">
        <v>295</v>
      </c>
      <c r="D24" s="173">
        <v>284</v>
      </c>
      <c r="E24" s="173">
        <v>579</v>
      </c>
      <c r="F24" s="173">
        <v>239</v>
      </c>
      <c r="G24" s="178"/>
    </row>
    <row r="25" spans="1:7">
      <c r="A25" s="173" t="s">
        <v>442</v>
      </c>
      <c r="B25" s="177" t="s">
        <v>423</v>
      </c>
      <c r="C25" s="173">
        <v>723</v>
      </c>
      <c r="D25" s="173">
        <v>758</v>
      </c>
      <c r="E25" s="173">
        <v>1481</v>
      </c>
      <c r="F25" s="173">
        <v>591</v>
      </c>
      <c r="G25" s="178"/>
    </row>
    <row r="26" spans="1:7">
      <c r="A26" s="173" t="s">
        <v>443</v>
      </c>
      <c r="B26" s="177" t="s">
        <v>423</v>
      </c>
      <c r="C26" s="173">
        <v>53</v>
      </c>
      <c r="D26" s="173">
        <v>50</v>
      </c>
      <c r="E26" s="173">
        <v>103</v>
      </c>
      <c r="F26" s="173">
        <v>40</v>
      </c>
      <c r="G26" s="178"/>
    </row>
    <row r="27" spans="1:7">
      <c r="A27" s="173" t="s">
        <v>444</v>
      </c>
      <c r="B27" s="177" t="s">
        <v>423</v>
      </c>
      <c r="C27" s="173">
        <v>48</v>
      </c>
      <c r="D27" s="173">
        <v>50</v>
      </c>
      <c r="E27" s="173">
        <v>98</v>
      </c>
      <c r="F27" s="173">
        <v>34</v>
      </c>
      <c r="G27" s="178"/>
    </row>
    <row r="28" spans="1:7">
      <c r="A28" s="173" t="s">
        <v>445</v>
      </c>
      <c r="B28" s="177" t="s">
        <v>423</v>
      </c>
      <c r="C28" s="173">
        <v>520</v>
      </c>
      <c r="D28" s="173">
        <v>485</v>
      </c>
      <c r="E28" s="173">
        <v>1005</v>
      </c>
      <c r="F28" s="173">
        <v>420</v>
      </c>
      <c r="G28" s="178"/>
    </row>
    <row r="29" spans="1:7">
      <c r="A29" s="173" t="s">
        <v>446</v>
      </c>
      <c r="B29" s="177" t="s">
        <v>423</v>
      </c>
      <c r="C29" s="173">
        <v>45</v>
      </c>
      <c r="D29" s="173">
        <v>39</v>
      </c>
      <c r="E29" s="173">
        <v>84</v>
      </c>
      <c r="F29" s="173">
        <v>28</v>
      </c>
      <c r="G29" s="178"/>
    </row>
    <row r="30" spans="1:7">
      <c r="A30" s="173" t="s">
        <v>447</v>
      </c>
      <c r="B30" s="177" t="s">
        <v>423</v>
      </c>
      <c r="C30" s="173">
        <v>102</v>
      </c>
      <c r="D30" s="173">
        <v>116</v>
      </c>
      <c r="E30" s="173">
        <v>218</v>
      </c>
      <c r="F30" s="173">
        <v>92</v>
      </c>
      <c r="G30" s="178"/>
    </row>
    <row r="31" spans="1:7">
      <c r="A31" s="173" t="s">
        <v>448</v>
      </c>
      <c r="B31" s="177" t="s">
        <v>423</v>
      </c>
      <c r="C31" s="173">
        <v>30</v>
      </c>
      <c r="D31" s="173">
        <v>24</v>
      </c>
      <c r="E31" s="173">
        <v>54</v>
      </c>
      <c r="F31" s="173">
        <v>19</v>
      </c>
      <c r="G31" s="178"/>
    </row>
    <row r="32" spans="1:7">
      <c r="A32" s="173" t="s">
        <v>449</v>
      </c>
      <c r="B32" s="177" t="s">
        <v>423</v>
      </c>
      <c r="C32" s="173">
        <v>358</v>
      </c>
      <c r="D32" s="173">
        <v>350</v>
      </c>
      <c r="E32" s="173">
        <v>708</v>
      </c>
      <c r="F32" s="173">
        <v>268</v>
      </c>
      <c r="G32" s="178"/>
    </row>
    <row r="33" spans="1:7">
      <c r="A33" s="173" t="s">
        <v>450</v>
      </c>
      <c r="B33" s="177" t="s">
        <v>423</v>
      </c>
      <c r="C33" s="173">
        <v>96</v>
      </c>
      <c r="D33" s="173">
        <v>104</v>
      </c>
      <c r="E33" s="173">
        <v>200</v>
      </c>
      <c r="F33" s="173">
        <v>70</v>
      </c>
      <c r="G33" s="178"/>
    </row>
    <row r="34" spans="1:7">
      <c r="A34" s="173" t="s">
        <v>451</v>
      </c>
      <c r="B34" s="177" t="s">
        <v>423</v>
      </c>
      <c r="C34" s="173">
        <v>115</v>
      </c>
      <c r="D34" s="173">
        <v>86</v>
      </c>
      <c r="E34" s="173">
        <v>201</v>
      </c>
      <c r="F34" s="173">
        <v>81</v>
      </c>
      <c r="G34" s="178"/>
    </row>
    <row r="35" spans="1:7">
      <c r="A35" s="173" t="s">
        <v>452</v>
      </c>
      <c r="B35" s="177" t="s">
        <v>423</v>
      </c>
      <c r="C35" s="173">
        <v>45</v>
      </c>
      <c r="D35" s="173">
        <v>37</v>
      </c>
      <c r="E35" s="173">
        <v>82</v>
      </c>
      <c r="F35" s="173">
        <v>35</v>
      </c>
      <c r="G35" s="178"/>
    </row>
    <row r="36" spans="1:7">
      <c r="A36" s="173" t="s">
        <v>453</v>
      </c>
      <c r="B36" s="177" t="s">
        <v>423</v>
      </c>
      <c r="C36" s="173">
        <v>54</v>
      </c>
      <c r="D36" s="173">
        <v>37</v>
      </c>
      <c r="E36" s="173">
        <v>91</v>
      </c>
      <c r="F36" s="173">
        <v>57</v>
      </c>
      <c r="G36" s="178"/>
    </row>
    <row r="37" spans="1:7">
      <c r="A37" s="173" t="s">
        <v>454</v>
      </c>
      <c r="B37" s="177" t="s">
        <v>423</v>
      </c>
      <c r="C37" s="173">
        <v>778</v>
      </c>
      <c r="D37" s="173">
        <v>649</v>
      </c>
      <c r="E37" s="173">
        <v>1427</v>
      </c>
      <c r="F37" s="173">
        <v>726</v>
      </c>
      <c r="G37" s="178"/>
    </row>
    <row r="38" spans="1:7">
      <c r="A38" s="173" t="s">
        <v>455</v>
      </c>
      <c r="B38" s="177" t="s">
        <v>423</v>
      </c>
      <c r="C38" s="173">
        <v>1853</v>
      </c>
      <c r="D38" s="173">
        <v>1510</v>
      </c>
      <c r="E38" s="173">
        <v>3363</v>
      </c>
      <c r="F38" s="173">
        <v>1976</v>
      </c>
      <c r="G38" s="178"/>
    </row>
    <row r="39" spans="1:7">
      <c r="A39" s="173" t="s">
        <v>456</v>
      </c>
      <c r="B39" s="177" t="s">
        <v>423</v>
      </c>
      <c r="C39" s="173">
        <v>1144</v>
      </c>
      <c r="D39" s="173">
        <v>900</v>
      </c>
      <c r="E39" s="173">
        <v>2044</v>
      </c>
      <c r="F39" s="173">
        <v>1586</v>
      </c>
      <c r="G39" s="178"/>
    </row>
    <row r="40" spans="1:7">
      <c r="A40" s="173" t="s">
        <v>457</v>
      </c>
      <c r="B40" s="177" t="s">
        <v>423</v>
      </c>
      <c r="C40" s="173">
        <v>1274</v>
      </c>
      <c r="D40" s="173">
        <v>796</v>
      </c>
      <c r="E40" s="173">
        <v>2070</v>
      </c>
      <c r="F40" s="173">
        <v>1838</v>
      </c>
      <c r="G40" s="178"/>
    </row>
    <row r="41" spans="1:7">
      <c r="A41" s="173" t="s">
        <v>458</v>
      </c>
      <c r="B41" s="177" t="s">
        <v>423</v>
      </c>
      <c r="C41" s="173">
        <v>1025</v>
      </c>
      <c r="D41" s="173">
        <v>946</v>
      </c>
      <c r="E41" s="173">
        <v>1971</v>
      </c>
      <c r="F41" s="173">
        <v>973</v>
      </c>
      <c r="G41" s="178"/>
    </row>
    <row r="42" spans="1:7">
      <c r="A42" s="173" t="s">
        <v>459</v>
      </c>
      <c r="B42" s="177" t="s">
        <v>423</v>
      </c>
      <c r="C42" s="173">
        <v>775</v>
      </c>
      <c r="D42" s="173">
        <v>828</v>
      </c>
      <c r="E42" s="173">
        <v>1603</v>
      </c>
      <c r="F42" s="173">
        <v>570</v>
      </c>
      <c r="G42" s="178"/>
    </row>
    <row r="43" spans="1:7">
      <c r="A43" s="173" t="s">
        <v>460</v>
      </c>
      <c r="B43" s="177" t="s">
        <v>423</v>
      </c>
      <c r="C43" s="173">
        <v>1362</v>
      </c>
      <c r="D43" s="173">
        <v>1164</v>
      </c>
      <c r="E43" s="173">
        <v>2526</v>
      </c>
      <c r="F43" s="173">
        <v>1301</v>
      </c>
      <c r="G43" s="178"/>
    </row>
    <row r="44" spans="1:7">
      <c r="A44" s="173" t="s">
        <v>461</v>
      </c>
      <c r="B44" s="177" t="s">
        <v>423</v>
      </c>
      <c r="C44" s="173">
        <v>767</v>
      </c>
      <c r="D44" s="173">
        <v>665</v>
      </c>
      <c r="E44" s="173">
        <v>1432</v>
      </c>
      <c r="F44" s="173">
        <v>801</v>
      </c>
      <c r="G44" s="178"/>
    </row>
    <row r="45" spans="1:7">
      <c r="A45" s="173" t="s">
        <v>462</v>
      </c>
      <c r="B45" s="177" t="s">
        <v>423</v>
      </c>
      <c r="C45" s="173">
        <v>768</v>
      </c>
      <c r="D45" s="173">
        <v>733</v>
      </c>
      <c r="E45" s="173">
        <v>1501</v>
      </c>
      <c r="F45" s="173">
        <v>729</v>
      </c>
      <c r="G45" s="178"/>
    </row>
    <row r="46" spans="1:7">
      <c r="A46" s="173" t="s">
        <v>463</v>
      </c>
      <c r="B46" s="177" t="s">
        <v>423</v>
      </c>
      <c r="C46" s="173">
        <v>1171</v>
      </c>
      <c r="D46" s="173">
        <v>1221</v>
      </c>
      <c r="E46" s="173">
        <v>2392</v>
      </c>
      <c r="F46" s="173">
        <v>1078</v>
      </c>
      <c r="G46" s="178"/>
    </row>
    <row r="47" spans="1:7">
      <c r="A47" s="173" t="s">
        <v>464</v>
      </c>
      <c r="B47" s="177" t="s">
        <v>423</v>
      </c>
      <c r="C47" s="173">
        <v>533</v>
      </c>
      <c r="D47" s="173">
        <v>547</v>
      </c>
      <c r="E47" s="173">
        <v>1080</v>
      </c>
      <c r="F47" s="173">
        <v>427</v>
      </c>
      <c r="G47" s="178"/>
    </row>
    <row r="48" spans="1:7">
      <c r="A48" s="173" t="s">
        <v>465</v>
      </c>
      <c r="B48" s="177" t="s">
        <v>423</v>
      </c>
      <c r="C48" s="173">
        <v>322</v>
      </c>
      <c r="D48" s="173">
        <v>299</v>
      </c>
      <c r="E48" s="173">
        <v>621</v>
      </c>
      <c r="F48" s="173">
        <v>228</v>
      </c>
      <c r="G48" s="178"/>
    </row>
    <row r="49" spans="1:7">
      <c r="A49" s="173" t="s">
        <v>466</v>
      </c>
      <c r="B49" s="177" t="s">
        <v>423</v>
      </c>
      <c r="C49" s="173">
        <v>680</v>
      </c>
      <c r="D49" s="173">
        <v>639</v>
      </c>
      <c r="E49" s="173">
        <v>1319</v>
      </c>
      <c r="F49" s="173">
        <v>671</v>
      </c>
      <c r="G49" s="178"/>
    </row>
    <row r="50" spans="1:7">
      <c r="A50" s="173" t="s">
        <v>467</v>
      </c>
      <c r="B50" s="177" t="s">
        <v>423</v>
      </c>
      <c r="C50" s="173">
        <v>192</v>
      </c>
      <c r="D50" s="173">
        <v>198</v>
      </c>
      <c r="E50" s="173">
        <v>390</v>
      </c>
      <c r="F50" s="173">
        <v>135</v>
      </c>
      <c r="G50" s="178"/>
    </row>
    <row r="51" spans="1:7">
      <c r="A51" s="173" t="s">
        <v>468</v>
      </c>
      <c r="B51" s="177" t="s">
        <v>423</v>
      </c>
      <c r="C51" s="173">
        <v>80</v>
      </c>
      <c r="D51" s="173">
        <v>72</v>
      </c>
      <c r="E51" s="173">
        <v>152</v>
      </c>
      <c r="F51" s="173">
        <v>61</v>
      </c>
      <c r="G51" s="178"/>
    </row>
    <row r="52" spans="1:7">
      <c r="A52" s="173" t="s">
        <v>469</v>
      </c>
      <c r="B52" s="177" t="s">
        <v>423</v>
      </c>
      <c r="C52" s="173">
        <v>922</v>
      </c>
      <c r="D52" s="173">
        <v>839</v>
      </c>
      <c r="E52" s="173">
        <v>1761</v>
      </c>
      <c r="F52" s="173">
        <v>891</v>
      </c>
      <c r="G52" s="178"/>
    </row>
    <row r="53" spans="1:7">
      <c r="A53" s="173" t="s">
        <v>470</v>
      </c>
      <c r="B53" s="177" t="s">
        <v>423</v>
      </c>
      <c r="C53" s="173">
        <v>568</v>
      </c>
      <c r="D53" s="173">
        <v>539</v>
      </c>
      <c r="E53" s="173">
        <v>1107</v>
      </c>
      <c r="F53" s="173">
        <v>583</v>
      </c>
      <c r="G53" s="178"/>
    </row>
    <row r="54" spans="1:7">
      <c r="A54" s="173" t="s">
        <v>471</v>
      </c>
      <c r="B54" s="177" t="s">
        <v>423</v>
      </c>
      <c r="C54" s="173">
        <v>1270</v>
      </c>
      <c r="D54" s="173">
        <v>1257</v>
      </c>
      <c r="E54" s="173">
        <v>2527</v>
      </c>
      <c r="F54" s="173">
        <v>1025</v>
      </c>
      <c r="G54" s="178"/>
    </row>
    <row r="55" spans="1:7">
      <c r="A55" s="173" t="s">
        <v>472</v>
      </c>
      <c r="B55" s="177" t="s">
        <v>423</v>
      </c>
      <c r="C55" s="173">
        <v>765</v>
      </c>
      <c r="D55" s="173">
        <v>792</v>
      </c>
      <c r="E55" s="173">
        <v>1557</v>
      </c>
      <c r="F55" s="173">
        <v>690</v>
      </c>
      <c r="G55" s="178"/>
    </row>
    <row r="56" spans="1:7">
      <c r="A56" s="173" t="s">
        <v>473</v>
      </c>
      <c r="B56" s="177" t="s">
        <v>423</v>
      </c>
      <c r="C56" s="173">
        <v>954</v>
      </c>
      <c r="D56" s="173">
        <v>1031</v>
      </c>
      <c r="E56" s="173">
        <v>1985</v>
      </c>
      <c r="F56" s="173">
        <v>698</v>
      </c>
      <c r="G56" s="178"/>
    </row>
    <row r="57" spans="1:7">
      <c r="A57" s="173" t="s">
        <v>474</v>
      </c>
      <c r="B57" s="177" t="s">
        <v>423</v>
      </c>
      <c r="C57" s="173">
        <v>379</v>
      </c>
      <c r="D57" s="173">
        <v>341</v>
      </c>
      <c r="E57" s="173">
        <v>720</v>
      </c>
      <c r="F57" s="173">
        <v>316</v>
      </c>
      <c r="G57" s="178"/>
    </row>
    <row r="58" spans="1:7">
      <c r="A58" s="173" t="s">
        <v>475</v>
      </c>
      <c r="B58" s="177" t="s">
        <v>423</v>
      </c>
      <c r="C58" s="173">
        <v>1142</v>
      </c>
      <c r="D58" s="173">
        <v>1092</v>
      </c>
      <c r="E58" s="173">
        <v>2234</v>
      </c>
      <c r="F58" s="173">
        <v>1046</v>
      </c>
      <c r="G58" s="178"/>
    </row>
    <row r="59" spans="1:7">
      <c r="A59" s="173" t="s">
        <v>476</v>
      </c>
      <c r="B59" s="177" t="s">
        <v>423</v>
      </c>
      <c r="C59" s="173">
        <v>119</v>
      </c>
      <c r="D59" s="173">
        <v>128</v>
      </c>
      <c r="E59" s="173">
        <v>247</v>
      </c>
      <c r="F59" s="173">
        <v>96</v>
      </c>
      <c r="G59" s="178"/>
    </row>
    <row r="60" spans="1:7">
      <c r="A60" s="173" t="s">
        <v>477</v>
      </c>
      <c r="B60" s="177" t="s">
        <v>423</v>
      </c>
      <c r="C60" s="173">
        <v>746</v>
      </c>
      <c r="D60" s="173">
        <v>818</v>
      </c>
      <c r="E60" s="173">
        <v>1564</v>
      </c>
      <c r="F60" s="173">
        <v>777</v>
      </c>
      <c r="G60" s="178"/>
    </row>
    <row r="61" spans="1:7">
      <c r="A61" s="173" t="s">
        <v>478</v>
      </c>
      <c r="B61" s="177" t="s">
        <v>423</v>
      </c>
      <c r="C61" s="173">
        <v>360</v>
      </c>
      <c r="D61" s="173">
        <v>350</v>
      </c>
      <c r="E61" s="173">
        <v>710</v>
      </c>
      <c r="F61" s="173">
        <v>350</v>
      </c>
      <c r="G61" s="178"/>
    </row>
    <row r="62" spans="1:7">
      <c r="A62" s="173" t="s">
        <v>479</v>
      </c>
      <c r="B62" s="177" t="s">
        <v>423</v>
      </c>
      <c r="C62" s="173">
        <v>1493</v>
      </c>
      <c r="D62" s="173">
        <v>1497</v>
      </c>
      <c r="E62" s="173">
        <v>2990</v>
      </c>
      <c r="F62" s="173">
        <v>1356</v>
      </c>
      <c r="G62" s="178"/>
    </row>
    <row r="63" spans="1:7">
      <c r="A63" s="173" t="s">
        <v>480</v>
      </c>
      <c r="B63" s="177" t="s">
        <v>423</v>
      </c>
      <c r="C63" s="173">
        <v>683</v>
      </c>
      <c r="D63" s="173">
        <v>698</v>
      </c>
      <c r="E63" s="173">
        <v>1381</v>
      </c>
      <c r="F63" s="173">
        <v>571</v>
      </c>
      <c r="G63" s="178"/>
    </row>
    <row r="64" spans="1:7">
      <c r="A64" s="173" t="s">
        <v>481</v>
      </c>
      <c r="B64" s="177" t="s">
        <v>423</v>
      </c>
      <c r="C64" s="173">
        <v>107</v>
      </c>
      <c r="D64" s="173">
        <v>100</v>
      </c>
      <c r="E64" s="173">
        <v>207</v>
      </c>
      <c r="F64" s="173">
        <v>95</v>
      </c>
      <c r="G64" s="178"/>
    </row>
    <row r="65" spans="1:7">
      <c r="A65" s="173" t="s">
        <v>482</v>
      </c>
      <c r="B65" s="177" t="s">
        <v>423</v>
      </c>
      <c r="C65" s="173">
        <v>29</v>
      </c>
      <c r="D65" s="173">
        <v>33</v>
      </c>
      <c r="E65" s="173">
        <v>62</v>
      </c>
      <c r="F65" s="173">
        <v>25</v>
      </c>
      <c r="G65" s="178"/>
    </row>
    <row r="66" spans="1:7">
      <c r="A66" s="173" t="s">
        <v>483</v>
      </c>
      <c r="B66" s="177" t="s">
        <v>423</v>
      </c>
      <c r="C66" s="173">
        <v>101</v>
      </c>
      <c r="D66" s="173">
        <v>97</v>
      </c>
      <c r="E66" s="173">
        <v>198</v>
      </c>
      <c r="F66" s="173">
        <v>70</v>
      </c>
      <c r="G66" s="178"/>
    </row>
    <row r="67" spans="1:7">
      <c r="A67" s="173" t="s">
        <v>484</v>
      </c>
      <c r="B67" s="177" t="s">
        <v>423</v>
      </c>
      <c r="C67" s="173">
        <v>38</v>
      </c>
      <c r="D67" s="173">
        <v>21</v>
      </c>
      <c r="E67" s="173">
        <v>59</v>
      </c>
      <c r="F67" s="173">
        <v>38</v>
      </c>
      <c r="G67" s="178"/>
    </row>
    <row r="68" spans="1:7">
      <c r="A68" s="173" t="s">
        <v>485</v>
      </c>
      <c r="B68" s="177" t="s">
        <v>423</v>
      </c>
      <c r="C68" s="173">
        <v>33</v>
      </c>
      <c r="D68" s="173">
        <v>28</v>
      </c>
      <c r="E68" s="173">
        <v>61</v>
      </c>
      <c r="F68" s="173">
        <v>27</v>
      </c>
      <c r="G68" s="178"/>
    </row>
    <row r="69" spans="1:7">
      <c r="A69" s="173" t="s">
        <v>486</v>
      </c>
      <c r="B69" s="177" t="s">
        <v>423</v>
      </c>
      <c r="C69" s="173">
        <v>16</v>
      </c>
      <c r="D69" s="173">
        <v>13</v>
      </c>
      <c r="E69" s="173">
        <v>29</v>
      </c>
      <c r="F69" s="173">
        <v>17</v>
      </c>
      <c r="G69" s="178"/>
    </row>
    <row r="70" spans="1:7">
      <c r="A70" s="173" t="s">
        <v>487</v>
      </c>
      <c r="B70" s="177" t="s">
        <v>423</v>
      </c>
      <c r="C70" s="173">
        <v>132</v>
      </c>
      <c r="D70" s="173">
        <v>141</v>
      </c>
      <c r="E70" s="173">
        <v>273</v>
      </c>
      <c r="F70" s="173">
        <v>96</v>
      </c>
      <c r="G70" s="178"/>
    </row>
    <row r="71" spans="1:7">
      <c r="A71" s="173" t="s">
        <v>488</v>
      </c>
      <c r="B71" s="177" t="s">
        <v>423</v>
      </c>
      <c r="C71" s="173">
        <v>37</v>
      </c>
      <c r="D71" s="173">
        <v>38</v>
      </c>
      <c r="E71" s="173">
        <v>75</v>
      </c>
      <c r="F71" s="173">
        <v>24</v>
      </c>
      <c r="G71" s="178"/>
    </row>
    <row r="72" spans="1:7">
      <c r="A72" s="173" t="s">
        <v>489</v>
      </c>
      <c r="B72" s="177" t="s">
        <v>423</v>
      </c>
      <c r="C72" s="173">
        <v>29</v>
      </c>
      <c r="D72" s="173">
        <v>23</v>
      </c>
      <c r="E72" s="173">
        <v>52</v>
      </c>
      <c r="F72" s="173">
        <v>17</v>
      </c>
      <c r="G72" s="178"/>
    </row>
    <row r="73" spans="1:7">
      <c r="A73" s="173" t="s">
        <v>490</v>
      </c>
      <c r="B73" s="177" t="s">
        <v>423</v>
      </c>
      <c r="C73" s="173">
        <v>80</v>
      </c>
      <c r="D73" s="173">
        <v>68</v>
      </c>
      <c r="E73" s="173">
        <v>148</v>
      </c>
      <c r="F73" s="173">
        <v>58</v>
      </c>
      <c r="G73" s="178"/>
    </row>
    <row r="74" spans="1:7">
      <c r="A74" s="173" t="s">
        <v>491</v>
      </c>
      <c r="B74" s="177" t="s">
        <v>423</v>
      </c>
      <c r="C74" s="173">
        <v>86</v>
      </c>
      <c r="D74" s="173">
        <v>89</v>
      </c>
      <c r="E74" s="173">
        <v>175</v>
      </c>
      <c r="F74" s="173">
        <v>72</v>
      </c>
      <c r="G74" s="178"/>
    </row>
    <row r="75" spans="1:7">
      <c r="A75" s="173" t="s">
        <v>492</v>
      </c>
      <c r="B75" s="177" t="s">
        <v>423</v>
      </c>
      <c r="C75" s="173">
        <v>585</v>
      </c>
      <c r="D75" s="173">
        <v>577</v>
      </c>
      <c r="E75" s="173">
        <v>1162</v>
      </c>
      <c r="F75" s="173">
        <v>524</v>
      </c>
      <c r="G75" s="178"/>
    </row>
    <row r="76" spans="1:7">
      <c r="A76" s="173" t="s">
        <v>493</v>
      </c>
      <c r="B76" s="177" t="s">
        <v>423</v>
      </c>
      <c r="C76" s="173">
        <v>41</v>
      </c>
      <c r="D76" s="173">
        <v>34</v>
      </c>
      <c r="E76" s="173">
        <v>75</v>
      </c>
      <c r="F76" s="173">
        <v>29</v>
      </c>
      <c r="G76" s="178"/>
    </row>
    <row r="77" spans="1:7">
      <c r="A77" s="173" t="s">
        <v>494</v>
      </c>
      <c r="B77" s="177" t="s">
        <v>423</v>
      </c>
      <c r="C77" s="173">
        <v>177</v>
      </c>
      <c r="D77" s="173">
        <v>164</v>
      </c>
      <c r="E77" s="173">
        <v>341</v>
      </c>
      <c r="F77" s="173">
        <v>124</v>
      </c>
      <c r="G77" s="178"/>
    </row>
    <row r="78" spans="1:7">
      <c r="A78" s="173" t="s">
        <v>495</v>
      </c>
      <c r="B78" s="177" t="s">
        <v>423</v>
      </c>
      <c r="C78" s="173">
        <v>1286</v>
      </c>
      <c r="D78" s="173">
        <v>1074</v>
      </c>
      <c r="E78" s="173">
        <v>2360</v>
      </c>
      <c r="F78" s="173">
        <v>1314</v>
      </c>
      <c r="G78" s="178"/>
    </row>
    <row r="79" spans="1:7">
      <c r="A79" s="173" t="s">
        <v>496</v>
      </c>
      <c r="B79" s="177" t="s">
        <v>423</v>
      </c>
      <c r="C79" s="173">
        <v>3</v>
      </c>
      <c r="D79" s="173">
        <v>14</v>
      </c>
      <c r="E79" s="173">
        <v>17</v>
      </c>
      <c r="F79" s="173">
        <v>15</v>
      </c>
      <c r="G79" s="178"/>
    </row>
    <row r="80" spans="1:7">
      <c r="A80" s="173" t="s">
        <v>497</v>
      </c>
      <c r="B80" s="177" t="s">
        <v>423</v>
      </c>
      <c r="C80" s="173">
        <v>331</v>
      </c>
      <c r="D80" s="173">
        <v>295</v>
      </c>
      <c r="E80" s="173">
        <v>626</v>
      </c>
      <c r="F80" s="173">
        <v>343</v>
      </c>
      <c r="G80" s="178"/>
    </row>
    <row r="81" spans="1:7">
      <c r="A81" s="173" t="s">
        <v>498</v>
      </c>
      <c r="B81" s="177" t="s">
        <v>423</v>
      </c>
      <c r="C81" s="173">
        <v>44</v>
      </c>
      <c r="D81" s="173">
        <v>42</v>
      </c>
      <c r="E81" s="173">
        <v>86</v>
      </c>
      <c r="F81" s="173">
        <v>33</v>
      </c>
      <c r="G81" s="178"/>
    </row>
    <row r="82" spans="1:7">
      <c r="A82" s="173" t="s">
        <v>499</v>
      </c>
      <c r="B82" s="177" t="s">
        <v>423</v>
      </c>
      <c r="C82" s="173">
        <v>234</v>
      </c>
      <c r="D82" s="173">
        <v>250</v>
      </c>
      <c r="E82" s="173">
        <v>484</v>
      </c>
      <c r="F82" s="173">
        <v>206</v>
      </c>
      <c r="G82" s="178"/>
    </row>
    <row r="83" spans="1:7">
      <c r="A83" s="173" t="s">
        <v>500</v>
      </c>
      <c r="B83" s="177" t="s">
        <v>423</v>
      </c>
      <c r="C83" s="173">
        <v>196</v>
      </c>
      <c r="D83" s="173">
        <v>205</v>
      </c>
      <c r="E83" s="173">
        <v>401</v>
      </c>
      <c r="F83" s="173">
        <v>163</v>
      </c>
      <c r="G83" s="178"/>
    </row>
    <row r="84" spans="1:7">
      <c r="A84" s="173" t="s">
        <v>501</v>
      </c>
      <c r="B84" s="177" t="s">
        <v>423</v>
      </c>
      <c r="C84" s="173">
        <v>11</v>
      </c>
      <c r="D84" s="173">
        <v>8</v>
      </c>
      <c r="E84" s="173">
        <v>19</v>
      </c>
      <c r="F84" s="173">
        <v>19</v>
      </c>
      <c r="G84" s="178"/>
    </row>
    <row r="85" spans="1:7">
      <c r="A85" s="173" t="s">
        <v>502</v>
      </c>
      <c r="B85" s="177" t="s">
        <v>423</v>
      </c>
      <c r="C85" s="173">
        <v>1126</v>
      </c>
      <c r="D85" s="173">
        <v>1110</v>
      </c>
      <c r="E85" s="173">
        <v>2236</v>
      </c>
      <c r="F85" s="173">
        <v>1082</v>
      </c>
      <c r="G85" s="178"/>
    </row>
    <row r="86" spans="1:7">
      <c r="A86" s="173" t="s">
        <v>503</v>
      </c>
      <c r="B86" s="177" t="s">
        <v>423</v>
      </c>
      <c r="C86" s="173">
        <v>1034</v>
      </c>
      <c r="D86" s="173">
        <v>910</v>
      </c>
      <c r="E86" s="173">
        <v>1944</v>
      </c>
      <c r="F86" s="173">
        <v>1071</v>
      </c>
      <c r="G86" s="178"/>
    </row>
    <row r="87" spans="1:7">
      <c r="A87" s="173" t="s">
        <v>504</v>
      </c>
      <c r="B87" s="177" t="s">
        <v>423</v>
      </c>
      <c r="C87" s="173">
        <v>440</v>
      </c>
      <c r="D87" s="173">
        <v>483</v>
      </c>
      <c r="E87" s="173">
        <v>923</v>
      </c>
      <c r="F87" s="173">
        <v>404</v>
      </c>
      <c r="G87" s="178"/>
    </row>
    <row r="88" spans="1:7">
      <c r="A88" s="173" t="s">
        <v>505</v>
      </c>
      <c r="B88" s="177" t="s">
        <v>423</v>
      </c>
      <c r="C88" s="173">
        <v>93</v>
      </c>
      <c r="D88" s="173">
        <v>98</v>
      </c>
      <c r="E88" s="173">
        <v>191</v>
      </c>
      <c r="F88" s="173">
        <v>80</v>
      </c>
      <c r="G88" s="178"/>
    </row>
    <row r="89" spans="1:7">
      <c r="A89" s="173" t="s">
        <v>506</v>
      </c>
      <c r="B89" s="177" t="s">
        <v>423</v>
      </c>
      <c r="C89" s="173">
        <v>75</v>
      </c>
      <c r="D89" s="173">
        <v>74</v>
      </c>
      <c r="E89" s="173">
        <v>149</v>
      </c>
      <c r="F89" s="173">
        <v>65</v>
      </c>
      <c r="G89" s="178"/>
    </row>
    <row r="90" spans="1:7">
      <c r="A90" s="173" t="s">
        <v>507</v>
      </c>
      <c r="B90" s="177" t="s">
        <v>423</v>
      </c>
      <c r="C90" s="173">
        <v>45</v>
      </c>
      <c r="D90" s="173">
        <v>58</v>
      </c>
      <c r="E90" s="173">
        <v>103</v>
      </c>
      <c r="F90" s="173">
        <v>49</v>
      </c>
      <c r="G90" s="178"/>
    </row>
    <row r="91" spans="1:7">
      <c r="A91" s="173" t="s">
        <v>508</v>
      </c>
      <c r="B91" s="177" t="s">
        <v>423</v>
      </c>
      <c r="C91" s="173">
        <v>220</v>
      </c>
      <c r="D91" s="173">
        <v>243</v>
      </c>
      <c r="E91" s="173">
        <v>463</v>
      </c>
      <c r="F91" s="173">
        <v>202</v>
      </c>
      <c r="G91" s="178"/>
    </row>
    <row r="92" spans="1:7">
      <c r="A92" s="173" t="s">
        <v>509</v>
      </c>
      <c r="B92" s="177" t="s">
        <v>423</v>
      </c>
      <c r="C92" s="173">
        <v>114</v>
      </c>
      <c r="D92" s="173">
        <v>145</v>
      </c>
      <c r="E92" s="173">
        <v>259</v>
      </c>
      <c r="F92" s="173">
        <v>116</v>
      </c>
      <c r="G92" s="178"/>
    </row>
    <row r="93" spans="1:7">
      <c r="A93" s="173" t="s">
        <v>510</v>
      </c>
      <c r="B93" s="177" t="s">
        <v>423</v>
      </c>
      <c r="C93" s="173">
        <v>88</v>
      </c>
      <c r="D93" s="173">
        <v>95</v>
      </c>
      <c r="E93" s="173">
        <v>183</v>
      </c>
      <c r="F93" s="173">
        <v>78</v>
      </c>
      <c r="G93" s="178"/>
    </row>
    <row r="94" spans="1:7">
      <c r="A94" s="173" t="s">
        <v>511</v>
      </c>
      <c r="B94" s="177" t="s">
        <v>423</v>
      </c>
      <c r="C94" s="173">
        <v>176</v>
      </c>
      <c r="D94" s="173">
        <v>180</v>
      </c>
      <c r="E94" s="173">
        <v>356</v>
      </c>
      <c r="F94" s="173">
        <v>154</v>
      </c>
      <c r="G94" s="178"/>
    </row>
    <row r="95" spans="1:7">
      <c r="A95" s="173" t="s">
        <v>512</v>
      </c>
      <c r="B95" s="177" t="s">
        <v>423</v>
      </c>
      <c r="C95" s="173">
        <v>599</v>
      </c>
      <c r="D95" s="173">
        <v>547</v>
      </c>
      <c r="E95" s="173">
        <v>1146</v>
      </c>
      <c r="F95" s="173">
        <v>646</v>
      </c>
      <c r="G95" s="178"/>
    </row>
    <row r="96" spans="1:7">
      <c r="A96" s="173" t="s">
        <v>513</v>
      </c>
      <c r="B96" s="177" t="s">
        <v>423</v>
      </c>
      <c r="C96" s="173">
        <v>704</v>
      </c>
      <c r="D96" s="173">
        <v>620</v>
      </c>
      <c r="E96" s="173">
        <v>1324</v>
      </c>
      <c r="F96" s="173">
        <v>808</v>
      </c>
      <c r="G96" s="178"/>
    </row>
    <row r="97" spans="1:7">
      <c r="A97" s="173" t="s">
        <v>514</v>
      </c>
      <c r="B97" s="177" t="s">
        <v>423</v>
      </c>
      <c r="C97" s="173">
        <v>37</v>
      </c>
      <c r="D97" s="173">
        <v>32</v>
      </c>
      <c r="E97" s="173">
        <v>69</v>
      </c>
      <c r="F97" s="173">
        <v>69</v>
      </c>
      <c r="G97" s="178"/>
    </row>
    <row r="98" spans="1:7">
      <c r="A98" s="173" t="s">
        <v>515</v>
      </c>
      <c r="B98" s="177" t="s">
        <v>423</v>
      </c>
      <c r="C98" s="173">
        <v>46</v>
      </c>
      <c r="D98" s="173">
        <v>39</v>
      </c>
      <c r="E98" s="173">
        <v>85</v>
      </c>
      <c r="F98" s="173">
        <v>38</v>
      </c>
      <c r="G98" s="178"/>
    </row>
    <row r="99" spans="1:7">
      <c r="A99" s="173" t="s">
        <v>516</v>
      </c>
      <c r="B99" s="177" t="s">
        <v>423</v>
      </c>
      <c r="C99" s="173">
        <v>2139</v>
      </c>
      <c r="D99" s="173">
        <v>2104</v>
      </c>
      <c r="E99" s="173">
        <v>4243</v>
      </c>
      <c r="F99" s="173">
        <v>1656</v>
      </c>
      <c r="G99" s="178"/>
    </row>
    <row r="100" spans="1:7">
      <c r="A100" s="173" t="s">
        <v>517</v>
      </c>
      <c r="B100" s="177" t="s">
        <v>423</v>
      </c>
      <c r="C100" s="173">
        <v>822</v>
      </c>
      <c r="D100" s="173">
        <v>789</v>
      </c>
      <c r="E100" s="173">
        <v>1611</v>
      </c>
      <c r="F100" s="173">
        <v>825</v>
      </c>
      <c r="G100" s="178"/>
    </row>
    <row r="101" spans="1:7">
      <c r="A101" s="173" t="s">
        <v>518</v>
      </c>
      <c r="B101" s="177" t="s">
        <v>423</v>
      </c>
      <c r="C101" s="173">
        <v>4</v>
      </c>
      <c r="D101" s="173">
        <v>2</v>
      </c>
      <c r="E101" s="173">
        <v>6</v>
      </c>
      <c r="F101" s="173">
        <v>2</v>
      </c>
      <c r="G101" s="178"/>
    </row>
    <row r="102" spans="1:7">
      <c r="A102" s="173" t="s">
        <v>736</v>
      </c>
      <c r="B102" s="177" t="s">
        <v>423</v>
      </c>
      <c r="C102" s="173">
        <v>3</v>
      </c>
      <c r="D102" s="173">
        <v>1</v>
      </c>
      <c r="E102" s="173">
        <v>4</v>
      </c>
      <c r="F102" s="173">
        <v>1</v>
      </c>
      <c r="G102" s="178"/>
    </row>
    <row r="103" spans="1:7">
      <c r="A103" s="173" t="s">
        <v>519</v>
      </c>
      <c r="B103" s="177" t="s">
        <v>423</v>
      </c>
      <c r="C103" s="173">
        <v>1468</v>
      </c>
      <c r="D103" s="173">
        <v>1329</v>
      </c>
      <c r="E103" s="173">
        <v>2797</v>
      </c>
      <c r="F103" s="173">
        <v>1223</v>
      </c>
      <c r="G103" s="178"/>
    </row>
    <row r="104" spans="1:7">
      <c r="A104" s="173" t="s">
        <v>520</v>
      </c>
      <c r="B104" s="177" t="s">
        <v>423</v>
      </c>
      <c r="C104" s="173">
        <v>4</v>
      </c>
      <c r="D104" s="173">
        <v>2</v>
      </c>
      <c r="E104" s="173">
        <v>6</v>
      </c>
      <c r="F104" s="173">
        <v>6</v>
      </c>
      <c r="G104" s="178"/>
    </row>
    <row r="105" spans="1:7">
      <c r="A105" s="173" t="s">
        <v>521</v>
      </c>
      <c r="B105" s="177" t="s">
        <v>423</v>
      </c>
      <c r="C105" s="173">
        <v>20</v>
      </c>
      <c r="D105" s="173">
        <v>18</v>
      </c>
      <c r="E105" s="173">
        <v>38</v>
      </c>
      <c r="F105" s="173">
        <v>16</v>
      </c>
      <c r="G105" s="178"/>
    </row>
    <row r="106" spans="1:7">
      <c r="A106" s="173" t="s">
        <v>522</v>
      </c>
      <c r="B106" s="177" t="s">
        <v>423</v>
      </c>
      <c r="C106" s="173">
        <v>0</v>
      </c>
      <c r="D106" s="173">
        <v>1</v>
      </c>
      <c r="E106" s="173">
        <v>1</v>
      </c>
      <c r="F106" s="173">
        <v>1</v>
      </c>
      <c r="G106" s="178"/>
    </row>
    <row r="107" spans="1:7">
      <c r="A107" s="173" t="s">
        <v>523</v>
      </c>
      <c r="B107" s="177" t="s">
        <v>423</v>
      </c>
      <c r="C107" s="173">
        <v>201</v>
      </c>
      <c r="D107" s="173">
        <v>185</v>
      </c>
      <c r="E107" s="173">
        <v>386</v>
      </c>
      <c r="F107" s="173">
        <v>138</v>
      </c>
      <c r="G107" s="178"/>
    </row>
    <row r="108" spans="1:7">
      <c r="A108" s="173" t="s">
        <v>524</v>
      </c>
      <c r="B108" s="177" t="s">
        <v>423</v>
      </c>
      <c r="C108" s="173">
        <v>256</v>
      </c>
      <c r="D108" s="173">
        <v>270</v>
      </c>
      <c r="E108" s="173">
        <v>526</v>
      </c>
      <c r="F108" s="173">
        <v>181</v>
      </c>
      <c r="G108" s="178"/>
    </row>
    <row r="109" spans="1:7">
      <c r="A109" s="173" t="s">
        <v>525</v>
      </c>
      <c r="B109" s="177" t="s">
        <v>423</v>
      </c>
      <c r="C109" s="173">
        <v>6</v>
      </c>
      <c r="D109" s="173">
        <v>3</v>
      </c>
      <c r="E109" s="173">
        <v>9</v>
      </c>
      <c r="F109" s="173">
        <v>2</v>
      </c>
      <c r="G109" s="178"/>
    </row>
    <row r="110" spans="1:7">
      <c r="A110" s="173" t="s">
        <v>526</v>
      </c>
      <c r="B110" s="177" t="s">
        <v>423</v>
      </c>
      <c r="C110" s="173">
        <v>558</v>
      </c>
      <c r="D110" s="173">
        <v>550</v>
      </c>
      <c r="E110" s="173">
        <v>1108</v>
      </c>
      <c r="F110" s="173">
        <v>481</v>
      </c>
      <c r="G110" s="178"/>
    </row>
    <row r="111" spans="1:7">
      <c r="A111" s="173" t="s">
        <v>527</v>
      </c>
      <c r="B111" s="177" t="s">
        <v>423</v>
      </c>
      <c r="C111" s="173">
        <v>69</v>
      </c>
      <c r="D111" s="173">
        <v>67</v>
      </c>
      <c r="E111" s="173">
        <v>136</v>
      </c>
      <c r="F111" s="173">
        <v>53</v>
      </c>
      <c r="G111" s="178"/>
    </row>
    <row r="112" spans="1:7">
      <c r="A112" s="173" t="s">
        <v>528</v>
      </c>
      <c r="B112" s="177" t="s">
        <v>423</v>
      </c>
      <c r="C112" s="173">
        <v>251</v>
      </c>
      <c r="D112" s="173">
        <v>257</v>
      </c>
      <c r="E112" s="173">
        <v>508</v>
      </c>
      <c r="F112" s="173">
        <v>250</v>
      </c>
      <c r="G112" s="178"/>
    </row>
    <row r="113" spans="1:7">
      <c r="A113" s="173" t="s">
        <v>529</v>
      </c>
      <c r="B113" s="177" t="s">
        <v>423</v>
      </c>
      <c r="C113" s="173">
        <v>204</v>
      </c>
      <c r="D113" s="173">
        <v>225</v>
      </c>
      <c r="E113" s="173">
        <v>429</v>
      </c>
      <c r="F113" s="173">
        <v>168</v>
      </c>
      <c r="G113" s="178"/>
    </row>
    <row r="114" spans="1:7">
      <c r="A114" s="173" t="s">
        <v>530</v>
      </c>
      <c r="B114" s="177" t="s">
        <v>423</v>
      </c>
      <c r="C114" s="173">
        <v>1032</v>
      </c>
      <c r="D114" s="173">
        <v>1027</v>
      </c>
      <c r="E114" s="173">
        <v>2059</v>
      </c>
      <c r="F114" s="173">
        <v>718</v>
      </c>
      <c r="G114" s="178"/>
    </row>
    <row r="115" spans="1:7">
      <c r="A115" s="173" t="s">
        <v>531</v>
      </c>
      <c r="B115" s="177" t="s">
        <v>423</v>
      </c>
      <c r="C115" s="173">
        <v>1345</v>
      </c>
      <c r="D115" s="173">
        <v>1358</v>
      </c>
      <c r="E115" s="173">
        <v>2703</v>
      </c>
      <c r="F115" s="173">
        <v>922</v>
      </c>
      <c r="G115" s="178"/>
    </row>
    <row r="116" spans="1:7">
      <c r="A116" s="173" t="s">
        <v>532</v>
      </c>
      <c r="B116" s="177" t="s">
        <v>423</v>
      </c>
      <c r="C116" s="173">
        <v>762</v>
      </c>
      <c r="D116" s="173">
        <v>713</v>
      </c>
      <c r="E116" s="173">
        <v>1475</v>
      </c>
      <c r="F116" s="173">
        <v>545</v>
      </c>
      <c r="G116" s="178"/>
    </row>
    <row r="117" spans="1:7">
      <c r="A117" s="173" t="s">
        <v>533</v>
      </c>
      <c r="B117" s="177" t="s">
        <v>423</v>
      </c>
      <c r="C117" s="173">
        <v>3</v>
      </c>
      <c r="D117" s="173">
        <v>1</v>
      </c>
      <c r="E117" s="173">
        <v>4</v>
      </c>
      <c r="F117" s="173">
        <v>3</v>
      </c>
      <c r="G117" s="178"/>
    </row>
    <row r="118" spans="1:7">
      <c r="A118" s="173" t="s">
        <v>534</v>
      </c>
      <c r="B118" s="177" t="s">
        <v>423</v>
      </c>
      <c r="C118" s="173">
        <v>411</v>
      </c>
      <c r="D118" s="173">
        <v>362</v>
      </c>
      <c r="E118" s="173">
        <v>773</v>
      </c>
      <c r="F118" s="173">
        <v>302</v>
      </c>
      <c r="G118" s="178"/>
    </row>
    <row r="119" spans="1:7">
      <c r="A119" s="173" t="s">
        <v>535</v>
      </c>
      <c r="B119" s="177" t="s">
        <v>423</v>
      </c>
      <c r="C119" s="173">
        <v>604</v>
      </c>
      <c r="D119" s="173">
        <v>622</v>
      </c>
      <c r="E119" s="173">
        <v>1226</v>
      </c>
      <c r="F119" s="173">
        <v>455</v>
      </c>
      <c r="G119" s="178"/>
    </row>
    <row r="120" spans="1:7">
      <c r="A120" s="173" t="s">
        <v>536</v>
      </c>
      <c r="B120" s="177" t="s">
        <v>423</v>
      </c>
      <c r="C120" s="173">
        <v>1160</v>
      </c>
      <c r="D120" s="173">
        <v>1091</v>
      </c>
      <c r="E120" s="173">
        <v>2251</v>
      </c>
      <c r="F120" s="173">
        <v>864</v>
      </c>
      <c r="G120" s="178"/>
    </row>
    <row r="121" spans="1:7">
      <c r="A121" s="173" t="s">
        <v>537</v>
      </c>
      <c r="B121" s="177" t="s">
        <v>423</v>
      </c>
      <c r="C121" s="173">
        <v>1240</v>
      </c>
      <c r="D121" s="173">
        <v>1265</v>
      </c>
      <c r="E121" s="173">
        <v>2505</v>
      </c>
      <c r="F121" s="173">
        <v>1099</v>
      </c>
      <c r="G121" s="178"/>
    </row>
    <row r="122" spans="1:7">
      <c r="A122" s="173" t="s">
        <v>538</v>
      </c>
      <c r="B122" s="177" t="s">
        <v>423</v>
      </c>
      <c r="C122" s="173">
        <v>779</v>
      </c>
      <c r="D122" s="173">
        <v>753</v>
      </c>
      <c r="E122" s="173">
        <v>1532</v>
      </c>
      <c r="F122" s="173">
        <v>569</v>
      </c>
      <c r="G122" s="178"/>
    </row>
    <row r="123" spans="1:7">
      <c r="A123" s="173" t="s">
        <v>539</v>
      </c>
      <c r="B123" s="177" t="s">
        <v>423</v>
      </c>
      <c r="C123" s="173">
        <v>542</v>
      </c>
      <c r="D123" s="173">
        <v>498</v>
      </c>
      <c r="E123" s="173">
        <v>1040</v>
      </c>
      <c r="F123" s="173">
        <v>387</v>
      </c>
      <c r="G123" s="178"/>
    </row>
    <row r="124" spans="1:7">
      <c r="A124" s="173" t="s">
        <v>540</v>
      </c>
      <c r="B124" s="177" t="s">
        <v>423</v>
      </c>
      <c r="C124" s="173">
        <v>160</v>
      </c>
      <c r="D124" s="173">
        <v>154</v>
      </c>
      <c r="E124" s="173">
        <v>314</v>
      </c>
      <c r="F124" s="173">
        <v>95</v>
      </c>
      <c r="G124" s="178"/>
    </row>
    <row r="125" spans="1:7">
      <c r="A125" s="173" t="s">
        <v>541</v>
      </c>
      <c r="B125" s="177" t="s">
        <v>423</v>
      </c>
      <c r="C125" s="173">
        <v>372</v>
      </c>
      <c r="D125" s="173">
        <v>331</v>
      </c>
      <c r="E125" s="173">
        <v>703</v>
      </c>
      <c r="F125" s="173">
        <v>308</v>
      </c>
      <c r="G125" s="178"/>
    </row>
    <row r="126" spans="1:7">
      <c r="A126" s="173" t="s">
        <v>542</v>
      </c>
      <c r="B126" s="177" t="s">
        <v>423</v>
      </c>
      <c r="C126" s="173">
        <v>667</v>
      </c>
      <c r="D126" s="173">
        <v>698</v>
      </c>
      <c r="E126" s="173">
        <v>1365</v>
      </c>
      <c r="F126" s="173">
        <v>546</v>
      </c>
      <c r="G126" s="178"/>
    </row>
    <row r="127" spans="1:7">
      <c r="A127" s="173" t="s">
        <v>543</v>
      </c>
      <c r="B127" s="177" t="s">
        <v>423</v>
      </c>
      <c r="C127" s="173">
        <v>1126</v>
      </c>
      <c r="D127" s="173">
        <v>1101</v>
      </c>
      <c r="E127" s="173">
        <v>2227</v>
      </c>
      <c r="F127" s="173">
        <v>875</v>
      </c>
      <c r="G127" s="178"/>
    </row>
    <row r="128" spans="1:7">
      <c r="A128" s="173" t="s">
        <v>544</v>
      </c>
      <c r="B128" s="177" t="s">
        <v>423</v>
      </c>
      <c r="C128" s="173">
        <v>1552</v>
      </c>
      <c r="D128" s="173">
        <v>1515</v>
      </c>
      <c r="E128" s="173">
        <v>3067</v>
      </c>
      <c r="F128" s="173">
        <v>1453</v>
      </c>
      <c r="G128" s="178"/>
    </row>
    <row r="129" spans="1:7">
      <c r="A129" s="173" t="s">
        <v>545</v>
      </c>
      <c r="B129" s="177" t="s">
        <v>423</v>
      </c>
      <c r="C129" s="173">
        <v>1805</v>
      </c>
      <c r="D129" s="173">
        <v>1706</v>
      </c>
      <c r="E129" s="173">
        <v>3511</v>
      </c>
      <c r="F129" s="173">
        <v>1475</v>
      </c>
      <c r="G129" s="178"/>
    </row>
    <row r="130" spans="1:7">
      <c r="A130" s="173" t="s">
        <v>546</v>
      </c>
      <c r="B130" s="177" t="s">
        <v>423</v>
      </c>
      <c r="C130" s="173">
        <v>1770</v>
      </c>
      <c r="D130" s="173">
        <v>1627</v>
      </c>
      <c r="E130" s="173">
        <v>3397</v>
      </c>
      <c r="F130" s="173">
        <v>1375</v>
      </c>
      <c r="G130" s="178"/>
    </row>
    <row r="131" spans="1:7">
      <c r="A131" s="173" t="s">
        <v>547</v>
      </c>
      <c r="B131" s="177" t="s">
        <v>423</v>
      </c>
      <c r="C131" s="173">
        <v>862</v>
      </c>
      <c r="D131" s="173">
        <v>808</v>
      </c>
      <c r="E131" s="173">
        <v>1670</v>
      </c>
      <c r="F131" s="173">
        <v>823</v>
      </c>
      <c r="G131" s="178"/>
    </row>
    <row r="132" spans="1:7">
      <c r="A132" s="173" t="s">
        <v>548</v>
      </c>
      <c r="B132" s="177" t="s">
        <v>423</v>
      </c>
      <c r="C132" s="173">
        <v>2057</v>
      </c>
      <c r="D132" s="173">
        <v>2049</v>
      </c>
      <c r="E132" s="173">
        <v>4106</v>
      </c>
      <c r="F132" s="173">
        <v>1423</v>
      </c>
      <c r="G132" s="178"/>
    </row>
    <row r="133" spans="1:7">
      <c r="A133" s="173" t="s">
        <v>549</v>
      </c>
      <c r="B133" s="177" t="s">
        <v>550</v>
      </c>
      <c r="C133" s="173">
        <v>433</v>
      </c>
      <c r="D133" s="173">
        <v>393</v>
      </c>
      <c r="E133" s="173">
        <v>826</v>
      </c>
      <c r="F133" s="173">
        <v>414</v>
      </c>
      <c r="G133" s="178"/>
    </row>
    <row r="134" spans="1:7">
      <c r="A134" s="173" t="s">
        <v>551</v>
      </c>
      <c r="B134" s="177" t="s">
        <v>550</v>
      </c>
      <c r="C134" s="173">
        <v>712</v>
      </c>
      <c r="D134" s="173">
        <v>558</v>
      </c>
      <c r="E134" s="173">
        <v>1270</v>
      </c>
      <c r="F134" s="173">
        <v>843</v>
      </c>
      <c r="G134" s="178"/>
    </row>
    <row r="135" spans="1:7">
      <c r="A135" s="173" t="s">
        <v>552</v>
      </c>
      <c r="B135" s="177" t="s">
        <v>550</v>
      </c>
      <c r="C135" s="173">
        <v>265</v>
      </c>
      <c r="D135" s="173">
        <v>264</v>
      </c>
      <c r="E135" s="173">
        <v>529</v>
      </c>
      <c r="F135" s="173">
        <v>298</v>
      </c>
      <c r="G135" s="178"/>
    </row>
    <row r="136" spans="1:7">
      <c r="A136" s="173" t="s">
        <v>553</v>
      </c>
      <c r="B136" s="177" t="s">
        <v>550</v>
      </c>
      <c r="C136" s="173">
        <v>423</v>
      </c>
      <c r="D136" s="173">
        <v>395</v>
      </c>
      <c r="E136" s="173">
        <v>818</v>
      </c>
      <c r="F136" s="173">
        <v>362</v>
      </c>
      <c r="G136" s="178"/>
    </row>
    <row r="137" spans="1:7">
      <c r="A137" s="173" t="s">
        <v>554</v>
      </c>
      <c r="B137" s="177" t="s">
        <v>550</v>
      </c>
      <c r="C137" s="173">
        <v>357</v>
      </c>
      <c r="D137" s="173">
        <v>315</v>
      </c>
      <c r="E137" s="173">
        <v>672</v>
      </c>
      <c r="F137" s="173">
        <v>339</v>
      </c>
      <c r="G137" s="178"/>
    </row>
    <row r="138" spans="1:7">
      <c r="A138" s="173" t="s">
        <v>555</v>
      </c>
      <c r="B138" s="177" t="s">
        <v>550</v>
      </c>
      <c r="C138" s="173">
        <v>95</v>
      </c>
      <c r="D138" s="173">
        <v>78</v>
      </c>
      <c r="E138" s="173">
        <v>173</v>
      </c>
      <c r="F138" s="173">
        <v>81</v>
      </c>
      <c r="G138" s="178"/>
    </row>
    <row r="139" spans="1:7">
      <c r="A139" s="173" t="s">
        <v>556</v>
      </c>
      <c r="B139" s="177" t="s">
        <v>550</v>
      </c>
      <c r="C139" s="173">
        <v>87</v>
      </c>
      <c r="D139" s="173">
        <v>106</v>
      </c>
      <c r="E139" s="173">
        <v>193</v>
      </c>
      <c r="F139" s="173">
        <v>73</v>
      </c>
      <c r="G139" s="178"/>
    </row>
    <row r="140" spans="1:7">
      <c r="A140" s="173" t="s">
        <v>557</v>
      </c>
      <c r="B140" s="177" t="s">
        <v>550</v>
      </c>
      <c r="C140" s="173">
        <v>293</v>
      </c>
      <c r="D140" s="173">
        <v>276</v>
      </c>
      <c r="E140" s="173">
        <v>569</v>
      </c>
      <c r="F140" s="173">
        <v>254</v>
      </c>
      <c r="G140" s="178"/>
    </row>
    <row r="141" spans="1:7">
      <c r="A141" s="173" t="s">
        <v>558</v>
      </c>
      <c r="B141" s="177" t="s">
        <v>550</v>
      </c>
      <c r="C141" s="173">
        <v>143</v>
      </c>
      <c r="D141" s="173">
        <v>102</v>
      </c>
      <c r="E141" s="173">
        <v>245</v>
      </c>
      <c r="F141" s="173">
        <v>153</v>
      </c>
      <c r="G141" s="178"/>
    </row>
    <row r="142" spans="1:7">
      <c r="A142" s="173" t="s">
        <v>559</v>
      </c>
      <c r="B142" s="177" t="s">
        <v>550</v>
      </c>
      <c r="C142" s="173">
        <v>159</v>
      </c>
      <c r="D142" s="173">
        <v>167</v>
      </c>
      <c r="E142" s="173">
        <v>326</v>
      </c>
      <c r="F142" s="173">
        <v>141</v>
      </c>
      <c r="G142" s="178"/>
    </row>
    <row r="143" spans="1:7">
      <c r="A143" s="173" t="s">
        <v>560</v>
      </c>
      <c r="B143" s="177" t="s">
        <v>550</v>
      </c>
      <c r="C143" s="173">
        <v>319</v>
      </c>
      <c r="D143" s="173">
        <v>343</v>
      </c>
      <c r="E143" s="173">
        <v>662</v>
      </c>
      <c r="F143" s="173">
        <v>303</v>
      </c>
      <c r="G143" s="178"/>
    </row>
    <row r="144" spans="1:7">
      <c r="A144" s="173" t="s">
        <v>561</v>
      </c>
      <c r="B144" s="177" t="s">
        <v>550</v>
      </c>
      <c r="C144" s="173">
        <v>108</v>
      </c>
      <c r="D144" s="173">
        <v>106</v>
      </c>
      <c r="E144" s="173">
        <v>214</v>
      </c>
      <c r="F144" s="173">
        <v>87</v>
      </c>
      <c r="G144" s="178"/>
    </row>
    <row r="145" spans="1:7">
      <c r="A145" s="173" t="s">
        <v>562</v>
      </c>
      <c r="B145" s="177" t="s">
        <v>550</v>
      </c>
      <c r="C145" s="173">
        <v>349</v>
      </c>
      <c r="D145" s="173">
        <v>387</v>
      </c>
      <c r="E145" s="173">
        <v>736</v>
      </c>
      <c r="F145" s="173">
        <v>313</v>
      </c>
      <c r="G145" s="178"/>
    </row>
    <row r="146" spans="1:7">
      <c r="A146" s="173" t="s">
        <v>563</v>
      </c>
      <c r="B146" s="177" t="s">
        <v>550</v>
      </c>
      <c r="C146" s="173">
        <v>191</v>
      </c>
      <c r="D146" s="173">
        <v>188</v>
      </c>
      <c r="E146" s="173">
        <v>379</v>
      </c>
      <c r="F146" s="173">
        <v>167</v>
      </c>
      <c r="G146" s="178"/>
    </row>
    <row r="147" spans="1:7">
      <c r="A147" s="173" t="s">
        <v>564</v>
      </c>
      <c r="B147" s="177" t="s">
        <v>550</v>
      </c>
      <c r="C147" s="173">
        <v>192</v>
      </c>
      <c r="D147" s="173">
        <v>203</v>
      </c>
      <c r="E147" s="173">
        <v>395</v>
      </c>
      <c r="F147" s="173">
        <v>174</v>
      </c>
      <c r="G147" s="178"/>
    </row>
    <row r="148" spans="1:7">
      <c r="A148" s="173" t="s">
        <v>565</v>
      </c>
      <c r="B148" s="177" t="s">
        <v>550</v>
      </c>
      <c r="C148" s="173">
        <v>217</v>
      </c>
      <c r="D148" s="173">
        <v>226</v>
      </c>
      <c r="E148" s="173">
        <v>443</v>
      </c>
      <c r="F148" s="173">
        <v>177</v>
      </c>
      <c r="G148" s="178"/>
    </row>
    <row r="149" spans="1:7">
      <c r="A149" s="173" t="s">
        <v>566</v>
      </c>
      <c r="B149" s="177" t="s">
        <v>550</v>
      </c>
      <c r="C149" s="173">
        <v>130</v>
      </c>
      <c r="D149" s="173">
        <v>119</v>
      </c>
      <c r="E149" s="173">
        <v>249</v>
      </c>
      <c r="F149" s="173">
        <v>108</v>
      </c>
      <c r="G149" s="178"/>
    </row>
    <row r="150" spans="1:7">
      <c r="A150" s="173" t="s">
        <v>567</v>
      </c>
      <c r="B150" s="177" t="s">
        <v>550</v>
      </c>
      <c r="C150" s="173">
        <v>182</v>
      </c>
      <c r="D150" s="173">
        <v>191</v>
      </c>
      <c r="E150" s="173">
        <v>373</v>
      </c>
      <c r="F150" s="173">
        <v>150</v>
      </c>
      <c r="G150" s="178"/>
    </row>
    <row r="151" spans="1:7">
      <c r="A151" s="173" t="s">
        <v>568</v>
      </c>
      <c r="B151" s="177" t="s">
        <v>550</v>
      </c>
      <c r="C151" s="173">
        <v>407</v>
      </c>
      <c r="D151" s="173">
        <v>436</v>
      </c>
      <c r="E151" s="173">
        <v>843</v>
      </c>
      <c r="F151" s="173">
        <v>355</v>
      </c>
      <c r="G151" s="178"/>
    </row>
    <row r="152" spans="1:7">
      <c r="A152" s="173" t="s">
        <v>569</v>
      </c>
      <c r="B152" s="177" t="s">
        <v>550</v>
      </c>
      <c r="C152" s="173">
        <v>176</v>
      </c>
      <c r="D152" s="173">
        <v>188</v>
      </c>
      <c r="E152" s="173">
        <v>364</v>
      </c>
      <c r="F152" s="173">
        <v>159</v>
      </c>
      <c r="G152" s="178"/>
    </row>
    <row r="153" spans="1:7">
      <c r="A153" s="173" t="s">
        <v>570</v>
      </c>
      <c r="B153" s="177" t="s">
        <v>550</v>
      </c>
      <c r="C153" s="173">
        <v>313</v>
      </c>
      <c r="D153" s="173">
        <v>311</v>
      </c>
      <c r="E153" s="173">
        <v>624</v>
      </c>
      <c r="F153" s="173">
        <v>265</v>
      </c>
      <c r="G153" s="178"/>
    </row>
    <row r="154" spans="1:7">
      <c r="A154" s="173" t="s">
        <v>571</v>
      </c>
      <c r="B154" s="177" t="s">
        <v>550</v>
      </c>
      <c r="C154" s="173">
        <v>687</v>
      </c>
      <c r="D154" s="173">
        <v>690</v>
      </c>
      <c r="E154" s="173">
        <v>1377</v>
      </c>
      <c r="F154" s="173">
        <v>597</v>
      </c>
      <c r="G154" s="178"/>
    </row>
    <row r="155" spans="1:7">
      <c r="A155" s="173" t="s">
        <v>572</v>
      </c>
      <c r="B155" s="177" t="s">
        <v>550</v>
      </c>
      <c r="C155" s="173">
        <v>342</v>
      </c>
      <c r="D155" s="173">
        <v>362</v>
      </c>
      <c r="E155" s="173">
        <v>704</v>
      </c>
      <c r="F155" s="173">
        <v>293</v>
      </c>
      <c r="G155" s="178"/>
    </row>
    <row r="156" spans="1:7">
      <c r="A156" s="173" t="s">
        <v>573</v>
      </c>
      <c r="B156" s="177" t="s">
        <v>550</v>
      </c>
      <c r="C156" s="173">
        <v>777</v>
      </c>
      <c r="D156" s="173">
        <v>734</v>
      </c>
      <c r="E156" s="173">
        <v>1511</v>
      </c>
      <c r="F156" s="173">
        <v>607</v>
      </c>
      <c r="G156" s="178"/>
    </row>
    <row r="157" spans="1:7">
      <c r="A157" s="173" t="s">
        <v>574</v>
      </c>
      <c r="B157" s="177" t="s">
        <v>550</v>
      </c>
      <c r="C157" s="173">
        <v>461</v>
      </c>
      <c r="D157" s="173">
        <v>448</v>
      </c>
      <c r="E157" s="173">
        <v>909</v>
      </c>
      <c r="F157" s="173">
        <v>424</v>
      </c>
      <c r="G157" s="178"/>
    </row>
    <row r="158" spans="1:7">
      <c r="A158" s="173" t="s">
        <v>575</v>
      </c>
      <c r="B158" s="177" t="s">
        <v>550</v>
      </c>
      <c r="C158" s="173">
        <v>101</v>
      </c>
      <c r="D158" s="173">
        <v>102</v>
      </c>
      <c r="E158" s="173">
        <v>203</v>
      </c>
      <c r="F158" s="173">
        <v>99</v>
      </c>
      <c r="G158" s="178"/>
    </row>
    <row r="159" spans="1:7">
      <c r="A159" s="173" t="s">
        <v>576</v>
      </c>
      <c r="B159" s="177" t="s">
        <v>550</v>
      </c>
      <c r="C159" s="173">
        <v>290</v>
      </c>
      <c r="D159" s="173">
        <v>298</v>
      </c>
      <c r="E159" s="173">
        <v>588</v>
      </c>
      <c r="F159" s="173">
        <v>306</v>
      </c>
      <c r="G159" s="178"/>
    </row>
    <row r="160" spans="1:7">
      <c r="A160" s="173" t="s">
        <v>577</v>
      </c>
      <c r="B160" s="177" t="s">
        <v>550</v>
      </c>
      <c r="C160" s="173">
        <v>382</v>
      </c>
      <c r="D160" s="173">
        <v>332</v>
      </c>
      <c r="E160" s="173">
        <v>714</v>
      </c>
      <c r="F160" s="173">
        <v>343</v>
      </c>
      <c r="G160" s="178"/>
    </row>
    <row r="161" spans="1:7">
      <c r="A161" s="173" t="s">
        <v>578</v>
      </c>
      <c r="B161" s="177" t="s">
        <v>550</v>
      </c>
      <c r="C161" s="173">
        <v>591</v>
      </c>
      <c r="D161" s="173">
        <v>639</v>
      </c>
      <c r="E161" s="173">
        <v>1230</v>
      </c>
      <c r="F161" s="173">
        <v>589</v>
      </c>
      <c r="G161" s="178"/>
    </row>
    <row r="162" spans="1:7">
      <c r="A162" s="173" t="s">
        <v>579</v>
      </c>
      <c r="B162" s="177" t="s">
        <v>550</v>
      </c>
      <c r="C162" s="173">
        <v>288</v>
      </c>
      <c r="D162" s="173">
        <v>291</v>
      </c>
      <c r="E162" s="173">
        <v>579</v>
      </c>
      <c r="F162" s="173">
        <v>217</v>
      </c>
      <c r="G162" s="178"/>
    </row>
    <row r="163" spans="1:7">
      <c r="A163" s="173" t="s">
        <v>580</v>
      </c>
      <c r="B163" s="177" t="s">
        <v>550</v>
      </c>
      <c r="C163" s="173">
        <v>328</v>
      </c>
      <c r="D163" s="173">
        <v>307</v>
      </c>
      <c r="E163" s="173">
        <v>635</v>
      </c>
      <c r="F163" s="173">
        <v>243</v>
      </c>
      <c r="G163" s="178"/>
    </row>
    <row r="164" spans="1:7">
      <c r="A164" s="173" t="s">
        <v>581</v>
      </c>
      <c r="B164" s="177" t="s">
        <v>550</v>
      </c>
      <c r="C164" s="173">
        <v>464</v>
      </c>
      <c r="D164" s="173">
        <v>453</v>
      </c>
      <c r="E164" s="173">
        <v>917</v>
      </c>
      <c r="F164" s="173">
        <v>403</v>
      </c>
      <c r="G164" s="178"/>
    </row>
    <row r="165" spans="1:7">
      <c r="A165" s="173" t="s">
        <v>582</v>
      </c>
      <c r="B165" s="177" t="s">
        <v>550</v>
      </c>
      <c r="C165" s="173">
        <v>392</v>
      </c>
      <c r="D165" s="173">
        <v>400</v>
      </c>
      <c r="E165" s="173">
        <v>792</v>
      </c>
      <c r="F165" s="173">
        <v>344</v>
      </c>
      <c r="G165" s="178"/>
    </row>
    <row r="166" spans="1:7">
      <c r="A166" s="173" t="s">
        <v>583</v>
      </c>
      <c r="B166" s="177" t="s">
        <v>550</v>
      </c>
      <c r="C166" s="173">
        <v>17</v>
      </c>
      <c r="D166" s="173">
        <v>8</v>
      </c>
      <c r="E166" s="173">
        <v>25</v>
      </c>
      <c r="F166" s="173">
        <v>23</v>
      </c>
      <c r="G166" s="178"/>
    </row>
    <row r="167" spans="1:7">
      <c r="A167" s="173" t="s">
        <v>584</v>
      </c>
      <c r="B167" s="177" t="s">
        <v>550</v>
      </c>
      <c r="C167" s="173">
        <v>507</v>
      </c>
      <c r="D167" s="173">
        <v>425</v>
      </c>
      <c r="E167" s="173">
        <v>932</v>
      </c>
      <c r="F167" s="173">
        <v>577</v>
      </c>
      <c r="G167" s="178"/>
    </row>
    <row r="168" spans="1:7">
      <c r="A168" s="173" t="s">
        <v>585</v>
      </c>
      <c r="B168" s="177" t="s">
        <v>550</v>
      </c>
      <c r="C168" s="173">
        <v>1068</v>
      </c>
      <c r="D168" s="173">
        <v>692</v>
      </c>
      <c r="E168" s="173">
        <v>1760</v>
      </c>
      <c r="F168" s="173">
        <v>1452</v>
      </c>
      <c r="G168" s="178"/>
    </row>
    <row r="169" spans="1:7">
      <c r="A169" s="173" t="s">
        <v>586</v>
      </c>
      <c r="B169" s="177" t="s">
        <v>550</v>
      </c>
      <c r="C169" s="173">
        <v>746</v>
      </c>
      <c r="D169" s="173">
        <v>482</v>
      </c>
      <c r="E169" s="173">
        <v>1228</v>
      </c>
      <c r="F169" s="173">
        <v>1121</v>
      </c>
      <c r="G169" s="178"/>
    </row>
    <row r="170" spans="1:7">
      <c r="A170" s="173" t="s">
        <v>587</v>
      </c>
      <c r="B170" s="177" t="s">
        <v>550</v>
      </c>
      <c r="C170" s="173">
        <v>390</v>
      </c>
      <c r="D170" s="173">
        <v>237</v>
      </c>
      <c r="E170" s="173">
        <v>627</v>
      </c>
      <c r="F170" s="173">
        <v>516</v>
      </c>
      <c r="G170" s="178"/>
    </row>
    <row r="171" spans="1:7">
      <c r="A171" s="173" t="s">
        <v>588</v>
      </c>
      <c r="B171" s="177" t="s">
        <v>550</v>
      </c>
      <c r="C171" s="173">
        <v>1324</v>
      </c>
      <c r="D171" s="173">
        <v>1373</v>
      </c>
      <c r="E171" s="173">
        <v>2697</v>
      </c>
      <c r="F171" s="173">
        <v>1021</v>
      </c>
      <c r="G171" s="178"/>
    </row>
    <row r="172" spans="1:7">
      <c r="A172" s="173" t="s">
        <v>589</v>
      </c>
      <c r="B172" s="177" t="s">
        <v>550</v>
      </c>
      <c r="C172" s="173">
        <v>117</v>
      </c>
      <c r="D172" s="173">
        <v>104</v>
      </c>
      <c r="E172" s="173">
        <v>221</v>
      </c>
      <c r="F172" s="173">
        <v>82</v>
      </c>
      <c r="G172" s="178"/>
    </row>
    <row r="173" spans="1:7">
      <c r="A173" s="173" t="s">
        <v>590</v>
      </c>
      <c r="B173" s="177" t="s">
        <v>550</v>
      </c>
      <c r="C173" s="173">
        <v>1067</v>
      </c>
      <c r="D173" s="173">
        <v>931</v>
      </c>
      <c r="E173" s="173">
        <v>1998</v>
      </c>
      <c r="F173" s="173">
        <v>1055</v>
      </c>
      <c r="G173" s="178"/>
    </row>
    <row r="174" spans="1:7">
      <c r="A174" s="173" t="s">
        <v>591</v>
      </c>
      <c r="B174" s="177" t="s">
        <v>550</v>
      </c>
      <c r="C174" s="173">
        <v>794</v>
      </c>
      <c r="D174" s="173">
        <v>741</v>
      </c>
      <c r="E174" s="173">
        <v>1535</v>
      </c>
      <c r="F174" s="173">
        <v>706</v>
      </c>
      <c r="G174" s="178"/>
    </row>
    <row r="175" spans="1:7">
      <c r="A175" s="173" t="s">
        <v>592</v>
      </c>
      <c r="B175" s="177" t="s">
        <v>550</v>
      </c>
      <c r="C175" s="173">
        <v>2136</v>
      </c>
      <c r="D175" s="173">
        <v>2186</v>
      </c>
      <c r="E175" s="173">
        <v>4322</v>
      </c>
      <c r="F175" s="173">
        <v>1673</v>
      </c>
      <c r="G175" s="178"/>
    </row>
    <row r="176" spans="1:7">
      <c r="A176" s="173" t="s">
        <v>593</v>
      </c>
      <c r="B176" s="177" t="s">
        <v>550</v>
      </c>
      <c r="C176" s="173">
        <v>616</v>
      </c>
      <c r="D176" s="173">
        <v>578</v>
      </c>
      <c r="E176" s="173">
        <v>1194</v>
      </c>
      <c r="F176" s="173">
        <v>546</v>
      </c>
      <c r="G176" s="178"/>
    </row>
    <row r="177" spans="1:7">
      <c r="A177" s="173" t="s">
        <v>594</v>
      </c>
      <c r="B177" s="177" t="s">
        <v>550</v>
      </c>
      <c r="C177" s="173">
        <v>1652</v>
      </c>
      <c r="D177" s="173">
        <v>1674</v>
      </c>
      <c r="E177" s="173">
        <v>3326</v>
      </c>
      <c r="F177" s="173">
        <v>1104</v>
      </c>
      <c r="G177" s="178"/>
    </row>
    <row r="178" spans="1:7">
      <c r="A178" s="173" t="s">
        <v>595</v>
      </c>
      <c r="B178" s="177" t="s">
        <v>550</v>
      </c>
      <c r="C178" s="173">
        <v>976</v>
      </c>
      <c r="D178" s="173">
        <v>884</v>
      </c>
      <c r="E178" s="173">
        <v>1860</v>
      </c>
      <c r="F178" s="173">
        <v>882</v>
      </c>
      <c r="G178" s="178"/>
    </row>
    <row r="179" spans="1:7">
      <c r="A179" s="173" t="s">
        <v>596</v>
      </c>
      <c r="B179" s="177" t="s">
        <v>550</v>
      </c>
      <c r="C179" s="173">
        <v>420</v>
      </c>
      <c r="D179" s="173">
        <v>388</v>
      </c>
      <c r="E179" s="173">
        <v>808</v>
      </c>
      <c r="F179" s="173">
        <v>422</v>
      </c>
      <c r="G179" s="178"/>
    </row>
    <row r="180" spans="1:7">
      <c r="A180" s="173" t="s">
        <v>597</v>
      </c>
      <c r="B180" s="177" t="s">
        <v>550</v>
      </c>
      <c r="C180" s="173">
        <v>1069</v>
      </c>
      <c r="D180" s="173">
        <v>1106</v>
      </c>
      <c r="E180" s="173">
        <v>2175</v>
      </c>
      <c r="F180" s="173">
        <v>733</v>
      </c>
      <c r="G180" s="178"/>
    </row>
    <row r="181" spans="1:7">
      <c r="A181" s="173" t="s">
        <v>598</v>
      </c>
      <c r="B181" s="177" t="s">
        <v>550</v>
      </c>
      <c r="C181" s="173">
        <v>1191</v>
      </c>
      <c r="D181" s="173">
        <v>1242</v>
      </c>
      <c r="E181" s="173">
        <v>2433</v>
      </c>
      <c r="F181" s="173">
        <v>983</v>
      </c>
      <c r="G181" s="178"/>
    </row>
    <row r="182" spans="1:7">
      <c r="A182" s="173" t="s">
        <v>599</v>
      </c>
      <c r="B182" s="177" t="s">
        <v>550</v>
      </c>
      <c r="C182" s="173">
        <v>866</v>
      </c>
      <c r="D182" s="173">
        <v>983</v>
      </c>
      <c r="E182" s="173">
        <v>1849</v>
      </c>
      <c r="F182" s="173">
        <v>725</v>
      </c>
      <c r="G182" s="178"/>
    </row>
    <row r="183" spans="1:7">
      <c r="A183" s="173" t="s">
        <v>600</v>
      </c>
      <c r="B183" s="177" t="s">
        <v>550</v>
      </c>
      <c r="C183" s="173">
        <v>1658</v>
      </c>
      <c r="D183" s="173">
        <v>1665</v>
      </c>
      <c r="E183" s="173">
        <v>3323</v>
      </c>
      <c r="F183" s="173">
        <v>1510</v>
      </c>
      <c r="G183" s="178"/>
    </row>
    <row r="184" spans="1:7">
      <c r="A184" s="173" t="s">
        <v>601</v>
      </c>
      <c r="B184" s="177" t="s">
        <v>550</v>
      </c>
      <c r="C184" s="173">
        <v>1009</v>
      </c>
      <c r="D184" s="173">
        <v>885</v>
      </c>
      <c r="E184" s="173">
        <v>1894</v>
      </c>
      <c r="F184" s="173">
        <v>1757</v>
      </c>
      <c r="G184" s="178"/>
    </row>
    <row r="185" spans="1:7">
      <c r="A185" s="173" t="s">
        <v>602</v>
      </c>
      <c r="B185" s="177" t="s">
        <v>550</v>
      </c>
      <c r="C185" s="173">
        <v>17</v>
      </c>
      <c r="D185" s="173">
        <v>61</v>
      </c>
      <c r="E185" s="173">
        <v>78</v>
      </c>
      <c r="F185" s="173">
        <v>78</v>
      </c>
      <c r="G185" s="178"/>
    </row>
    <row r="186" spans="1:7">
      <c r="A186" s="173" t="s">
        <v>603</v>
      </c>
      <c r="B186" s="177" t="s">
        <v>550</v>
      </c>
      <c r="C186" s="173">
        <v>596</v>
      </c>
      <c r="D186" s="173">
        <v>575</v>
      </c>
      <c r="E186" s="173">
        <v>1171</v>
      </c>
      <c r="F186" s="173">
        <v>501</v>
      </c>
      <c r="G186" s="178"/>
    </row>
    <row r="187" spans="1:7">
      <c r="A187" s="173" t="s">
        <v>604</v>
      </c>
      <c r="B187" s="177" t="s">
        <v>550</v>
      </c>
      <c r="C187" s="173">
        <v>754</v>
      </c>
      <c r="D187" s="173">
        <v>735</v>
      </c>
      <c r="E187" s="173">
        <v>1489</v>
      </c>
      <c r="F187" s="173">
        <v>560</v>
      </c>
      <c r="G187" s="178"/>
    </row>
    <row r="188" spans="1:7">
      <c r="A188" s="173" t="s">
        <v>605</v>
      </c>
      <c r="B188" s="177" t="s">
        <v>550</v>
      </c>
      <c r="C188" s="173">
        <v>315</v>
      </c>
      <c r="D188" s="173">
        <v>320</v>
      </c>
      <c r="E188" s="173">
        <v>635</v>
      </c>
      <c r="F188" s="173">
        <v>285</v>
      </c>
      <c r="G188" s="178"/>
    </row>
    <row r="189" spans="1:7">
      <c r="A189" s="173" t="s">
        <v>606</v>
      </c>
      <c r="B189" s="177" t="s">
        <v>550</v>
      </c>
      <c r="C189" s="173">
        <v>719</v>
      </c>
      <c r="D189" s="173">
        <v>735</v>
      </c>
      <c r="E189" s="173">
        <v>1454</v>
      </c>
      <c r="F189" s="173">
        <v>694</v>
      </c>
      <c r="G189" s="178"/>
    </row>
    <row r="190" spans="1:7">
      <c r="A190" s="173" t="s">
        <v>607</v>
      </c>
      <c r="B190" s="177" t="s">
        <v>608</v>
      </c>
      <c r="C190" s="173">
        <v>92</v>
      </c>
      <c r="D190" s="173">
        <v>89</v>
      </c>
      <c r="E190" s="173">
        <v>181</v>
      </c>
      <c r="F190" s="173">
        <v>73</v>
      </c>
      <c r="G190" s="178"/>
    </row>
    <row r="191" spans="1:7">
      <c r="A191" s="173" t="s">
        <v>609</v>
      </c>
      <c r="B191" s="177" t="s">
        <v>608</v>
      </c>
      <c r="C191" s="173">
        <v>139</v>
      </c>
      <c r="D191" s="173">
        <v>135</v>
      </c>
      <c r="E191" s="173">
        <v>274</v>
      </c>
      <c r="F191" s="173">
        <v>113</v>
      </c>
      <c r="G191" s="178"/>
    </row>
    <row r="192" spans="1:7">
      <c r="A192" s="173" t="s">
        <v>610</v>
      </c>
      <c r="B192" s="177" t="s">
        <v>608</v>
      </c>
      <c r="C192" s="173">
        <v>1118</v>
      </c>
      <c r="D192" s="173">
        <v>1145</v>
      </c>
      <c r="E192" s="173">
        <v>2263</v>
      </c>
      <c r="F192" s="173">
        <v>984</v>
      </c>
      <c r="G192" s="178"/>
    </row>
    <row r="193" spans="1:7">
      <c r="A193" s="173" t="s">
        <v>611</v>
      </c>
      <c r="B193" s="177" t="s">
        <v>608</v>
      </c>
      <c r="C193" s="173">
        <v>84</v>
      </c>
      <c r="D193" s="173">
        <v>85</v>
      </c>
      <c r="E193" s="173">
        <v>169</v>
      </c>
      <c r="F193" s="173">
        <v>68</v>
      </c>
      <c r="G193" s="178"/>
    </row>
    <row r="194" spans="1:7">
      <c r="A194" s="173" t="s">
        <v>612</v>
      </c>
      <c r="B194" s="177" t="s">
        <v>608</v>
      </c>
      <c r="C194" s="173">
        <v>153</v>
      </c>
      <c r="D194" s="173">
        <v>166</v>
      </c>
      <c r="E194" s="173">
        <v>319</v>
      </c>
      <c r="F194" s="173">
        <v>124</v>
      </c>
      <c r="G194" s="178"/>
    </row>
    <row r="195" spans="1:7">
      <c r="A195" s="173" t="s">
        <v>613</v>
      </c>
      <c r="B195" s="177" t="s">
        <v>608</v>
      </c>
      <c r="C195" s="173">
        <v>431</v>
      </c>
      <c r="D195" s="173">
        <v>432</v>
      </c>
      <c r="E195" s="173">
        <v>863</v>
      </c>
      <c r="F195" s="173">
        <v>333</v>
      </c>
      <c r="G195" s="178"/>
    </row>
    <row r="196" spans="1:7">
      <c r="A196" s="173" t="s">
        <v>614</v>
      </c>
      <c r="B196" s="177" t="s">
        <v>608</v>
      </c>
      <c r="C196" s="173">
        <v>20</v>
      </c>
      <c r="D196" s="173">
        <v>6</v>
      </c>
      <c r="E196" s="173">
        <v>26</v>
      </c>
      <c r="F196" s="173">
        <v>19</v>
      </c>
      <c r="G196" s="178"/>
    </row>
    <row r="197" spans="1:7">
      <c r="A197" s="173" t="s">
        <v>615</v>
      </c>
      <c r="B197" s="177" t="s">
        <v>608</v>
      </c>
      <c r="C197" s="173">
        <v>377</v>
      </c>
      <c r="D197" s="173">
        <v>423</v>
      </c>
      <c r="E197" s="173">
        <v>800</v>
      </c>
      <c r="F197" s="173">
        <v>341</v>
      </c>
      <c r="G197" s="178"/>
    </row>
    <row r="198" spans="1:7">
      <c r="A198" s="173" t="s">
        <v>616</v>
      </c>
      <c r="B198" s="177" t="s">
        <v>608</v>
      </c>
      <c r="C198" s="173">
        <v>442</v>
      </c>
      <c r="D198" s="173">
        <v>462</v>
      </c>
      <c r="E198" s="173">
        <v>904</v>
      </c>
      <c r="F198" s="173">
        <v>363</v>
      </c>
      <c r="G198" s="178"/>
    </row>
    <row r="199" spans="1:7">
      <c r="A199" s="173" t="s">
        <v>617</v>
      </c>
      <c r="B199" s="177" t="s">
        <v>608</v>
      </c>
      <c r="C199" s="173">
        <v>492</v>
      </c>
      <c r="D199" s="173">
        <v>495</v>
      </c>
      <c r="E199" s="173">
        <v>987</v>
      </c>
      <c r="F199" s="173">
        <v>406</v>
      </c>
      <c r="G199" s="178"/>
    </row>
    <row r="200" spans="1:7">
      <c r="A200" s="173" t="s">
        <v>618</v>
      </c>
      <c r="B200" s="177" t="s">
        <v>608</v>
      </c>
      <c r="C200" s="173">
        <v>415</v>
      </c>
      <c r="D200" s="173">
        <v>424</v>
      </c>
      <c r="E200" s="173">
        <v>839</v>
      </c>
      <c r="F200" s="173">
        <v>352</v>
      </c>
      <c r="G200" s="178"/>
    </row>
    <row r="201" spans="1:7">
      <c r="A201" s="173" t="s">
        <v>619</v>
      </c>
      <c r="B201" s="177" t="s">
        <v>608</v>
      </c>
      <c r="C201" s="173">
        <v>708</v>
      </c>
      <c r="D201" s="173">
        <v>744</v>
      </c>
      <c r="E201" s="173">
        <v>1452</v>
      </c>
      <c r="F201" s="173">
        <v>591</v>
      </c>
      <c r="G201" s="178"/>
    </row>
    <row r="202" spans="1:7">
      <c r="A202" s="173" t="s">
        <v>620</v>
      </c>
      <c r="B202" s="177" t="s">
        <v>608</v>
      </c>
      <c r="C202" s="173">
        <v>326</v>
      </c>
      <c r="D202" s="173">
        <v>323</v>
      </c>
      <c r="E202" s="173">
        <v>649</v>
      </c>
      <c r="F202" s="173">
        <v>241</v>
      </c>
      <c r="G202" s="178"/>
    </row>
    <row r="203" spans="1:7">
      <c r="A203" s="173" t="s">
        <v>621</v>
      </c>
      <c r="B203" s="177" t="s">
        <v>608</v>
      </c>
      <c r="C203" s="173">
        <v>893</v>
      </c>
      <c r="D203" s="173">
        <v>893</v>
      </c>
      <c r="E203" s="173">
        <v>1786</v>
      </c>
      <c r="F203" s="173">
        <v>710</v>
      </c>
      <c r="G203" s="178"/>
    </row>
    <row r="204" spans="1:7">
      <c r="A204" s="173" t="s">
        <v>622</v>
      </c>
      <c r="B204" s="177" t="s">
        <v>608</v>
      </c>
      <c r="C204" s="173">
        <v>160</v>
      </c>
      <c r="D204" s="173">
        <v>156</v>
      </c>
      <c r="E204" s="173">
        <v>316</v>
      </c>
      <c r="F204" s="173">
        <v>147</v>
      </c>
      <c r="G204" s="178"/>
    </row>
    <row r="205" spans="1:7">
      <c r="A205" s="173" t="s">
        <v>623</v>
      </c>
      <c r="B205" s="177" t="s">
        <v>608</v>
      </c>
      <c r="C205" s="173">
        <v>828</v>
      </c>
      <c r="D205" s="173">
        <v>712</v>
      </c>
      <c r="E205" s="173">
        <v>1540</v>
      </c>
      <c r="F205" s="173">
        <v>914</v>
      </c>
      <c r="G205" s="178"/>
    </row>
    <row r="206" spans="1:7">
      <c r="A206" s="173" t="s">
        <v>624</v>
      </c>
      <c r="B206" s="177" t="s">
        <v>608</v>
      </c>
      <c r="C206" s="173">
        <v>518</v>
      </c>
      <c r="D206" s="173">
        <v>502</v>
      </c>
      <c r="E206" s="173">
        <v>1020</v>
      </c>
      <c r="F206" s="173">
        <v>582</v>
      </c>
      <c r="G206" s="178"/>
    </row>
    <row r="207" spans="1:7">
      <c r="A207" s="173" t="s">
        <v>625</v>
      </c>
      <c r="B207" s="177" t="s">
        <v>608</v>
      </c>
      <c r="C207" s="173">
        <v>1147</v>
      </c>
      <c r="D207" s="173">
        <v>1031</v>
      </c>
      <c r="E207" s="173">
        <v>2178</v>
      </c>
      <c r="F207" s="173">
        <v>1271</v>
      </c>
      <c r="G207" s="178"/>
    </row>
    <row r="208" spans="1:7">
      <c r="A208" s="173" t="s">
        <v>626</v>
      </c>
      <c r="B208" s="177" t="s">
        <v>608</v>
      </c>
      <c r="C208" s="173">
        <v>1152</v>
      </c>
      <c r="D208" s="173">
        <v>1116</v>
      </c>
      <c r="E208" s="173">
        <v>2268</v>
      </c>
      <c r="F208" s="173">
        <v>1107</v>
      </c>
      <c r="G208" s="178"/>
    </row>
    <row r="209" spans="1:7">
      <c r="A209" s="173" t="s">
        <v>627</v>
      </c>
      <c r="B209" s="177" t="s">
        <v>608</v>
      </c>
      <c r="C209" s="173">
        <v>24</v>
      </c>
      <c r="D209" s="173">
        <v>22</v>
      </c>
      <c r="E209" s="173">
        <v>46</v>
      </c>
      <c r="F209" s="173">
        <v>13</v>
      </c>
      <c r="G209" s="178"/>
    </row>
    <row r="210" spans="1:7">
      <c r="A210" s="173" t="s">
        <v>628</v>
      </c>
      <c r="B210" s="177" t="s">
        <v>608</v>
      </c>
      <c r="C210" s="173">
        <v>100</v>
      </c>
      <c r="D210" s="173">
        <v>85</v>
      </c>
      <c r="E210" s="173">
        <v>185</v>
      </c>
      <c r="F210" s="173">
        <v>97</v>
      </c>
      <c r="G210" s="178"/>
    </row>
    <row r="211" spans="1:7">
      <c r="A211" s="173" t="s">
        <v>629</v>
      </c>
      <c r="B211" s="177" t="s">
        <v>608</v>
      </c>
      <c r="C211" s="173">
        <v>291</v>
      </c>
      <c r="D211" s="173">
        <v>265</v>
      </c>
      <c r="E211" s="173">
        <v>556</v>
      </c>
      <c r="F211" s="173">
        <v>302</v>
      </c>
      <c r="G211" s="178"/>
    </row>
    <row r="212" spans="1:7">
      <c r="A212" s="173" t="s">
        <v>630</v>
      </c>
      <c r="B212" s="177" t="s">
        <v>608</v>
      </c>
      <c r="C212" s="173">
        <v>252</v>
      </c>
      <c r="D212" s="173">
        <v>231</v>
      </c>
      <c r="E212" s="173">
        <v>483</v>
      </c>
      <c r="F212" s="173">
        <v>201</v>
      </c>
      <c r="G212" s="178"/>
    </row>
    <row r="213" spans="1:7">
      <c r="A213" s="173" t="s">
        <v>631</v>
      </c>
      <c r="B213" s="177" t="s">
        <v>632</v>
      </c>
      <c r="C213" s="173">
        <v>421</v>
      </c>
      <c r="D213" s="173">
        <v>400</v>
      </c>
      <c r="E213" s="173">
        <v>821</v>
      </c>
      <c r="F213" s="173">
        <v>311</v>
      </c>
      <c r="G213" s="178"/>
    </row>
    <row r="214" spans="1:7">
      <c r="A214" s="173" t="s">
        <v>633</v>
      </c>
      <c r="B214" s="177" t="s">
        <v>632</v>
      </c>
      <c r="C214" s="173">
        <v>1110</v>
      </c>
      <c r="D214" s="173">
        <v>1052</v>
      </c>
      <c r="E214" s="173">
        <v>2162</v>
      </c>
      <c r="F214" s="173">
        <v>852</v>
      </c>
      <c r="G214" s="178"/>
    </row>
    <row r="215" spans="1:7">
      <c r="A215" s="173" t="s">
        <v>634</v>
      </c>
      <c r="B215" s="177" t="s">
        <v>632</v>
      </c>
      <c r="C215" s="173">
        <v>191</v>
      </c>
      <c r="D215" s="173">
        <v>201</v>
      </c>
      <c r="E215" s="173">
        <v>392</v>
      </c>
      <c r="F215" s="173">
        <v>139</v>
      </c>
      <c r="G215" s="178"/>
    </row>
    <row r="216" spans="1:7">
      <c r="A216" s="173" t="s">
        <v>635</v>
      </c>
      <c r="B216" s="177" t="s">
        <v>632</v>
      </c>
      <c r="C216" s="173">
        <v>219</v>
      </c>
      <c r="D216" s="173">
        <v>224</v>
      </c>
      <c r="E216" s="173">
        <v>443</v>
      </c>
      <c r="F216" s="173">
        <v>174</v>
      </c>
      <c r="G216" s="178"/>
    </row>
    <row r="217" spans="1:7">
      <c r="A217" s="173" t="s">
        <v>636</v>
      </c>
      <c r="B217" s="177" t="s">
        <v>632</v>
      </c>
      <c r="C217" s="173">
        <v>1887</v>
      </c>
      <c r="D217" s="173">
        <v>1824</v>
      </c>
      <c r="E217" s="173">
        <v>3711</v>
      </c>
      <c r="F217" s="173">
        <v>1556</v>
      </c>
      <c r="G217" s="178"/>
    </row>
    <row r="218" spans="1:7">
      <c r="A218" s="173" t="s">
        <v>637</v>
      </c>
      <c r="B218" s="177" t="s">
        <v>632</v>
      </c>
      <c r="C218" s="173">
        <v>0</v>
      </c>
      <c r="D218" s="173">
        <v>0</v>
      </c>
      <c r="E218" s="173">
        <v>0</v>
      </c>
      <c r="F218" s="173">
        <v>0</v>
      </c>
      <c r="G218" s="178"/>
    </row>
    <row r="219" spans="1:7">
      <c r="A219" s="173" t="s">
        <v>638</v>
      </c>
      <c r="B219" s="177" t="s">
        <v>632</v>
      </c>
      <c r="C219" s="173">
        <v>280</v>
      </c>
      <c r="D219" s="173">
        <v>284</v>
      </c>
      <c r="E219" s="173">
        <v>564</v>
      </c>
      <c r="F219" s="173">
        <v>228</v>
      </c>
      <c r="G219" s="178"/>
    </row>
    <row r="220" spans="1:7">
      <c r="A220" s="173" t="s">
        <v>639</v>
      </c>
      <c r="B220" s="177" t="s">
        <v>632</v>
      </c>
      <c r="C220" s="173">
        <v>56</v>
      </c>
      <c r="D220" s="173">
        <v>56</v>
      </c>
      <c r="E220" s="173">
        <v>112</v>
      </c>
      <c r="F220" s="173">
        <v>53</v>
      </c>
      <c r="G220" s="178"/>
    </row>
    <row r="221" spans="1:7">
      <c r="A221" s="173" t="s">
        <v>640</v>
      </c>
      <c r="B221" s="177" t="s">
        <v>632</v>
      </c>
      <c r="C221" s="173">
        <v>99</v>
      </c>
      <c r="D221" s="173">
        <v>108</v>
      </c>
      <c r="E221" s="173">
        <v>207</v>
      </c>
      <c r="F221" s="173">
        <v>80</v>
      </c>
      <c r="G221" s="178"/>
    </row>
    <row r="222" spans="1:7">
      <c r="A222" s="173" t="s">
        <v>641</v>
      </c>
      <c r="B222" s="177" t="s">
        <v>632</v>
      </c>
      <c r="C222" s="173">
        <v>129</v>
      </c>
      <c r="D222" s="173">
        <v>45</v>
      </c>
      <c r="E222" s="173">
        <v>174</v>
      </c>
      <c r="F222" s="173">
        <v>131</v>
      </c>
      <c r="G222" s="178"/>
    </row>
    <row r="223" spans="1:7">
      <c r="A223" s="173" t="s">
        <v>642</v>
      </c>
      <c r="B223" s="177" t="s">
        <v>632</v>
      </c>
      <c r="C223" s="173">
        <v>85</v>
      </c>
      <c r="D223" s="173">
        <v>89</v>
      </c>
      <c r="E223" s="173">
        <v>174</v>
      </c>
      <c r="F223" s="173">
        <v>64</v>
      </c>
      <c r="G223" s="178"/>
    </row>
    <row r="224" spans="1:7">
      <c r="A224" s="173" t="s">
        <v>643</v>
      </c>
      <c r="B224" s="177" t="s">
        <v>632</v>
      </c>
      <c r="C224" s="173">
        <v>351</v>
      </c>
      <c r="D224" s="173">
        <v>345</v>
      </c>
      <c r="E224" s="173">
        <v>696</v>
      </c>
      <c r="F224" s="173">
        <v>320</v>
      </c>
      <c r="G224" s="178"/>
    </row>
    <row r="225" spans="1:7">
      <c r="A225" s="173" t="s">
        <v>644</v>
      </c>
      <c r="B225" s="177" t="s">
        <v>632</v>
      </c>
      <c r="C225" s="173">
        <v>160</v>
      </c>
      <c r="D225" s="173">
        <v>185</v>
      </c>
      <c r="E225" s="173">
        <v>345</v>
      </c>
      <c r="F225" s="173">
        <v>124</v>
      </c>
      <c r="G225" s="178"/>
    </row>
    <row r="226" spans="1:7">
      <c r="A226" s="173" t="s">
        <v>645</v>
      </c>
      <c r="B226" s="177" t="s">
        <v>632</v>
      </c>
      <c r="C226" s="173">
        <v>412</v>
      </c>
      <c r="D226" s="173">
        <v>427</v>
      </c>
      <c r="E226" s="173">
        <v>839</v>
      </c>
      <c r="F226" s="173">
        <v>309</v>
      </c>
      <c r="G226" s="178"/>
    </row>
    <row r="227" spans="1:7">
      <c r="A227" s="173" t="s">
        <v>646</v>
      </c>
      <c r="B227" s="177" t="s">
        <v>632</v>
      </c>
      <c r="C227" s="173">
        <v>79</v>
      </c>
      <c r="D227" s="173">
        <v>84</v>
      </c>
      <c r="E227" s="173">
        <v>163</v>
      </c>
      <c r="F227" s="173">
        <v>71</v>
      </c>
      <c r="G227" s="178"/>
    </row>
    <row r="228" spans="1:7">
      <c r="A228" s="173" t="s">
        <v>647</v>
      </c>
      <c r="B228" s="177" t="s">
        <v>632</v>
      </c>
      <c r="C228" s="173">
        <v>426</v>
      </c>
      <c r="D228" s="173">
        <v>423</v>
      </c>
      <c r="E228" s="173">
        <v>849</v>
      </c>
      <c r="F228" s="173">
        <v>406</v>
      </c>
      <c r="G228" s="178"/>
    </row>
    <row r="229" spans="1:7">
      <c r="A229" s="173" t="s">
        <v>648</v>
      </c>
      <c r="B229" s="177" t="s">
        <v>632</v>
      </c>
      <c r="C229" s="173">
        <v>447</v>
      </c>
      <c r="D229" s="173">
        <v>412</v>
      </c>
      <c r="E229" s="173">
        <v>859</v>
      </c>
      <c r="F229" s="173">
        <v>444</v>
      </c>
      <c r="G229" s="178"/>
    </row>
    <row r="230" spans="1:7">
      <c r="A230" s="173" t="s">
        <v>649</v>
      </c>
      <c r="B230" s="177" t="s">
        <v>632</v>
      </c>
      <c r="C230" s="173">
        <v>264</v>
      </c>
      <c r="D230" s="173">
        <v>243</v>
      </c>
      <c r="E230" s="173">
        <v>507</v>
      </c>
      <c r="F230" s="173">
        <v>284</v>
      </c>
      <c r="G230" s="178"/>
    </row>
    <row r="231" spans="1:7">
      <c r="A231" s="173" t="s">
        <v>650</v>
      </c>
      <c r="B231" s="177" t="s">
        <v>632</v>
      </c>
      <c r="C231" s="173">
        <v>227</v>
      </c>
      <c r="D231" s="173">
        <v>205</v>
      </c>
      <c r="E231" s="173">
        <v>432</v>
      </c>
      <c r="F231" s="173">
        <v>243</v>
      </c>
      <c r="G231" s="178"/>
    </row>
    <row r="232" spans="1:7">
      <c r="A232" s="173" t="s">
        <v>651</v>
      </c>
      <c r="B232" s="177" t="s">
        <v>632</v>
      </c>
      <c r="C232" s="173">
        <v>13</v>
      </c>
      <c r="D232" s="173">
        <v>16</v>
      </c>
      <c r="E232" s="173">
        <v>29</v>
      </c>
      <c r="F232" s="173">
        <v>18</v>
      </c>
      <c r="G232" s="178"/>
    </row>
    <row r="233" spans="1:7">
      <c r="A233" s="173" t="s">
        <v>652</v>
      </c>
      <c r="B233" s="177" t="s">
        <v>632</v>
      </c>
      <c r="C233" s="173">
        <v>24</v>
      </c>
      <c r="D233" s="173">
        <v>21</v>
      </c>
      <c r="E233" s="173">
        <v>45</v>
      </c>
      <c r="F233" s="173">
        <v>17</v>
      </c>
      <c r="G233" s="178"/>
    </row>
    <row r="234" spans="1:7">
      <c r="A234" s="173" t="s">
        <v>653</v>
      </c>
      <c r="B234" s="177" t="s">
        <v>632</v>
      </c>
      <c r="C234" s="173">
        <v>216</v>
      </c>
      <c r="D234" s="173">
        <v>228</v>
      </c>
      <c r="E234" s="173">
        <v>444</v>
      </c>
      <c r="F234" s="173">
        <v>177</v>
      </c>
      <c r="G234" s="178"/>
    </row>
    <row r="235" spans="1:7">
      <c r="A235" s="173" t="s">
        <v>654</v>
      </c>
      <c r="B235" s="177" t="s">
        <v>632</v>
      </c>
      <c r="C235" s="173">
        <v>465</v>
      </c>
      <c r="D235" s="173">
        <v>463</v>
      </c>
      <c r="E235" s="173">
        <v>928</v>
      </c>
      <c r="F235" s="173">
        <v>326</v>
      </c>
      <c r="G235" s="178"/>
    </row>
    <row r="236" spans="1:7">
      <c r="A236" s="173" t="s">
        <v>655</v>
      </c>
      <c r="B236" s="177" t="s">
        <v>632</v>
      </c>
      <c r="C236" s="173">
        <v>666</v>
      </c>
      <c r="D236" s="173">
        <v>662</v>
      </c>
      <c r="E236" s="173">
        <v>1328</v>
      </c>
      <c r="F236" s="173">
        <v>442</v>
      </c>
      <c r="G236" s="178"/>
    </row>
    <row r="237" spans="1:7">
      <c r="A237" s="173" t="s">
        <v>656</v>
      </c>
      <c r="B237" s="177" t="s">
        <v>632</v>
      </c>
      <c r="C237" s="173">
        <v>3</v>
      </c>
      <c r="D237" s="173">
        <v>3</v>
      </c>
      <c r="E237" s="173">
        <v>6</v>
      </c>
      <c r="F237" s="173">
        <v>2</v>
      </c>
      <c r="G237" s="178"/>
    </row>
    <row r="238" spans="1:7">
      <c r="A238" s="173" t="s">
        <v>657</v>
      </c>
      <c r="B238" s="177" t="s">
        <v>657</v>
      </c>
      <c r="C238" s="173">
        <v>230</v>
      </c>
      <c r="D238" s="173">
        <v>258</v>
      </c>
      <c r="E238" s="173">
        <v>488</v>
      </c>
      <c r="F238" s="173">
        <v>246</v>
      </c>
      <c r="G238" s="178"/>
    </row>
    <row r="239" spans="1:7">
      <c r="A239" s="173" t="s">
        <v>658</v>
      </c>
      <c r="B239" s="177" t="s">
        <v>657</v>
      </c>
      <c r="C239" s="173">
        <v>319</v>
      </c>
      <c r="D239" s="173">
        <v>303</v>
      </c>
      <c r="E239" s="173">
        <v>622</v>
      </c>
      <c r="F239" s="173">
        <v>271</v>
      </c>
      <c r="G239" s="178"/>
    </row>
    <row r="240" spans="1:7">
      <c r="A240" s="173" t="s">
        <v>659</v>
      </c>
      <c r="B240" s="177" t="s">
        <v>657</v>
      </c>
      <c r="C240" s="173">
        <v>225</v>
      </c>
      <c r="D240" s="173">
        <v>249</v>
      </c>
      <c r="E240" s="173">
        <v>474</v>
      </c>
      <c r="F240" s="173">
        <v>198</v>
      </c>
      <c r="G240" s="178"/>
    </row>
    <row r="241" spans="1:7">
      <c r="A241" s="173" t="s">
        <v>660</v>
      </c>
      <c r="B241" s="177" t="s">
        <v>657</v>
      </c>
      <c r="C241" s="173">
        <v>306</v>
      </c>
      <c r="D241" s="173">
        <v>310</v>
      </c>
      <c r="E241" s="173">
        <v>616</v>
      </c>
      <c r="F241" s="173">
        <v>266</v>
      </c>
      <c r="G241" s="178"/>
    </row>
    <row r="242" spans="1:7">
      <c r="A242" s="173" t="s">
        <v>661</v>
      </c>
      <c r="B242" s="177" t="s">
        <v>657</v>
      </c>
      <c r="C242" s="173">
        <v>267</v>
      </c>
      <c r="D242" s="173">
        <v>284</v>
      </c>
      <c r="E242" s="173">
        <v>551</v>
      </c>
      <c r="F242" s="173">
        <v>217</v>
      </c>
      <c r="G242" s="178"/>
    </row>
    <row r="243" spans="1:7">
      <c r="A243" s="173" t="s">
        <v>662</v>
      </c>
      <c r="B243" s="177" t="s">
        <v>657</v>
      </c>
      <c r="C243" s="173">
        <v>303</v>
      </c>
      <c r="D243" s="173">
        <v>320</v>
      </c>
      <c r="E243" s="173">
        <v>623</v>
      </c>
      <c r="F243" s="173">
        <v>257</v>
      </c>
      <c r="G243" s="178"/>
    </row>
    <row r="244" spans="1:7">
      <c r="A244" s="173" t="s">
        <v>663</v>
      </c>
      <c r="B244" s="177" t="s">
        <v>657</v>
      </c>
      <c r="C244" s="173">
        <v>36</v>
      </c>
      <c r="D244" s="173">
        <v>33</v>
      </c>
      <c r="E244" s="173">
        <v>69</v>
      </c>
      <c r="F244" s="173">
        <v>38</v>
      </c>
      <c r="G244" s="178"/>
    </row>
    <row r="245" spans="1:7">
      <c r="A245" s="173" t="s">
        <v>664</v>
      </c>
      <c r="B245" s="177" t="s">
        <v>657</v>
      </c>
      <c r="C245" s="173">
        <v>42</v>
      </c>
      <c r="D245" s="173">
        <v>35</v>
      </c>
      <c r="E245" s="173">
        <v>77</v>
      </c>
      <c r="F245" s="173">
        <v>44</v>
      </c>
      <c r="G245" s="178"/>
    </row>
    <row r="246" spans="1:7">
      <c r="A246" s="173" t="s">
        <v>665</v>
      </c>
      <c r="B246" s="177" t="s">
        <v>657</v>
      </c>
      <c r="C246" s="173">
        <v>42</v>
      </c>
      <c r="D246" s="173">
        <v>43</v>
      </c>
      <c r="E246" s="173">
        <v>85</v>
      </c>
      <c r="F246" s="173">
        <v>35</v>
      </c>
      <c r="G246" s="178"/>
    </row>
    <row r="247" spans="1:7">
      <c r="A247" s="173" t="s">
        <v>666</v>
      </c>
      <c r="B247" s="177" t="s">
        <v>657</v>
      </c>
      <c r="C247" s="173">
        <v>101</v>
      </c>
      <c r="D247" s="173">
        <v>117</v>
      </c>
      <c r="E247" s="173">
        <v>218</v>
      </c>
      <c r="F247" s="173">
        <v>80</v>
      </c>
      <c r="G247" s="178"/>
    </row>
    <row r="248" spans="1:7">
      <c r="A248" s="173" t="s">
        <v>667</v>
      </c>
      <c r="B248" s="177" t="s">
        <v>657</v>
      </c>
      <c r="C248" s="173">
        <v>190</v>
      </c>
      <c r="D248" s="173">
        <v>197</v>
      </c>
      <c r="E248" s="173">
        <v>387</v>
      </c>
      <c r="F248" s="173">
        <v>142</v>
      </c>
      <c r="G248" s="178"/>
    </row>
    <row r="249" spans="1:7">
      <c r="A249" s="173" t="s">
        <v>668</v>
      </c>
      <c r="B249" s="177" t="s">
        <v>657</v>
      </c>
      <c r="C249" s="173">
        <v>303</v>
      </c>
      <c r="D249" s="173">
        <v>313</v>
      </c>
      <c r="E249" s="173">
        <v>616</v>
      </c>
      <c r="F249" s="173">
        <v>250</v>
      </c>
      <c r="G249" s="178"/>
    </row>
    <row r="250" spans="1:7">
      <c r="A250" s="173" t="s">
        <v>669</v>
      </c>
      <c r="B250" s="177" t="s">
        <v>657</v>
      </c>
      <c r="C250" s="173">
        <v>12</v>
      </c>
      <c r="D250" s="173">
        <v>12</v>
      </c>
      <c r="E250" s="173">
        <v>24</v>
      </c>
      <c r="F250" s="173">
        <v>11</v>
      </c>
      <c r="G250" s="178"/>
    </row>
    <row r="251" spans="1:7">
      <c r="A251" s="173" t="s">
        <v>670</v>
      </c>
      <c r="B251" s="177" t="s">
        <v>657</v>
      </c>
      <c r="C251" s="173">
        <v>58</v>
      </c>
      <c r="D251" s="173">
        <v>64</v>
      </c>
      <c r="E251" s="173">
        <v>122</v>
      </c>
      <c r="F251" s="173">
        <v>55</v>
      </c>
      <c r="G251" s="178"/>
    </row>
    <row r="252" spans="1:7">
      <c r="A252" s="173" t="s">
        <v>671</v>
      </c>
      <c r="B252" s="177" t="s">
        <v>657</v>
      </c>
      <c r="C252" s="173">
        <v>109</v>
      </c>
      <c r="D252" s="173">
        <v>102</v>
      </c>
      <c r="E252" s="173">
        <v>211</v>
      </c>
      <c r="F252" s="173">
        <v>92</v>
      </c>
      <c r="G252" s="178"/>
    </row>
    <row r="253" spans="1:7">
      <c r="A253" s="173" t="s">
        <v>672</v>
      </c>
      <c r="B253" s="177" t="s">
        <v>657</v>
      </c>
      <c r="C253" s="173">
        <v>57</v>
      </c>
      <c r="D253" s="173">
        <v>56</v>
      </c>
      <c r="E253" s="173">
        <v>113</v>
      </c>
      <c r="F253" s="173">
        <v>48</v>
      </c>
      <c r="G253" s="178"/>
    </row>
    <row r="254" spans="1:7">
      <c r="A254" s="173" t="s">
        <v>673</v>
      </c>
      <c r="B254" s="177" t="s">
        <v>657</v>
      </c>
      <c r="C254" s="173">
        <v>402</v>
      </c>
      <c r="D254" s="173">
        <v>401</v>
      </c>
      <c r="E254" s="173">
        <v>803</v>
      </c>
      <c r="F254" s="173">
        <v>341</v>
      </c>
      <c r="G254" s="178"/>
    </row>
    <row r="255" spans="1:7">
      <c r="A255" s="173" t="s">
        <v>674</v>
      </c>
      <c r="B255" s="177" t="s">
        <v>657</v>
      </c>
      <c r="C255" s="173">
        <v>74</v>
      </c>
      <c r="D255" s="173">
        <v>50</v>
      </c>
      <c r="E255" s="173">
        <v>124</v>
      </c>
      <c r="F255" s="173">
        <v>52</v>
      </c>
      <c r="G255" s="178"/>
    </row>
    <row r="256" spans="1:7">
      <c r="A256" s="173" t="s">
        <v>675</v>
      </c>
      <c r="B256" s="177" t="s">
        <v>657</v>
      </c>
      <c r="C256" s="173">
        <v>1360</v>
      </c>
      <c r="D256" s="173">
        <v>1421</v>
      </c>
      <c r="E256" s="173">
        <v>2781</v>
      </c>
      <c r="F256" s="173">
        <v>1240</v>
      </c>
      <c r="G256" s="178"/>
    </row>
    <row r="257" spans="1:7">
      <c r="A257" s="173" t="s">
        <v>676</v>
      </c>
      <c r="B257" s="177" t="s">
        <v>657</v>
      </c>
      <c r="C257" s="173">
        <v>33</v>
      </c>
      <c r="D257" s="173">
        <v>36</v>
      </c>
      <c r="E257" s="173">
        <v>69</v>
      </c>
      <c r="F257" s="173">
        <v>25</v>
      </c>
      <c r="G257" s="178"/>
    </row>
    <row r="258" spans="1:7">
      <c r="A258" s="173" t="s">
        <v>677</v>
      </c>
      <c r="B258" s="177" t="s">
        <v>657</v>
      </c>
      <c r="C258" s="173">
        <v>192</v>
      </c>
      <c r="D258" s="173">
        <v>173</v>
      </c>
      <c r="E258" s="173">
        <v>365</v>
      </c>
      <c r="F258" s="173">
        <v>155</v>
      </c>
      <c r="G258" s="178"/>
    </row>
    <row r="259" spans="1:7">
      <c r="A259" s="173" t="s">
        <v>678</v>
      </c>
      <c r="B259" s="177" t="s">
        <v>657</v>
      </c>
      <c r="C259" s="173">
        <v>200</v>
      </c>
      <c r="D259" s="173">
        <v>140</v>
      </c>
      <c r="E259" s="173">
        <v>340</v>
      </c>
      <c r="F259" s="173">
        <v>181</v>
      </c>
      <c r="G259" s="178"/>
    </row>
    <row r="260" spans="1:7">
      <c r="A260" s="173" t="s">
        <v>679</v>
      </c>
      <c r="B260" s="177" t="s">
        <v>657</v>
      </c>
      <c r="C260" s="173">
        <v>174</v>
      </c>
      <c r="D260" s="173">
        <v>181</v>
      </c>
      <c r="E260" s="173">
        <v>355</v>
      </c>
      <c r="F260" s="173">
        <v>139</v>
      </c>
      <c r="G260" s="178"/>
    </row>
    <row r="261" spans="1:7">
      <c r="A261" s="173" t="s">
        <v>680</v>
      </c>
      <c r="B261" s="177" t="s">
        <v>657</v>
      </c>
      <c r="C261" s="173">
        <v>111</v>
      </c>
      <c r="D261" s="173">
        <v>110</v>
      </c>
      <c r="E261" s="173">
        <v>221</v>
      </c>
      <c r="F261" s="173">
        <v>136</v>
      </c>
      <c r="G261" s="178"/>
    </row>
    <row r="262" spans="1:7">
      <c r="A262" s="173" t="s">
        <v>681</v>
      </c>
      <c r="B262" s="177" t="s">
        <v>657</v>
      </c>
      <c r="C262" s="173">
        <v>874</v>
      </c>
      <c r="D262" s="173">
        <v>883</v>
      </c>
      <c r="E262" s="173">
        <v>1757</v>
      </c>
      <c r="F262" s="173">
        <v>779</v>
      </c>
      <c r="G262" s="178"/>
    </row>
    <row r="263" spans="1:7">
      <c r="A263" s="173" t="s">
        <v>682</v>
      </c>
      <c r="B263" s="177" t="s">
        <v>657</v>
      </c>
      <c r="C263" s="173">
        <v>205</v>
      </c>
      <c r="D263" s="173">
        <v>206</v>
      </c>
      <c r="E263" s="173">
        <v>411</v>
      </c>
      <c r="F263" s="173">
        <v>175</v>
      </c>
      <c r="G263" s="178"/>
    </row>
    <row r="264" spans="1:7">
      <c r="A264" s="173" t="s">
        <v>683</v>
      </c>
      <c r="B264" s="177" t="s">
        <v>657</v>
      </c>
      <c r="C264" s="173">
        <v>93</v>
      </c>
      <c r="D264" s="173">
        <v>75</v>
      </c>
      <c r="E264" s="173">
        <v>168</v>
      </c>
      <c r="F264" s="173">
        <v>62</v>
      </c>
      <c r="G264" s="178"/>
    </row>
    <row r="265" spans="1:7">
      <c r="A265" s="173" t="s">
        <v>684</v>
      </c>
      <c r="B265" s="177" t="s">
        <v>657</v>
      </c>
      <c r="C265" s="173">
        <v>73</v>
      </c>
      <c r="D265" s="173">
        <v>78</v>
      </c>
      <c r="E265" s="173">
        <v>151</v>
      </c>
      <c r="F265" s="173">
        <v>65</v>
      </c>
      <c r="G265" s="178"/>
    </row>
    <row r="266" spans="1:7">
      <c r="A266" s="173" t="s">
        <v>685</v>
      </c>
      <c r="B266" s="177" t="s">
        <v>657</v>
      </c>
      <c r="C266" s="173">
        <v>154</v>
      </c>
      <c r="D266" s="173">
        <v>134</v>
      </c>
      <c r="E266" s="173">
        <v>288</v>
      </c>
      <c r="F266" s="173">
        <v>112</v>
      </c>
      <c r="G266" s="178"/>
    </row>
    <row r="267" spans="1:7">
      <c r="A267" s="173" t="s">
        <v>686</v>
      </c>
      <c r="B267" s="177" t="s">
        <v>657</v>
      </c>
      <c r="C267" s="173">
        <v>151</v>
      </c>
      <c r="D267" s="173">
        <v>146</v>
      </c>
      <c r="E267" s="173">
        <v>297</v>
      </c>
      <c r="F267" s="173">
        <v>123</v>
      </c>
      <c r="G267" s="178"/>
    </row>
    <row r="268" spans="1:7">
      <c r="A268" s="173" t="s">
        <v>687</v>
      </c>
      <c r="B268" s="177" t="s">
        <v>657</v>
      </c>
      <c r="C268" s="173">
        <v>330</v>
      </c>
      <c r="D268" s="173">
        <v>289</v>
      </c>
      <c r="E268" s="173">
        <v>619</v>
      </c>
      <c r="F268" s="173">
        <v>283</v>
      </c>
      <c r="G268" s="178"/>
    </row>
    <row r="269" spans="1:7">
      <c r="A269" s="173" t="s">
        <v>688</v>
      </c>
      <c r="B269" s="177" t="s">
        <v>657</v>
      </c>
      <c r="C269" s="173">
        <v>617</v>
      </c>
      <c r="D269" s="173">
        <v>596</v>
      </c>
      <c r="E269" s="173">
        <v>1213</v>
      </c>
      <c r="F269" s="173">
        <v>522</v>
      </c>
      <c r="G269" s="178"/>
    </row>
    <row r="270" spans="1:7">
      <c r="A270" s="173" t="s">
        <v>689</v>
      </c>
      <c r="B270" s="177" t="s">
        <v>657</v>
      </c>
      <c r="C270" s="173">
        <v>217</v>
      </c>
      <c r="D270" s="173">
        <v>209</v>
      </c>
      <c r="E270" s="173">
        <v>426</v>
      </c>
      <c r="F270" s="173">
        <v>189</v>
      </c>
      <c r="G270" s="178"/>
    </row>
    <row r="271" spans="1:7">
      <c r="A271" s="173" t="s">
        <v>690</v>
      </c>
      <c r="B271" s="177" t="s">
        <v>657</v>
      </c>
      <c r="C271" s="173">
        <v>532</v>
      </c>
      <c r="D271" s="173">
        <v>529</v>
      </c>
      <c r="E271" s="173">
        <v>1061</v>
      </c>
      <c r="F271" s="173">
        <v>434</v>
      </c>
      <c r="G271" s="178"/>
    </row>
    <row r="272" spans="1:7">
      <c r="A272" s="173" t="s">
        <v>691</v>
      </c>
      <c r="B272" s="177" t="s">
        <v>692</v>
      </c>
      <c r="C272" s="173">
        <v>259</v>
      </c>
      <c r="D272" s="173">
        <v>264</v>
      </c>
      <c r="E272" s="173">
        <v>523</v>
      </c>
      <c r="F272" s="173">
        <v>203</v>
      </c>
      <c r="G272" s="178"/>
    </row>
    <row r="273" spans="1:7">
      <c r="A273" s="173" t="s">
        <v>693</v>
      </c>
      <c r="B273" s="177" t="s">
        <v>692</v>
      </c>
      <c r="C273" s="173">
        <v>198</v>
      </c>
      <c r="D273" s="173">
        <v>178</v>
      </c>
      <c r="E273" s="173">
        <v>376</v>
      </c>
      <c r="F273" s="173">
        <v>135</v>
      </c>
      <c r="G273" s="178"/>
    </row>
    <row r="274" spans="1:7">
      <c r="A274" s="173" t="s">
        <v>694</v>
      </c>
      <c r="B274" s="177" t="s">
        <v>692</v>
      </c>
      <c r="C274" s="173">
        <v>272</v>
      </c>
      <c r="D274" s="173">
        <v>288</v>
      </c>
      <c r="E274" s="173">
        <v>560</v>
      </c>
      <c r="F274" s="173">
        <v>240</v>
      </c>
      <c r="G274" s="178"/>
    </row>
    <row r="275" spans="1:7">
      <c r="A275" s="173" t="s">
        <v>695</v>
      </c>
      <c r="B275" s="177" t="s">
        <v>692</v>
      </c>
      <c r="C275" s="173">
        <v>61</v>
      </c>
      <c r="D275" s="173">
        <v>49</v>
      </c>
      <c r="E275" s="173">
        <v>110</v>
      </c>
      <c r="F275" s="173">
        <v>44</v>
      </c>
      <c r="G275" s="178"/>
    </row>
    <row r="276" spans="1:7">
      <c r="A276" s="173" t="s">
        <v>696</v>
      </c>
      <c r="B276" s="177" t="s">
        <v>692</v>
      </c>
      <c r="C276" s="173">
        <v>254</v>
      </c>
      <c r="D276" s="173">
        <v>263</v>
      </c>
      <c r="E276" s="173">
        <v>517</v>
      </c>
      <c r="F276" s="173">
        <v>246</v>
      </c>
      <c r="G276" s="178"/>
    </row>
    <row r="277" spans="1:7">
      <c r="A277" s="173" t="s">
        <v>697</v>
      </c>
      <c r="B277" s="177" t="s">
        <v>692</v>
      </c>
      <c r="C277" s="173">
        <v>98</v>
      </c>
      <c r="D277" s="173">
        <v>95</v>
      </c>
      <c r="E277" s="173">
        <v>193</v>
      </c>
      <c r="F277" s="173">
        <v>69</v>
      </c>
      <c r="G277" s="178"/>
    </row>
    <row r="278" spans="1:7">
      <c r="A278" s="173" t="s">
        <v>737</v>
      </c>
      <c r="B278" s="177" t="s">
        <v>692</v>
      </c>
      <c r="C278" s="173">
        <v>145</v>
      </c>
      <c r="D278" s="173">
        <v>150</v>
      </c>
      <c r="E278" s="173">
        <v>295</v>
      </c>
      <c r="F278" s="173">
        <v>130</v>
      </c>
      <c r="G278" s="178"/>
    </row>
    <row r="279" spans="1:7">
      <c r="A279" s="173" t="s">
        <v>698</v>
      </c>
      <c r="B279" s="177" t="s">
        <v>692</v>
      </c>
      <c r="C279" s="173">
        <v>235</v>
      </c>
      <c r="D279" s="173">
        <v>241</v>
      </c>
      <c r="E279" s="173">
        <v>476</v>
      </c>
      <c r="F279" s="173">
        <v>203</v>
      </c>
      <c r="G279" s="178"/>
    </row>
    <row r="280" spans="1:7">
      <c r="A280" s="173" t="s">
        <v>699</v>
      </c>
      <c r="B280" s="177" t="s">
        <v>692</v>
      </c>
      <c r="C280" s="173">
        <v>692</v>
      </c>
      <c r="D280" s="173">
        <v>745</v>
      </c>
      <c r="E280" s="173">
        <v>1437</v>
      </c>
      <c r="F280" s="173">
        <v>631</v>
      </c>
      <c r="G280" s="178"/>
    </row>
    <row r="281" spans="1:7" ht="14.25" customHeight="1">
      <c r="A281" s="173" t="s">
        <v>700</v>
      </c>
      <c r="B281" s="177" t="s">
        <v>692</v>
      </c>
      <c r="C281" s="173">
        <v>94</v>
      </c>
      <c r="D281" s="173">
        <v>102</v>
      </c>
      <c r="E281" s="173">
        <v>196</v>
      </c>
      <c r="F281" s="173">
        <v>83</v>
      </c>
      <c r="G281" s="178"/>
    </row>
    <row r="282" spans="1:7">
      <c r="A282" s="173" t="s">
        <v>701</v>
      </c>
      <c r="B282" s="177" t="s">
        <v>692</v>
      </c>
      <c r="C282" s="173">
        <v>368</v>
      </c>
      <c r="D282" s="173">
        <v>318</v>
      </c>
      <c r="E282" s="173">
        <v>686</v>
      </c>
      <c r="F282" s="173">
        <v>392</v>
      </c>
      <c r="G282" s="178"/>
    </row>
    <row r="283" spans="1:7">
      <c r="A283" s="173" t="s">
        <v>702</v>
      </c>
      <c r="B283" s="177" t="s">
        <v>692</v>
      </c>
      <c r="C283" s="173">
        <v>623</v>
      </c>
      <c r="D283" s="173">
        <v>637</v>
      </c>
      <c r="E283" s="173">
        <v>1260</v>
      </c>
      <c r="F283" s="173">
        <v>648</v>
      </c>
      <c r="G283" s="178"/>
    </row>
    <row r="284" spans="1:7">
      <c r="A284" s="173" t="s">
        <v>703</v>
      </c>
      <c r="B284" s="177" t="s">
        <v>692</v>
      </c>
      <c r="C284" s="173">
        <v>455</v>
      </c>
      <c r="D284" s="173">
        <v>498</v>
      </c>
      <c r="E284" s="173">
        <v>953</v>
      </c>
      <c r="F284" s="173">
        <v>480</v>
      </c>
      <c r="G284" s="178"/>
    </row>
    <row r="285" spans="1:7">
      <c r="A285" s="173" t="s">
        <v>704</v>
      </c>
      <c r="B285" s="177" t="s">
        <v>692</v>
      </c>
      <c r="C285" s="173">
        <v>452</v>
      </c>
      <c r="D285" s="173">
        <v>433</v>
      </c>
      <c r="E285" s="173">
        <v>885</v>
      </c>
      <c r="F285" s="173">
        <v>456</v>
      </c>
      <c r="G285" s="178"/>
    </row>
    <row r="286" spans="1:7">
      <c r="A286" s="173" t="s">
        <v>705</v>
      </c>
      <c r="B286" s="177" t="s">
        <v>692</v>
      </c>
      <c r="C286" s="173">
        <v>1308</v>
      </c>
      <c r="D286" s="173">
        <v>1393</v>
      </c>
      <c r="E286" s="173">
        <v>2701</v>
      </c>
      <c r="F286" s="173">
        <v>1310</v>
      </c>
      <c r="G286" s="178"/>
    </row>
    <row r="287" spans="1:7">
      <c r="A287" s="173" t="s">
        <v>706</v>
      </c>
      <c r="B287" s="177" t="s">
        <v>692</v>
      </c>
      <c r="C287" s="173">
        <v>241</v>
      </c>
      <c r="D287" s="173">
        <v>203</v>
      </c>
      <c r="E287" s="173">
        <v>444</v>
      </c>
      <c r="F287" s="173">
        <v>238</v>
      </c>
      <c r="G287" s="178"/>
    </row>
    <row r="288" spans="1:7">
      <c r="A288" s="173" t="s">
        <v>707</v>
      </c>
      <c r="B288" s="177" t="s">
        <v>692</v>
      </c>
      <c r="C288" s="173">
        <v>169</v>
      </c>
      <c r="D288" s="173">
        <v>164</v>
      </c>
      <c r="E288" s="173">
        <v>333</v>
      </c>
      <c r="F288" s="173">
        <v>160</v>
      </c>
      <c r="G288" s="178"/>
    </row>
    <row r="289" spans="1:7">
      <c r="A289" s="173" t="s">
        <v>708</v>
      </c>
      <c r="B289" s="177" t="s">
        <v>692</v>
      </c>
      <c r="C289" s="173">
        <v>1021</v>
      </c>
      <c r="D289" s="173">
        <v>1018</v>
      </c>
      <c r="E289" s="173">
        <v>2039</v>
      </c>
      <c r="F289" s="173">
        <v>1038</v>
      </c>
      <c r="G289" s="178"/>
    </row>
    <row r="290" spans="1:7">
      <c r="A290" s="173" t="s">
        <v>709</v>
      </c>
      <c r="B290" s="177" t="s">
        <v>692</v>
      </c>
      <c r="C290" s="173">
        <v>692</v>
      </c>
      <c r="D290" s="173">
        <v>692</v>
      </c>
      <c r="E290" s="173">
        <v>1384</v>
      </c>
      <c r="F290" s="173">
        <v>671</v>
      </c>
      <c r="G290" s="178"/>
    </row>
    <row r="291" spans="1:7">
      <c r="A291" s="173" t="s">
        <v>710</v>
      </c>
      <c r="B291" s="177" t="s">
        <v>692</v>
      </c>
      <c r="C291" s="173">
        <v>460</v>
      </c>
      <c r="D291" s="173">
        <v>443</v>
      </c>
      <c r="E291" s="173">
        <v>903</v>
      </c>
      <c r="F291" s="173">
        <v>420</v>
      </c>
      <c r="G291" s="178"/>
    </row>
    <row r="292" spans="1:7">
      <c r="A292" s="173" t="s">
        <v>711</v>
      </c>
      <c r="B292" s="177" t="s">
        <v>692</v>
      </c>
      <c r="C292" s="173">
        <v>384</v>
      </c>
      <c r="D292" s="173">
        <v>357</v>
      </c>
      <c r="E292" s="173">
        <v>741</v>
      </c>
      <c r="F292" s="173">
        <v>360</v>
      </c>
      <c r="G292" s="178"/>
    </row>
    <row r="293" spans="1:7">
      <c r="A293" s="173" t="s">
        <v>712</v>
      </c>
      <c r="B293" s="177" t="s">
        <v>692</v>
      </c>
      <c r="C293" s="173">
        <v>246</v>
      </c>
      <c r="D293" s="173">
        <v>250</v>
      </c>
      <c r="E293" s="173">
        <v>496</v>
      </c>
      <c r="F293" s="173">
        <v>225</v>
      </c>
      <c r="G293" s="178"/>
    </row>
    <row r="294" spans="1:7">
      <c r="A294" s="173" t="s">
        <v>713</v>
      </c>
      <c r="B294" s="177" t="s">
        <v>692</v>
      </c>
      <c r="C294" s="173">
        <v>231</v>
      </c>
      <c r="D294" s="173">
        <v>221</v>
      </c>
      <c r="E294" s="173">
        <v>452</v>
      </c>
      <c r="F294" s="173">
        <v>232</v>
      </c>
      <c r="G294" s="178"/>
    </row>
    <row r="295" spans="1:7">
      <c r="A295" s="173" t="s">
        <v>714</v>
      </c>
      <c r="B295" s="177" t="s">
        <v>692</v>
      </c>
      <c r="C295" s="173">
        <v>896</v>
      </c>
      <c r="D295" s="173">
        <v>884</v>
      </c>
      <c r="E295" s="173">
        <v>1780</v>
      </c>
      <c r="F295" s="173">
        <v>873</v>
      </c>
      <c r="G295" s="178"/>
    </row>
    <row r="296" spans="1:7">
      <c r="A296" s="173" t="s">
        <v>715</v>
      </c>
      <c r="B296" s="177" t="s">
        <v>692</v>
      </c>
      <c r="C296" s="173">
        <v>232</v>
      </c>
      <c r="D296" s="173">
        <v>232</v>
      </c>
      <c r="E296" s="173">
        <v>464</v>
      </c>
      <c r="F296" s="173">
        <v>221</v>
      </c>
      <c r="G296" s="178"/>
    </row>
    <row r="297" spans="1:7">
      <c r="A297" s="173" t="s">
        <v>716</v>
      </c>
      <c r="B297" s="177" t="s">
        <v>692</v>
      </c>
      <c r="C297" s="173">
        <v>55</v>
      </c>
      <c r="D297" s="173">
        <v>54</v>
      </c>
      <c r="E297" s="173">
        <v>109</v>
      </c>
      <c r="F297" s="173">
        <v>38</v>
      </c>
      <c r="G297" s="178"/>
    </row>
    <row r="298" spans="1:7">
      <c r="A298" s="173" t="s">
        <v>717</v>
      </c>
      <c r="B298" s="177" t="s">
        <v>692</v>
      </c>
      <c r="C298" s="173">
        <v>50</v>
      </c>
      <c r="D298" s="173">
        <v>81</v>
      </c>
      <c r="E298" s="173">
        <v>131</v>
      </c>
      <c r="F298" s="173">
        <v>71</v>
      </c>
      <c r="G298" s="178"/>
    </row>
    <row r="299" spans="1:7">
      <c r="A299" s="173" t="s">
        <v>718</v>
      </c>
      <c r="B299" s="177" t="s">
        <v>692</v>
      </c>
      <c r="C299" s="173">
        <v>106</v>
      </c>
      <c r="D299" s="173">
        <v>88</v>
      </c>
      <c r="E299" s="173">
        <v>194</v>
      </c>
      <c r="F299" s="173">
        <v>92</v>
      </c>
      <c r="G299" s="178"/>
    </row>
    <row r="300" spans="1:7">
      <c r="A300" s="173" t="s">
        <v>719</v>
      </c>
      <c r="B300" s="177" t="s">
        <v>692</v>
      </c>
      <c r="C300" s="173">
        <v>68</v>
      </c>
      <c r="D300" s="173">
        <v>61</v>
      </c>
      <c r="E300" s="173">
        <v>129</v>
      </c>
      <c r="F300" s="173">
        <v>50</v>
      </c>
      <c r="G300" s="178"/>
    </row>
    <row r="301" spans="1:7">
      <c r="A301" s="173" t="s">
        <v>720</v>
      </c>
      <c r="B301" s="177" t="s">
        <v>692</v>
      </c>
      <c r="C301" s="173">
        <v>58</v>
      </c>
      <c r="D301" s="173">
        <v>50</v>
      </c>
      <c r="E301" s="173">
        <v>108</v>
      </c>
      <c r="F301" s="173">
        <v>39</v>
      </c>
      <c r="G301" s="178"/>
    </row>
    <row r="302" spans="1:7">
      <c r="A302" s="173" t="s">
        <v>721</v>
      </c>
      <c r="B302" s="177" t="s">
        <v>692</v>
      </c>
      <c r="C302" s="173">
        <v>86</v>
      </c>
      <c r="D302" s="173">
        <v>96</v>
      </c>
      <c r="E302" s="173">
        <v>182</v>
      </c>
      <c r="F302" s="173">
        <v>76</v>
      </c>
      <c r="G302" s="178"/>
    </row>
    <row r="303" spans="1:7">
      <c r="A303" s="173" t="s">
        <v>722</v>
      </c>
      <c r="B303" s="177" t="s">
        <v>692</v>
      </c>
      <c r="C303" s="173">
        <v>77</v>
      </c>
      <c r="D303" s="173">
        <v>75</v>
      </c>
      <c r="E303" s="173">
        <v>152</v>
      </c>
      <c r="F303" s="173">
        <v>59</v>
      </c>
      <c r="G303" s="178"/>
    </row>
    <row r="304" spans="1:7">
      <c r="A304" s="173" t="s">
        <v>723</v>
      </c>
      <c r="B304" s="177" t="s">
        <v>692</v>
      </c>
      <c r="C304" s="173">
        <v>51</v>
      </c>
      <c r="D304" s="173">
        <v>72</v>
      </c>
      <c r="E304" s="173">
        <v>123</v>
      </c>
      <c r="F304" s="173">
        <v>51</v>
      </c>
      <c r="G304" s="178"/>
    </row>
    <row r="305" spans="1:7">
      <c r="A305" s="173" t="s">
        <v>724</v>
      </c>
      <c r="B305" s="177" t="s">
        <v>692</v>
      </c>
      <c r="C305" s="173">
        <v>135</v>
      </c>
      <c r="D305" s="173">
        <v>141</v>
      </c>
      <c r="E305" s="173">
        <v>276</v>
      </c>
      <c r="F305" s="173">
        <v>144</v>
      </c>
      <c r="G305" s="178"/>
    </row>
    <row r="306" spans="1:7">
      <c r="A306" s="173" t="s">
        <v>725</v>
      </c>
      <c r="B306" s="177" t="s">
        <v>692</v>
      </c>
      <c r="C306" s="173">
        <v>107</v>
      </c>
      <c r="D306" s="173">
        <v>118</v>
      </c>
      <c r="E306" s="173">
        <v>225</v>
      </c>
      <c r="F306" s="173">
        <v>114</v>
      </c>
      <c r="G306" s="178"/>
    </row>
    <row r="307" spans="1:7">
      <c r="A307" s="173" t="s">
        <v>726</v>
      </c>
      <c r="B307" s="177" t="s">
        <v>692</v>
      </c>
      <c r="C307" s="173">
        <v>196</v>
      </c>
      <c r="D307" s="173">
        <v>227</v>
      </c>
      <c r="E307" s="173">
        <v>423</v>
      </c>
      <c r="F307" s="173">
        <v>188</v>
      </c>
      <c r="G307" s="178"/>
    </row>
    <row r="308" spans="1:7">
      <c r="A308" s="173" t="s">
        <v>727</v>
      </c>
      <c r="B308" s="177" t="s">
        <v>692</v>
      </c>
      <c r="C308" s="173">
        <v>198</v>
      </c>
      <c r="D308" s="173">
        <v>205</v>
      </c>
      <c r="E308" s="173">
        <v>403</v>
      </c>
      <c r="F308" s="173">
        <v>178</v>
      </c>
    </row>
    <row r="309" spans="1:7">
      <c r="A309" s="173" t="s">
        <v>728</v>
      </c>
      <c r="B309" s="177" t="s">
        <v>692</v>
      </c>
      <c r="C309" s="173">
        <v>110</v>
      </c>
      <c r="D309" s="173">
        <v>111</v>
      </c>
      <c r="E309" s="173">
        <v>221</v>
      </c>
      <c r="F309" s="173">
        <v>107</v>
      </c>
    </row>
    <row r="310" spans="1:7">
      <c r="A310" s="177"/>
      <c r="B310" s="177"/>
      <c r="C310" s="178"/>
      <c r="D310" s="178"/>
      <c r="E310" s="178"/>
      <c r="F310" s="178"/>
    </row>
    <row r="311" spans="1:7" s="177" customFormat="1" ht="13.5" customHeight="1">
      <c r="A311" s="179" t="s">
        <v>729</v>
      </c>
      <c r="F311" s="180"/>
      <c r="G311" s="181"/>
    </row>
    <row r="312" spans="1:7" s="177" customFormat="1" ht="13.5" customHeight="1">
      <c r="A312" s="179" t="s">
        <v>730</v>
      </c>
      <c r="F312" s="180"/>
      <c r="G312" s="181"/>
    </row>
    <row r="313" spans="1:7" s="177" customFormat="1" ht="13.5" customHeight="1">
      <c r="F313" s="180"/>
    </row>
    <row r="314" spans="1:7" s="177" customFormat="1" ht="13.5" customHeight="1">
      <c r="A314" s="179" t="s">
        <v>731</v>
      </c>
      <c r="F314" s="180"/>
    </row>
    <row r="315" spans="1:7" s="177" customFormat="1" ht="13.5" customHeight="1">
      <c r="A315" s="179" t="s">
        <v>732</v>
      </c>
      <c r="F315" s="180"/>
    </row>
    <row r="316" spans="1:7" s="177" customFormat="1" ht="13.5" customHeight="1">
      <c r="A316" s="179" t="s">
        <v>733</v>
      </c>
      <c r="F316" s="180"/>
      <c r="G316" s="179"/>
    </row>
    <row r="317" spans="1:7" s="177" customFormat="1" ht="13.5" customHeight="1">
      <c r="A317" s="179"/>
      <c r="F317" s="180"/>
      <c r="G317" s="179"/>
    </row>
    <row r="318" spans="1:7" s="177" customFormat="1" ht="13.5" customHeight="1">
      <c r="A318" s="179" t="s">
        <v>734</v>
      </c>
      <c r="F318" s="180"/>
      <c r="G318" s="179"/>
    </row>
  </sheetData>
  <autoFilter ref="A5:F306" xr:uid="{E6CCA23E-7206-4760-88E8-C3E632514819}"/>
  <phoneticPr fontId="4"/>
  <pageMargins left="0.78740157480314965" right="0.78740157480314965" top="0.98425196850393704" bottom="0.98425196850393704" header="0.51181102362204722" footer="0.51181102362204722"/>
  <pageSetup paperSize="9" scale="89"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EA3DB-4A17-4A2A-9030-729D0EFC82D0}">
  <sheetPr>
    <pageSetUpPr fitToPage="1"/>
  </sheetPr>
  <dimension ref="A1:K68"/>
  <sheetViews>
    <sheetView view="pageBreakPreview" zoomScale="80" zoomScaleNormal="100" zoomScaleSheetLayoutView="80" workbookViewId="0"/>
  </sheetViews>
  <sheetFormatPr defaultColWidth="9" defaultRowHeight="21.75" customHeight="1"/>
  <cols>
    <col min="1" max="1" width="12.375" style="1605" customWidth="1"/>
    <col min="2" max="11" width="7.5" style="1605" customWidth="1"/>
    <col min="12" max="16384" width="9" style="1605"/>
  </cols>
  <sheetData>
    <row r="1" spans="1:11" ht="21.75" customHeight="1" thickBot="1">
      <c r="A1" s="1604" t="s">
        <v>2318</v>
      </c>
    </row>
    <row r="2" spans="1:11" ht="19.5" customHeight="1">
      <c r="A2" s="1606" t="s">
        <v>1537</v>
      </c>
      <c r="B2" s="2594" t="s">
        <v>2319</v>
      </c>
      <c r="C2" s="2595"/>
      <c r="D2" s="2596" t="s">
        <v>2320</v>
      </c>
      <c r="E2" s="2595"/>
      <c r="F2" s="2596" t="s">
        <v>2321</v>
      </c>
      <c r="G2" s="2595"/>
      <c r="H2" s="2596" t="s">
        <v>2322</v>
      </c>
      <c r="I2" s="2597"/>
      <c r="J2" s="2598" t="s">
        <v>1923</v>
      </c>
      <c r="K2" s="2598"/>
    </row>
    <row r="3" spans="1:11" ht="19.5" customHeight="1" thickBot="1">
      <c r="A3" s="1607" t="s">
        <v>3</v>
      </c>
      <c r="B3" s="1608" t="s">
        <v>2323</v>
      </c>
      <c r="C3" s="1609" t="s">
        <v>2324</v>
      </c>
      <c r="D3" s="1610" t="s">
        <v>2323</v>
      </c>
      <c r="E3" s="1609" t="s">
        <v>2324</v>
      </c>
      <c r="F3" s="1610" t="s">
        <v>2323</v>
      </c>
      <c r="G3" s="1609" t="s">
        <v>2324</v>
      </c>
      <c r="H3" s="1610" t="s">
        <v>2323</v>
      </c>
      <c r="I3" s="1611" t="s">
        <v>2324</v>
      </c>
      <c r="J3" s="1612" t="s">
        <v>2323</v>
      </c>
      <c r="K3" s="1609" t="s">
        <v>2324</v>
      </c>
    </row>
    <row r="4" spans="1:11" ht="19.5" customHeight="1">
      <c r="A4" s="1613" t="s">
        <v>1593</v>
      </c>
      <c r="B4" s="1614">
        <v>1405</v>
      </c>
      <c r="C4" s="1614">
        <v>61978</v>
      </c>
      <c r="D4" s="1615">
        <v>187</v>
      </c>
      <c r="E4" s="1616">
        <v>23125</v>
      </c>
      <c r="F4" s="1615">
        <v>96</v>
      </c>
      <c r="G4" s="1616">
        <v>24561</v>
      </c>
      <c r="H4" s="1617" t="s">
        <v>2325</v>
      </c>
      <c r="I4" s="1618" t="s">
        <v>2326</v>
      </c>
      <c r="J4" s="1616">
        <f t="shared" ref="J4:K5" si="0">B4+D4+F4</f>
        <v>1688</v>
      </c>
      <c r="K4" s="1619">
        <f t="shared" si="0"/>
        <v>109664</v>
      </c>
    </row>
    <row r="5" spans="1:11" ht="19.5" customHeight="1">
      <c r="A5" s="1613" t="s">
        <v>1594</v>
      </c>
      <c r="B5" s="1614">
        <v>1423</v>
      </c>
      <c r="C5" s="1614">
        <v>56128</v>
      </c>
      <c r="D5" s="1615">
        <v>245</v>
      </c>
      <c r="E5" s="1616">
        <v>27035</v>
      </c>
      <c r="F5" s="1615">
        <v>41</v>
      </c>
      <c r="G5" s="1616">
        <v>15220</v>
      </c>
      <c r="H5" s="1617" t="s">
        <v>2325</v>
      </c>
      <c r="I5" s="1618" t="s">
        <v>2326</v>
      </c>
      <c r="J5" s="1616">
        <f t="shared" si="0"/>
        <v>1709</v>
      </c>
      <c r="K5" s="1619">
        <f t="shared" si="0"/>
        <v>98383</v>
      </c>
    </row>
    <row r="6" spans="1:11" ht="19.5" customHeight="1">
      <c r="A6" s="1613" t="s">
        <v>1595</v>
      </c>
      <c r="B6" s="1614">
        <v>1277</v>
      </c>
      <c r="C6" s="1614">
        <v>66206</v>
      </c>
      <c r="D6" s="1615">
        <v>269</v>
      </c>
      <c r="E6" s="1616">
        <v>26222</v>
      </c>
      <c r="F6" s="1615">
        <v>63</v>
      </c>
      <c r="G6" s="1616">
        <v>21885</v>
      </c>
      <c r="H6" s="1615">
        <v>38</v>
      </c>
      <c r="I6" s="1620">
        <v>19721</v>
      </c>
      <c r="J6" s="1616">
        <f t="shared" ref="J6:K14" si="1">B6+D6+F6+H6</f>
        <v>1647</v>
      </c>
      <c r="K6" s="1619">
        <f t="shared" si="1"/>
        <v>134034</v>
      </c>
    </row>
    <row r="7" spans="1:11" ht="19.5" customHeight="1">
      <c r="A7" s="1613" t="s">
        <v>1596</v>
      </c>
      <c r="B7" s="1614">
        <v>1428</v>
      </c>
      <c r="C7" s="1614">
        <v>58662</v>
      </c>
      <c r="D7" s="1615">
        <v>371</v>
      </c>
      <c r="E7" s="1616">
        <v>24321</v>
      </c>
      <c r="F7" s="1615">
        <v>81</v>
      </c>
      <c r="G7" s="1616">
        <v>28830</v>
      </c>
      <c r="H7" s="1615">
        <v>42</v>
      </c>
      <c r="I7" s="1620">
        <v>13300</v>
      </c>
      <c r="J7" s="1616">
        <f t="shared" si="1"/>
        <v>1922</v>
      </c>
      <c r="K7" s="1619">
        <f t="shared" si="1"/>
        <v>125113</v>
      </c>
    </row>
    <row r="8" spans="1:11" ht="19.5" customHeight="1">
      <c r="A8" s="1613" t="s">
        <v>1597</v>
      </c>
      <c r="B8" s="1614">
        <v>1511</v>
      </c>
      <c r="C8" s="1614">
        <v>55920</v>
      </c>
      <c r="D8" s="1615">
        <v>393</v>
      </c>
      <c r="E8" s="1616">
        <v>26819</v>
      </c>
      <c r="F8" s="1615">
        <v>101</v>
      </c>
      <c r="G8" s="1616">
        <v>30259</v>
      </c>
      <c r="H8" s="1615">
        <v>30</v>
      </c>
      <c r="I8" s="1620">
        <v>10440</v>
      </c>
      <c r="J8" s="1616">
        <f t="shared" si="1"/>
        <v>2035</v>
      </c>
      <c r="K8" s="1619">
        <f t="shared" si="1"/>
        <v>123438</v>
      </c>
    </row>
    <row r="9" spans="1:11" ht="19.5" customHeight="1">
      <c r="A9" s="1613" t="s">
        <v>1598</v>
      </c>
      <c r="B9" s="1614">
        <v>1795</v>
      </c>
      <c r="C9" s="1614">
        <v>53283</v>
      </c>
      <c r="D9" s="1615">
        <v>472</v>
      </c>
      <c r="E9" s="1616">
        <v>29572</v>
      </c>
      <c r="F9" s="1615">
        <v>93</v>
      </c>
      <c r="G9" s="1616">
        <v>28224</v>
      </c>
      <c r="H9" s="1615">
        <v>39</v>
      </c>
      <c r="I9" s="1620">
        <v>9170</v>
      </c>
      <c r="J9" s="1616">
        <f t="shared" si="1"/>
        <v>2399</v>
      </c>
      <c r="K9" s="1619">
        <f t="shared" si="1"/>
        <v>120249</v>
      </c>
    </row>
    <row r="10" spans="1:11" ht="19.5" customHeight="1">
      <c r="A10" s="1613" t="s">
        <v>1599</v>
      </c>
      <c r="B10" s="1614">
        <v>1500</v>
      </c>
      <c r="C10" s="1614">
        <v>49459</v>
      </c>
      <c r="D10" s="1615">
        <v>496</v>
      </c>
      <c r="E10" s="1616">
        <v>24027</v>
      </c>
      <c r="F10" s="1615">
        <v>95</v>
      </c>
      <c r="G10" s="1616">
        <v>23136</v>
      </c>
      <c r="H10" s="1615">
        <v>52</v>
      </c>
      <c r="I10" s="1620">
        <v>19825</v>
      </c>
      <c r="J10" s="1616">
        <f t="shared" si="1"/>
        <v>2143</v>
      </c>
      <c r="K10" s="1619">
        <f t="shared" si="1"/>
        <v>116447</v>
      </c>
    </row>
    <row r="11" spans="1:11" ht="19.5" customHeight="1">
      <c r="A11" s="1613" t="s">
        <v>1600</v>
      </c>
      <c r="B11" s="1614">
        <v>1449</v>
      </c>
      <c r="C11" s="1614">
        <v>53590</v>
      </c>
      <c r="D11" s="1615">
        <v>519</v>
      </c>
      <c r="E11" s="1616">
        <v>41557</v>
      </c>
      <c r="F11" s="1615">
        <v>95</v>
      </c>
      <c r="G11" s="1616">
        <v>18712</v>
      </c>
      <c r="H11" s="1615">
        <v>57</v>
      </c>
      <c r="I11" s="1620">
        <v>19891</v>
      </c>
      <c r="J11" s="1616">
        <f t="shared" si="1"/>
        <v>2120</v>
      </c>
      <c r="K11" s="1619">
        <f t="shared" si="1"/>
        <v>133750</v>
      </c>
    </row>
    <row r="12" spans="1:11" ht="19.5" customHeight="1">
      <c r="A12" s="1613" t="s">
        <v>1601</v>
      </c>
      <c r="B12" s="1616">
        <v>1411</v>
      </c>
      <c r="C12" s="1616">
        <v>51280</v>
      </c>
      <c r="D12" s="1615">
        <v>445</v>
      </c>
      <c r="E12" s="1616">
        <v>23655</v>
      </c>
      <c r="F12" s="1615">
        <v>95</v>
      </c>
      <c r="G12" s="1616">
        <v>20482</v>
      </c>
      <c r="H12" s="1615">
        <v>48</v>
      </c>
      <c r="I12" s="1620">
        <v>15130</v>
      </c>
      <c r="J12" s="1616">
        <f t="shared" si="1"/>
        <v>1999</v>
      </c>
      <c r="K12" s="1619">
        <f t="shared" si="1"/>
        <v>110547</v>
      </c>
    </row>
    <row r="13" spans="1:11" ht="19.5" customHeight="1">
      <c r="A13" s="1613" t="s">
        <v>1602</v>
      </c>
      <c r="B13" s="1616">
        <v>1396</v>
      </c>
      <c r="C13" s="1616">
        <v>49850</v>
      </c>
      <c r="D13" s="1615">
        <v>514</v>
      </c>
      <c r="E13" s="1616">
        <v>39555</v>
      </c>
      <c r="F13" s="1615">
        <v>106</v>
      </c>
      <c r="G13" s="1616">
        <v>24032</v>
      </c>
      <c r="H13" s="1615">
        <v>36</v>
      </c>
      <c r="I13" s="1620">
        <v>11420</v>
      </c>
      <c r="J13" s="1616">
        <f t="shared" si="1"/>
        <v>2052</v>
      </c>
      <c r="K13" s="1619">
        <f t="shared" si="1"/>
        <v>124857</v>
      </c>
    </row>
    <row r="14" spans="1:11" ht="19.5" customHeight="1">
      <c r="A14" s="1613" t="s">
        <v>1603</v>
      </c>
      <c r="B14" s="1616">
        <v>1342</v>
      </c>
      <c r="C14" s="1616">
        <v>45207</v>
      </c>
      <c r="D14" s="1615">
        <v>430</v>
      </c>
      <c r="E14" s="1616">
        <v>21468</v>
      </c>
      <c r="F14" s="1615">
        <v>85</v>
      </c>
      <c r="G14" s="1616">
        <v>16950</v>
      </c>
      <c r="H14" s="1615">
        <v>43</v>
      </c>
      <c r="I14" s="1620">
        <v>14483</v>
      </c>
      <c r="J14" s="1616">
        <f t="shared" si="1"/>
        <v>1900</v>
      </c>
      <c r="K14" s="1619">
        <f t="shared" si="1"/>
        <v>98108</v>
      </c>
    </row>
    <row r="15" spans="1:11" ht="19.5" customHeight="1">
      <c r="A15" s="1613" t="s">
        <v>1823</v>
      </c>
      <c r="B15" s="1621" t="s">
        <v>2327</v>
      </c>
      <c r="C15" s="1621" t="s">
        <v>2327</v>
      </c>
      <c r="D15" s="1615">
        <v>253</v>
      </c>
      <c r="E15" s="1616">
        <v>8630</v>
      </c>
      <c r="F15" s="1622" t="s">
        <v>2328</v>
      </c>
      <c r="G15" s="1621" t="s">
        <v>2328</v>
      </c>
      <c r="H15" s="1615">
        <v>66</v>
      </c>
      <c r="I15" s="1620">
        <v>26540</v>
      </c>
      <c r="J15" s="1616">
        <f>D15+H15</f>
        <v>319</v>
      </c>
      <c r="K15" s="1619">
        <f>E15+I15</f>
        <v>35170</v>
      </c>
    </row>
    <row r="16" spans="1:11" ht="19.5" customHeight="1">
      <c r="A16" s="1613" t="s">
        <v>1824</v>
      </c>
      <c r="B16" s="1621" t="s">
        <v>2327</v>
      </c>
      <c r="C16" s="1621" t="s">
        <v>2327</v>
      </c>
      <c r="D16" s="1615">
        <v>125</v>
      </c>
      <c r="E16" s="1616">
        <v>4306</v>
      </c>
      <c r="F16" s="1622" t="s">
        <v>2328</v>
      </c>
      <c r="G16" s="1621" t="s">
        <v>2328</v>
      </c>
      <c r="H16" s="1615">
        <v>65</v>
      </c>
      <c r="I16" s="1620">
        <v>21440</v>
      </c>
      <c r="J16" s="1616">
        <f>+D16+H16</f>
        <v>190</v>
      </c>
      <c r="K16" s="1619">
        <f>E16+I16</f>
        <v>25746</v>
      </c>
    </row>
    <row r="17" spans="1:11" ht="19.5" customHeight="1">
      <c r="A17" s="1613" t="s">
        <v>1825</v>
      </c>
      <c r="B17" s="1623">
        <v>646</v>
      </c>
      <c r="C17" s="1616">
        <v>25407</v>
      </c>
      <c r="D17" s="1615">
        <v>309</v>
      </c>
      <c r="E17" s="1616">
        <v>17198</v>
      </c>
      <c r="F17" s="1615">
        <v>57</v>
      </c>
      <c r="G17" s="1616">
        <v>9803</v>
      </c>
      <c r="H17" s="1615">
        <v>50</v>
      </c>
      <c r="I17" s="1620">
        <v>16810</v>
      </c>
      <c r="J17" s="1616">
        <f>B17+D17+F17+H17</f>
        <v>1062</v>
      </c>
      <c r="K17" s="1619">
        <f>C17+E17+G17+I17</f>
        <v>69218</v>
      </c>
    </row>
    <row r="18" spans="1:11" ht="19.5" customHeight="1">
      <c r="A18" s="1613" t="s">
        <v>1826</v>
      </c>
      <c r="B18" s="1624">
        <v>1007</v>
      </c>
      <c r="C18" s="1616">
        <v>55432</v>
      </c>
      <c r="D18" s="1615">
        <v>222</v>
      </c>
      <c r="E18" s="1616">
        <v>10790</v>
      </c>
      <c r="F18" s="1615">
        <v>94</v>
      </c>
      <c r="G18" s="1616">
        <v>11922</v>
      </c>
      <c r="H18" s="1615">
        <v>58</v>
      </c>
      <c r="I18" s="1620">
        <v>26670</v>
      </c>
      <c r="J18" s="1616">
        <v>1381</v>
      </c>
      <c r="K18" s="1619">
        <v>104814</v>
      </c>
    </row>
    <row r="19" spans="1:11" ht="19.5" customHeight="1">
      <c r="A19" s="1613" t="s">
        <v>1855</v>
      </c>
      <c r="B19" s="1624">
        <v>1223</v>
      </c>
      <c r="C19" s="1616">
        <v>63568</v>
      </c>
      <c r="D19" s="1615">
        <v>309</v>
      </c>
      <c r="E19" s="1616">
        <v>15840</v>
      </c>
      <c r="F19" s="1615">
        <v>81</v>
      </c>
      <c r="G19" s="1616">
        <v>13891</v>
      </c>
      <c r="H19" s="1615">
        <v>52</v>
      </c>
      <c r="I19" s="1620">
        <v>29715</v>
      </c>
      <c r="J19" s="1616">
        <v>1665</v>
      </c>
      <c r="K19" s="1619">
        <v>123014</v>
      </c>
    </row>
    <row r="20" spans="1:11" ht="19.5" customHeight="1">
      <c r="A20" s="1613" t="s">
        <v>1856</v>
      </c>
      <c r="B20" s="1624">
        <v>1294</v>
      </c>
      <c r="C20" s="1616">
        <v>48285</v>
      </c>
      <c r="D20" s="1615">
        <v>270</v>
      </c>
      <c r="E20" s="1616">
        <v>14342</v>
      </c>
      <c r="F20" s="1615">
        <v>97</v>
      </c>
      <c r="G20" s="1616">
        <v>20885</v>
      </c>
      <c r="H20" s="1625">
        <v>47</v>
      </c>
      <c r="I20" s="1620">
        <v>33800</v>
      </c>
      <c r="J20" s="1616">
        <v>1708</v>
      </c>
      <c r="K20" s="1619">
        <v>117312</v>
      </c>
    </row>
    <row r="21" spans="1:11" ht="19.5" customHeight="1">
      <c r="A21" s="1613" t="s">
        <v>1829</v>
      </c>
      <c r="B21" s="1624">
        <v>1206</v>
      </c>
      <c r="C21" s="1616">
        <v>39587</v>
      </c>
      <c r="D21" s="1615">
        <v>228</v>
      </c>
      <c r="E21" s="1616">
        <v>12589</v>
      </c>
      <c r="F21" s="1615">
        <v>70</v>
      </c>
      <c r="G21" s="1616">
        <v>16653</v>
      </c>
      <c r="H21" s="1615">
        <v>61</v>
      </c>
      <c r="I21" s="1620">
        <v>45160</v>
      </c>
      <c r="J21" s="1616">
        <f t="shared" ref="J21:K22" si="2">SUM(B21+D21+F21+H21)</f>
        <v>1565</v>
      </c>
      <c r="K21" s="1619">
        <f t="shared" si="2"/>
        <v>113989</v>
      </c>
    </row>
    <row r="22" spans="1:11" ht="19.5" customHeight="1">
      <c r="A22" s="1613" t="s">
        <v>1858</v>
      </c>
      <c r="B22" s="1624">
        <v>1625</v>
      </c>
      <c r="C22" s="1616">
        <v>49124</v>
      </c>
      <c r="D22" s="1615">
        <v>250</v>
      </c>
      <c r="E22" s="1616">
        <v>11216</v>
      </c>
      <c r="F22" s="1615">
        <v>51</v>
      </c>
      <c r="G22" s="1616">
        <v>12857</v>
      </c>
      <c r="H22" s="1615">
        <v>69</v>
      </c>
      <c r="I22" s="1620">
        <v>51961</v>
      </c>
      <c r="J22" s="1616">
        <f t="shared" si="2"/>
        <v>1995</v>
      </c>
      <c r="K22" s="1619">
        <f t="shared" si="2"/>
        <v>125158</v>
      </c>
    </row>
    <row r="23" spans="1:11" ht="19.5" customHeight="1">
      <c r="A23" s="1613" t="s">
        <v>1929</v>
      </c>
      <c r="B23" s="1624">
        <v>1754</v>
      </c>
      <c r="C23" s="1616">
        <v>51468</v>
      </c>
      <c r="D23" s="1615">
        <v>229</v>
      </c>
      <c r="E23" s="1616">
        <v>8842</v>
      </c>
      <c r="F23" s="1615">
        <v>58</v>
      </c>
      <c r="G23" s="1616">
        <v>15193</v>
      </c>
      <c r="H23" s="1615">
        <v>60</v>
      </c>
      <c r="I23" s="1620">
        <v>35545</v>
      </c>
      <c r="J23" s="1616">
        <f t="shared" ref="J23:K26" si="3">SUM(B23+D23+F23+H23)</f>
        <v>2101</v>
      </c>
      <c r="K23" s="1619">
        <f t="shared" si="3"/>
        <v>111048</v>
      </c>
    </row>
    <row r="24" spans="1:11" ht="19.5" customHeight="1">
      <c r="A24" s="1613" t="s">
        <v>2114</v>
      </c>
      <c r="B24" s="1624">
        <v>936</v>
      </c>
      <c r="C24" s="1616">
        <v>12233</v>
      </c>
      <c r="D24" s="1615">
        <v>195</v>
      </c>
      <c r="E24" s="1616">
        <v>3512</v>
      </c>
      <c r="F24" s="1615">
        <v>22</v>
      </c>
      <c r="G24" s="1616">
        <v>3029</v>
      </c>
      <c r="H24" s="1615">
        <v>23</v>
      </c>
      <c r="I24" s="1620">
        <v>5164</v>
      </c>
      <c r="J24" s="1616">
        <f t="shared" si="3"/>
        <v>1176</v>
      </c>
      <c r="K24" s="1616">
        <f t="shared" si="3"/>
        <v>23938</v>
      </c>
    </row>
    <row r="25" spans="1:11" ht="19.5" customHeight="1">
      <c r="A25" s="1613" t="s">
        <v>2329</v>
      </c>
      <c r="B25" s="1624">
        <v>1409</v>
      </c>
      <c r="C25" s="1616">
        <v>22168</v>
      </c>
      <c r="D25" s="1615">
        <v>334</v>
      </c>
      <c r="E25" s="1616">
        <v>4538</v>
      </c>
      <c r="F25" s="1615">
        <v>27</v>
      </c>
      <c r="G25" s="1616">
        <v>3179</v>
      </c>
      <c r="H25" s="1615">
        <v>57</v>
      </c>
      <c r="I25" s="1620">
        <v>13211</v>
      </c>
      <c r="J25" s="1616">
        <f t="shared" si="3"/>
        <v>1827</v>
      </c>
      <c r="K25" s="1616">
        <f t="shared" si="3"/>
        <v>43096</v>
      </c>
    </row>
    <row r="26" spans="1:11" ht="19.5" customHeight="1" thickBot="1">
      <c r="A26" s="1626" t="s">
        <v>2116</v>
      </c>
      <c r="B26" s="1627">
        <v>1707</v>
      </c>
      <c r="C26" s="1628">
        <v>33172</v>
      </c>
      <c r="D26" s="1629">
        <v>308</v>
      </c>
      <c r="E26" s="1628">
        <v>6282</v>
      </c>
      <c r="F26" s="1629">
        <v>52</v>
      </c>
      <c r="G26" s="1628">
        <v>7459</v>
      </c>
      <c r="H26" s="1629">
        <v>105</v>
      </c>
      <c r="I26" s="1630">
        <v>28094</v>
      </c>
      <c r="J26" s="1628">
        <f t="shared" si="3"/>
        <v>2172</v>
      </c>
      <c r="K26" s="1628">
        <f t="shared" si="3"/>
        <v>75007</v>
      </c>
    </row>
    <row r="27" spans="1:11" ht="21.75" customHeight="1">
      <c r="A27" s="2599"/>
      <c r="B27" s="2599"/>
      <c r="C27" s="2599"/>
      <c r="D27" s="2599"/>
      <c r="E27" s="2599"/>
      <c r="F27" s="2599"/>
      <c r="G27" s="2599"/>
      <c r="K27" s="1631" t="s">
        <v>2330</v>
      </c>
    </row>
    <row r="28" spans="1:11" ht="21.75" customHeight="1">
      <c r="A28" s="1605" t="s">
        <v>2331</v>
      </c>
    </row>
    <row r="29" spans="1:11" ht="21.75" customHeight="1">
      <c r="A29" s="2592" t="s">
        <v>2332</v>
      </c>
      <c r="B29" s="2592"/>
      <c r="C29" s="2592"/>
      <c r="D29" s="2592"/>
      <c r="E29" s="2592"/>
      <c r="F29" s="2592"/>
      <c r="G29" s="2592"/>
      <c r="I29" s="1632"/>
      <c r="K29" s="1631"/>
    </row>
    <row r="30" spans="1:11" ht="21.75" customHeight="1">
      <c r="A30" s="2593" t="s">
        <v>2333</v>
      </c>
      <c r="B30" s="2593"/>
      <c r="C30" s="2593"/>
      <c r="D30" s="2593"/>
      <c r="E30" s="2593"/>
      <c r="F30" s="2593"/>
      <c r="G30" s="2593"/>
      <c r="H30" s="2593"/>
      <c r="I30" s="2593"/>
      <c r="J30" s="2593"/>
      <c r="K30" s="2593"/>
    </row>
    <row r="31" spans="1:11" ht="21.75" customHeight="1">
      <c r="A31" s="2593" t="s">
        <v>2334</v>
      </c>
      <c r="B31" s="2593"/>
      <c r="C31" s="2593"/>
      <c r="D31" s="2593"/>
      <c r="E31" s="2593"/>
      <c r="F31" s="2593"/>
      <c r="G31" s="2593"/>
      <c r="H31" s="2593"/>
      <c r="I31" s="2593"/>
      <c r="J31" s="2593"/>
      <c r="K31" s="2593"/>
    </row>
    <row r="32" spans="1:11" ht="21.75" customHeight="1">
      <c r="A32" s="1605" t="s">
        <v>2335</v>
      </c>
      <c r="B32" s="1633"/>
      <c r="C32" s="1633"/>
      <c r="D32" s="1633"/>
      <c r="E32" s="1633"/>
      <c r="F32" s="1633"/>
      <c r="G32" s="1633"/>
      <c r="H32" s="1633"/>
      <c r="I32" s="1633"/>
      <c r="J32" s="1633"/>
      <c r="K32" s="1633"/>
    </row>
    <row r="68" spans="1:1" ht="21.75" customHeight="1">
      <c r="A68" s="1605" t="s">
        <v>2336</v>
      </c>
    </row>
  </sheetData>
  <mergeCells count="9">
    <mergeCell ref="A29:G29"/>
    <mergeCell ref="A30:K30"/>
    <mergeCell ref="A31:K31"/>
    <mergeCell ref="B2:C2"/>
    <mergeCell ref="D2:E2"/>
    <mergeCell ref="F2:G2"/>
    <mergeCell ref="H2:I2"/>
    <mergeCell ref="J2:K2"/>
    <mergeCell ref="A27:G27"/>
  </mergeCells>
  <phoneticPr fontId="4"/>
  <pageMargins left="0.78740157480314965" right="0.78740157480314965" top="0.98425196850393704" bottom="0.98425196850393704" header="0.51181102362204722" footer="0.51181102362204722"/>
  <pageSetup paperSize="9" scale="99" fitToHeight="0"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3552-2F94-4AC5-B271-90EF3E55B00F}">
  <sheetPr>
    <pageSetUpPr fitToPage="1"/>
  </sheetPr>
  <dimension ref="A1:G22"/>
  <sheetViews>
    <sheetView view="pageBreakPreview" zoomScaleNormal="100" zoomScaleSheetLayoutView="100" workbookViewId="0">
      <pane xSplit="1" ySplit="3" topLeftCell="B4" activePane="bottomRight" state="frozen"/>
      <selection pane="topRight" activeCell="B1" sqref="B1"/>
      <selection pane="bottomLeft" activeCell="A5" sqref="A5"/>
      <selection pane="bottomRight"/>
    </sheetView>
  </sheetViews>
  <sheetFormatPr defaultRowHeight="21.75" customHeight="1"/>
  <cols>
    <col min="1" max="1" width="12.375" style="1635" customWidth="1"/>
    <col min="2" max="7" width="7.5" style="1635" customWidth="1"/>
    <col min="8" max="16384" width="9" style="1635"/>
  </cols>
  <sheetData>
    <row r="1" spans="1:7" ht="21.75" customHeight="1" thickBot="1">
      <c r="A1" s="1634" t="s">
        <v>2337</v>
      </c>
    </row>
    <row r="2" spans="1:7" ht="19.5" customHeight="1">
      <c r="A2" s="1636" t="s">
        <v>1537</v>
      </c>
      <c r="B2" s="2600" t="s">
        <v>2338</v>
      </c>
      <c r="C2" s="2601"/>
      <c r="D2" s="2602" t="s">
        <v>2339</v>
      </c>
      <c r="E2" s="2603"/>
      <c r="F2" s="2604" t="s">
        <v>1923</v>
      </c>
      <c r="G2" s="2604"/>
    </row>
    <row r="3" spans="1:7" ht="19.5" customHeight="1" thickBot="1">
      <c r="A3" s="1637" t="s">
        <v>3</v>
      </c>
      <c r="B3" s="1638" t="s">
        <v>2323</v>
      </c>
      <c r="C3" s="1639" t="s">
        <v>2324</v>
      </c>
      <c r="D3" s="1640" t="s">
        <v>2323</v>
      </c>
      <c r="E3" s="1641" t="s">
        <v>2324</v>
      </c>
      <c r="F3" s="1638" t="s">
        <v>2323</v>
      </c>
      <c r="G3" s="1639" t="s">
        <v>2324</v>
      </c>
    </row>
    <row r="4" spans="1:7" ht="19.5" customHeight="1">
      <c r="A4" s="1642" t="s">
        <v>1600</v>
      </c>
      <c r="B4" s="1643">
        <v>250</v>
      </c>
      <c r="C4" s="1643">
        <v>101853</v>
      </c>
      <c r="D4" s="1644">
        <v>5219</v>
      </c>
      <c r="E4" s="1645">
        <v>216902</v>
      </c>
      <c r="F4" s="1157">
        <f t="shared" ref="F4:G19" si="0">B4+D4</f>
        <v>5469</v>
      </c>
      <c r="G4" s="1157">
        <f t="shared" si="0"/>
        <v>318755</v>
      </c>
    </row>
    <row r="5" spans="1:7" ht="19.5" customHeight="1">
      <c r="A5" s="1642" t="s">
        <v>1601</v>
      </c>
      <c r="B5" s="1157">
        <v>233</v>
      </c>
      <c r="C5" s="1157">
        <v>85856</v>
      </c>
      <c r="D5" s="1644">
        <v>5161</v>
      </c>
      <c r="E5" s="1645">
        <v>222639</v>
      </c>
      <c r="F5" s="1157">
        <f t="shared" si="0"/>
        <v>5394</v>
      </c>
      <c r="G5" s="1157">
        <f t="shared" si="0"/>
        <v>308495</v>
      </c>
    </row>
    <row r="6" spans="1:7" ht="19.5" customHeight="1">
      <c r="A6" s="1642" t="s">
        <v>1602</v>
      </c>
      <c r="B6" s="1150">
        <v>255</v>
      </c>
      <c r="C6" s="1150">
        <v>106827</v>
      </c>
      <c r="D6" s="1646">
        <v>5656</v>
      </c>
      <c r="E6" s="1151">
        <v>240475</v>
      </c>
      <c r="F6" s="1157">
        <f t="shared" si="0"/>
        <v>5911</v>
      </c>
      <c r="G6" s="1157">
        <f t="shared" si="0"/>
        <v>347302</v>
      </c>
    </row>
    <row r="7" spans="1:7" ht="19.5" customHeight="1">
      <c r="A7" s="1642" t="s">
        <v>1603</v>
      </c>
      <c r="B7" s="1150">
        <v>230</v>
      </c>
      <c r="C7" s="1150">
        <v>90916</v>
      </c>
      <c r="D7" s="1646">
        <v>5374</v>
      </c>
      <c r="E7" s="1151">
        <v>229457</v>
      </c>
      <c r="F7" s="1157">
        <f t="shared" si="0"/>
        <v>5604</v>
      </c>
      <c r="G7" s="1157">
        <f t="shared" si="0"/>
        <v>320373</v>
      </c>
    </row>
    <row r="8" spans="1:7" ht="19.5" customHeight="1">
      <c r="A8" s="1642" t="s">
        <v>1823</v>
      </c>
      <c r="B8" s="1150">
        <v>377</v>
      </c>
      <c r="C8" s="1150">
        <v>88048</v>
      </c>
      <c r="D8" s="1646">
        <v>5806</v>
      </c>
      <c r="E8" s="1151">
        <v>234750</v>
      </c>
      <c r="F8" s="1157">
        <f t="shared" si="0"/>
        <v>6183</v>
      </c>
      <c r="G8" s="1157">
        <f t="shared" si="0"/>
        <v>322798</v>
      </c>
    </row>
    <row r="9" spans="1:7" ht="19.5" customHeight="1">
      <c r="A9" s="1642" t="s">
        <v>1824</v>
      </c>
      <c r="B9" s="1150">
        <v>434</v>
      </c>
      <c r="C9" s="1150">
        <f>88895+9800</f>
        <v>98695</v>
      </c>
      <c r="D9" s="1646">
        <v>5993</v>
      </c>
      <c r="E9" s="1151">
        <v>196246</v>
      </c>
      <c r="F9" s="1157">
        <f t="shared" si="0"/>
        <v>6427</v>
      </c>
      <c r="G9" s="1157">
        <f t="shared" si="0"/>
        <v>294941</v>
      </c>
    </row>
    <row r="10" spans="1:7" ht="19.5" customHeight="1">
      <c r="A10" s="1642" t="s">
        <v>1825</v>
      </c>
      <c r="B10" s="1150">
        <v>457</v>
      </c>
      <c r="C10" s="1150">
        <v>108386</v>
      </c>
      <c r="D10" s="1646">
        <v>5551</v>
      </c>
      <c r="E10" s="1151">
        <v>164470</v>
      </c>
      <c r="F10" s="1157">
        <f t="shared" si="0"/>
        <v>6008</v>
      </c>
      <c r="G10" s="1157">
        <f t="shared" si="0"/>
        <v>272856</v>
      </c>
    </row>
    <row r="11" spans="1:7" ht="19.5" customHeight="1">
      <c r="A11" s="1642" t="s">
        <v>1826</v>
      </c>
      <c r="B11" s="1150">
        <v>449</v>
      </c>
      <c r="C11" s="1150">
        <f>75407+14909</f>
        <v>90316</v>
      </c>
      <c r="D11" s="1646">
        <v>5672</v>
      </c>
      <c r="E11" s="1151">
        <v>184261</v>
      </c>
      <c r="F11" s="1157">
        <f t="shared" si="0"/>
        <v>6121</v>
      </c>
      <c r="G11" s="1157">
        <f>C11+E11</f>
        <v>274577</v>
      </c>
    </row>
    <row r="12" spans="1:7" ht="19.5" customHeight="1">
      <c r="A12" s="1642" t="s">
        <v>1855</v>
      </c>
      <c r="B12" s="1150">
        <v>487</v>
      </c>
      <c r="C12" s="1150">
        <v>102438</v>
      </c>
      <c r="D12" s="1646">
        <v>5740</v>
      </c>
      <c r="E12" s="1151">
        <v>204841</v>
      </c>
      <c r="F12" s="1157">
        <f t="shared" si="0"/>
        <v>6227</v>
      </c>
      <c r="G12" s="1157">
        <f>SUM(C12,E12)</f>
        <v>307279</v>
      </c>
    </row>
    <row r="13" spans="1:7" s="1652" customFormat="1" ht="19.5" customHeight="1">
      <c r="A13" s="1647" t="s">
        <v>1856</v>
      </c>
      <c r="B13" s="1648">
        <v>496</v>
      </c>
      <c r="C13" s="1648">
        <v>103078</v>
      </c>
      <c r="D13" s="1649">
        <v>6292</v>
      </c>
      <c r="E13" s="1650">
        <v>205008</v>
      </c>
      <c r="F13" s="1651">
        <f t="shared" si="0"/>
        <v>6788</v>
      </c>
      <c r="G13" s="1651">
        <f>C13+E13</f>
        <v>308086</v>
      </c>
    </row>
    <row r="14" spans="1:7" s="1652" customFormat="1" ht="19.5" customHeight="1">
      <c r="A14" s="1647" t="s">
        <v>1857</v>
      </c>
      <c r="B14" s="1150">
        <v>457</v>
      </c>
      <c r="C14" s="1150">
        <v>102445</v>
      </c>
      <c r="D14" s="1646">
        <v>6289</v>
      </c>
      <c r="E14" s="1151">
        <v>214934</v>
      </c>
      <c r="F14" s="1653">
        <f>B14+D14</f>
        <v>6746</v>
      </c>
      <c r="G14" s="1653">
        <f t="shared" si="0"/>
        <v>317379</v>
      </c>
    </row>
    <row r="15" spans="1:7" s="1652" customFormat="1" ht="19.5" customHeight="1">
      <c r="A15" s="1642" t="s">
        <v>1858</v>
      </c>
      <c r="B15" s="1150">
        <v>484</v>
      </c>
      <c r="C15" s="1150">
        <v>114363</v>
      </c>
      <c r="D15" s="1646">
        <v>6183</v>
      </c>
      <c r="E15" s="1151">
        <v>198514</v>
      </c>
      <c r="F15" s="1653">
        <f t="shared" si="0"/>
        <v>6667</v>
      </c>
      <c r="G15" s="1653">
        <f t="shared" si="0"/>
        <v>312877</v>
      </c>
    </row>
    <row r="16" spans="1:7" s="1652" customFormat="1" ht="19.5" customHeight="1">
      <c r="A16" s="1654" t="s">
        <v>2340</v>
      </c>
      <c r="B16" s="1150">
        <v>457</v>
      </c>
      <c r="C16" s="1150">
        <v>102188</v>
      </c>
      <c r="D16" s="1646">
        <v>5958</v>
      </c>
      <c r="E16" s="1151">
        <v>200029</v>
      </c>
      <c r="F16" s="1653">
        <v>6415</v>
      </c>
      <c r="G16" s="1653">
        <v>302217</v>
      </c>
    </row>
    <row r="17" spans="1:7" s="1652" customFormat="1" ht="19.5" customHeight="1">
      <c r="A17" s="1654" t="s">
        <v>2064</v>
      </c>
      <c r="B17" s="1150">
        <v>151</v>
      </c>
      <c r="C17" s="1150">
        <v>13026</v>
      </c>
      <c r="D17" s="1646">
        <v>3907</v>
      </c>
      <c r="E17" s="1151">
        <v>52114</v>
      </c>
      <c r="F17" s="1653">
        <v>4058</v>
      </c>
      <c r="G17" s="1653">
        <v>65140</v>
      </c>
    </row>
    <row r="18" spans="1:7" s="1652" customFormat="1" ht="19.5" customHeight="1">
      <c r="A18" s="1654" t="s">
        <v>2341</v>
      </c>
      <c r="B18" s="1150">
        <v>279</v>
      </c>
      <c r="C18" s="1150">
        <v>42388</v>
      </c>
      <c r="D18" s="1646">
        <v>4988</v>
      </c>
      <c r="E18" s="1151">
        <v>83687</v>
      </c>
      <c r="F18" s="1653">
        <f t="shared" ref="F18:G18" si="1">B18+D18</f>
        <v>5267</v>
      </c>
      <c r="G18" s="1653">
        <f t="shared" si="1"/>
        <v>126075</v>
      </c>
    </row>
    <row r="19" spans="1:7" s="1652" customFormat="1" ht="19.5" customHeight="1" thickBot="1">
      <c r="A19" s="1655" t="s">
        <v>150</v>
      </c>
      <c r="B19" s="1147">
        <v>295</v>
      </c>
      <c r="C19" s="1147">
        <v>76291</v>
      </c>
      <c r="D19" s="1656">
        <v>6114</v>
      </c>
      <c r="E19" s="1657">
        <v>126318</v>
      </c>
      <c r="F19" s="1658">
        <f t="shared" si="0"/>
        <v>6409</v>
      </c>
      <c r="G19" s="1157">
        <f t="shared" si="0"/>
        <v>202609</v>
      </c>
    </row>
    <row r="20" spans="1:7" ht="21.75" customHeight="1">
      <c r="A20" s="1659"/>
      <c r="B20" s="1659"/>
      <c r="C20" s="1659"/>
      <c r="D20" s="1659"/>
      <c r="E20" s="1659"/>
      <c r="F20" s="1660"/>
      <c r="G20" s="1661" t="s">
        <v>2342</v>
      </c>
    </row>
    <row r="21" spans="1:7" ht="21.75" customHeight="1">
      <c r="A21" s="2605"/>
      <c r="B21" s="2605"/>
      <c r="C21" s="2605"/>
      <c r="D21" s="2605"/>
      <c r="E21" s="2605"/>
      <c r="F21" s="2605"/>
      <c r="G21" s="2605"/>
    </row>
    <row r="22" spans="1:7" ht="21.75" customHeight="1">
      <c r="A22" s="2605"/>
      <c r="B22" s="2605"/>
      <c r="C22" s="2605"/>
      <c r="D22" s="2605"/>
      <c r="E22" s="2605"/>
      <c r="F22" s="2605"/>
      <c r="G22" s="2605"/>
    </row>
  </sheetData>
  <mergeCells count="5">
    <mergeCell ref="B2:C2"/>
    <mergeCell ref="D2:E2"/>
    <mergeCell ref="F2:G2"/>
    <mergeCell ref="A21:G21"/>
    <mergeCell ref="A22:G22"/>
  </mergeCells>
  <phoneticPr fontId="4"/>
  <printOptions horizontalCentered="1"/>
  <pageMargins left="1.1811023622047245" right="1.1811023622047245" top="0.78740157480314965" bottom="0.78740157480314965" header="0.51181102362204722" footer="0.51181102362204722"/>
  <pageSetup paperSize="9" scale="9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3B99-613C-4132-894A-3E7328EBB132}">
  <dimension ref="A1:I23"/>
  <sheetViews>
    <sheetView view="pageBreakPreview" zoomScaleNormal="100" zoomScaleSheetLayoutView="100" workbookViewId="0">
      <pane xSplit="1" ySplit="3" topLeftCell="B4" activePane="bottomRight" state="frozen"/>
      <selection pane="topRight" activeCell="B1" sqref="B1"/>
      <selection pane="bottomLeft" activeCell="A5" sqref="A5"/>
      <selection pane="bottomRight"/>
    </sheetView>
  </sheetViews>
  <sheetFormatPr defaultColWidth="9" defaultRowHeight="21.75" customHeight="1"/>
  <cols>
    <col min="1" max="1" width="16.625" style="1663" customWidth="1"/>
    <col min="2" max="7" width="8.625" style="1663" customWidth="1"/>
    <col min="8" max="16384" width="9" style="1663"/>
  </cols>
  <sheetData>
    <row r="1" spans="1:9" ht="21.75" customHeight="1" thickBot="1">
      <c r="A1" s="1662" t="s">
        <v>2343</v>
      </c>
    </row>
    <row r="2" spans="1:9" ht="19.5" customHeight="1">
      <c r="A2" s="1664" t="s">
        <v>1537</v>
      </c>
      <c r="B2" s="2606" t="s">
        <v>2344</v>
      </c>
      <c r="C2" s="2607"/>
      <c r="D2" s="2607" t="s">
        <v>2345</v>
      </c>
      <c r="E2" s="2608"/>
      <c r="F2" s="2609" t="s">
        <v>1923</v>
      </c>
      <c r="G2" s="2610"/>
    </row>
    <row r="3" spans="1:9" ht="19.5" customHeight="1" thickBot="1">
      <c r="A3" s="1665" t="s">
        <v>3</v>
      </c>
      <c r="B3" s="1666" t="s">
        <v>2323</v>
      </c>
      <c r="C3" s="1667" t="s">
        <v>2324</v>
      </c>
      <c r="D3" s="1667" t="s">
        <v>2323</v>
      </c>
      <c r="E3" s="1668" t="s">
        <v>2324</v>
      </c>
      <c r="F3" s="1666" t="s">
        <v>2323</v>
      </c>
      <c r="G3" s="1669" t="s">
        <v>2324</v>
      </c>
    </row>
    <row r="4" spans="1:9" ht="19.5" customHeight="1">
      <c r="A4" s="1670" t="s">
        <v>2346</v>
      </c>
      <c r="B4" s="1671">
        <v>13040</v>
      </c>
      <c r="C4" s="1672">
        <v>58956</v>
      </c>
      <c r="D4" s="1673" t="s">
        <v>1258</v>
      </c>
      <c r="E4" s="1674" t="s">
        <v>1258</v>
      </c>
      <c r="F4" s="1675">
        <v>13040</v>
      </c>
      <c r="G4" s="1676">
        <v>58956</v>
      </c>
    </row>
    <row r="5" spans="1:9" ht="19.5" customHeight="1">
      <c r="A5" s="1670" t="s">
        <v>2347</v>
      </c>
      <c r="B5" s="1671">
        <v>14049</v>
      </c>
      <c r="C5" s="1672">
        <v>68257</v>
      </c>
      <c r="D5" s="1675">
        <v>8731</v>
      </c>
      <c r="E5" s="1677">
        <v>23205</v>
      </c>
      <c r="F5" s="1675">
        <f t="shared" ref="F5:G11" si="0">B5+D5</f>
        <v>22780</v>
      </c>
      <c r="G5" s="1676">
        <f t="shared" si="0"/>
        <v>91462</v>
      </c>
      <c r="I5" s="1678"/>
    </row>
    <row r="6" spans="1:9" ht="19.5" customHeight="1">
      <c r="A6" s="1670" t="s">
        <v>2348</v>
      </c>
      <c r="B6" s="1671">
        <v>14725</v>
      </c>
      <c r="C6" s="1672">
        <v>70700</v>
      </c>
      <c r="D6" s="1675">
        <v>11962</v>
      </c>
      <c r="E6" s="1677">
        <v>28611</v>
      </c>
      <c r="F6" s="1675">
        <f t="shared" si="0"/>
        <v>26687</v>
      </c>
      <c r="G6" s="1676">
        <f t="shared" si="0"/>
        <v>99311</v>
      </c>
      <c r="I6" s="1678"/>
    </row>
    <row r="7" spans="1:9" ht="19.5" customHeight="1">
      <c r="A7" s="1670" t="s">
        <v>1630</v>
      </c>
      <c r="B7" s="1671">
        <v>15723</v>
      </c>
      <c r="C7" s="1679">
        <v>79896</v>
      </c>
      <c r="D7" s="1680">
        <v>14125</v>
      </c>
      <c r="E7" s="1677">
        <v>31977</v>
      </c>
      <c r="F7" s="1675">
        <f t="shared" si="0"/>
        <v>29848</v>
      </c>
      <c r="G7" s="1676">
        <f t="shared" si="0"/>
        <v>111873</v>
      </c>
      <c r="I7" s="1678"/>
    </row>
    <row r="8" spans="1:9" ht="19.5" customHeight="1">
      <c r="A8" s="1670" t="s">
        <v>1636</v>
      </c>
      <c r="B8" s="1671">
        <v>15404</v>
      </c>
      <c r="C8" s="1679">
        <v>70617</v>
      </c>
      <c r="D8" s="1680">
        <v>13814</v>
      </c>
      <c r="E8" s="1681">
        <v>30969</v>
      </c>
      <c r="F8" s="1675">
        <f t="shared" si="0"/>
        <v>29218</v>
      </c>
      <c r="G8" s="1676">
        <f t="shared" si="0"/>
        <v>101586</v>
      </c>
      <c r="I8" s="1678"/>
    </row>
    <row r="9" spans="1:9" ht="19.5" customHeight="1">
      <c r="A9" s="1670" t="s">
        <v>1638</v>
      </c>
      <c r="B9" s="1671">
        <v>13128</v>
      </c>
      <c r="C9" s="1679">
        <v>63404</v>
      </c>
      <c r="D9" s="1680">
        <v>16218</v>
      </c>
      <c r="E9" s="1681">
        <v>32439</v>
      </c>
      <c r="F9" s="1675">
        <f t="shared" si="0"/>
        <v>29346</v>
      </c>
      <c r="G9" s="1676">
        <f t="shared" si="0"/>
        <v>95843</v>
      </c>
      <c r="I9" s="1678"/>
    </row>
    <row r="10" spans="1:9" ht="19.5" customHeight="1">
      <c r="A10" s="1670" t="s">
        <v>1640</v>
      </c>
      <c r="B10" s="1671">
        <v>15924</v>
      </c>
      <c r="C10" s="1679">
        <v>75105</v>
      </c>
      <c r="D10" s="1680">
        <v>19923</v>
      </c>
      <c r="E10" s="1681">
        <v>35434</v>
      </c>
      <c r="F10" s="1675">
        <f t="shared" si="0"/>
        <v>35847</v>
      </c>
      <c r="G10" s="1676">
        <f t="shared" si="0"/>
        <v>110539</v>
      </c>
      <c r="I10" s="1678"/>
    </row>
    <row r="11" spans="1:9" ht="19.5" customHeight="1">
      <c r="A11" s="1670" t="s">
        <v>1642</v>
      </c>
      <c r="B11" s="1671">
        <v>16449</v>
      </c>
      <c r="C11" s="1679">
        <v>74451</v>
      </c>
      <c r="D11" s="1680">
        <v>21636</v>
      </c>
      <c r="E11" s="1681">
        <v>37015</v>
      </c>
      <c r="F11" s="1675">
        <f t="shared" si="0"/>
        <v>38085</v>
      </c>
      <c r="G11" s="1676">
        <f t="shared" si="0"/>
        <v>111466</v>
      </c>
      <c r="I11" s="1678"/>
    </row>
    <row r="12" spans="1:9" ht="19.5" customHeight="1">
      <c r="A12" s="1670" t="s">
        <v>1644</v>
      </c>
      <c r="B12" s="1671">
        <v>17372</v>
      </c>
      <c r="C12" s="1679">
        <v>72967</v>
      </c>
      <c r="D12" s="1680">
        <v>21215</v>
      </c>
      <c r="E12" s="1681">
        <v>36493</v>
      </c>
      <c r="F12" s="1675">
        <v>38587</v>
      </c>
      <c r="G12" s="1676">
        <v>109460</v>
      </c>
      <c r="I12" s="1678"/>
    </row>
    <row r="13" spans="1:9" ht="19.5" customHeight="1">
      <c r="A13" s="1670" t="s">
        <v>2349</v>
      </c>
      <c r="B13" s="1671">
        <v>17410</v>
      </c>
      <c r="C13" s="1679">
        <v>70195</v>
      </c>
      <c r="D13" s="1680">
        <v>21047</v>
      </c>
      <c r="E13" s="1681">
        <v>35206</v>
      </c>
      <c r="F13" s="1675">
        <v>38457</v>
      </c>
      <c r="G13" s="1676">
        <v>105401</v>
      </c>
      <c r="I13" s="1678"/>
    </row>
    <row r="14" spans="1:9" ht="19.5" customHeight="1">
      <c r="A14" s="1670" t="s">
        <v>2350</v>
      </c>
      <c r="B14" s="1671">
        <v>18185</v>
      </c>
      <c r="C14" s="1679">
        <v>67847</v>
      </c>
      <c r="D14" s="1680">
        <v>18973</v>
      </c>
      <c r="E14" s="1681">
        <v>32316</v>
      </c>
      <c r="F14" s="1675">
        <f t="shared" ref="F14:G20" si="1">B14+D14</f>
        <v>37158</v>
      </c>
      <c r="G14" s="1676">
        <f t="shared" si="1"/>
        <v>100163</v>
      </c>
    </row>
    <row r="15" spans="1:9" ht="19.5" customHeight="1">
      <c r="A15" s="1670" t="s">
        <v>1650</v>
      </c>
      <c r="B15" s="1671">
        <v>19316</v>
      </c>
      <c r="C15" s="1679">
        <v>71672</v>
      </c>
      <c r="D15" s="1680">
        <v>20903</v>
      </c>
      <c r="E15" s="1681">
        <v>34737</v>
      </c>
      <c r="F15" s="1675">
        <f t="shared" si="1"/>
        <v>40219</v>
      </c>
      <c r="G15" s="1676">
        <f t="shared" si="1"/>
        <v>106409</v>
      </c>
    </row>
    <row r="16" spans="1:9" ht="19.5" customHeight="1">
      <c r="A16" s="1670" t="s">
        <v>1652</v>
      </c>
      <c r="B16" s="1682">
        <v>17194</v>
      </c>
      <c r="C16" s="1679">
        <v>70003</v>
      </c>
      <c r="D16" s="1680">
        <v>19209</v>
      </c>
      <c r="E16" s="1681">
        <v>31615</v>
      </c>
      <c r="F16" s="1675">
        <f t="shared" si="1"/>
        <v>36403</v>
      </c>
      <c r="G16" s="1676">
        <f t="shared" si="1"/>
        <v>101618</v>
      </c>
    </row>
    <row r="17" spans="1:7" ht="19.5" customHeight="1">
      <c r="A17" s="1670" t="s">
        <v>131</v>
      </c>
      <c r="B17" s="1671">
        <v>15433</v>
      </c>
      <c r="C17" s="1679">
        <v>59821</v>
      </c>
      <c r="D17" s="1680">
        <v>21132</v>
      </c>
      <c r="E17" s="1681">
        <v>33203</v>
      </c>
      <c r="F17" s="1675">
        <f t="shared" si="1"/>
        <v>36565</v>
      </c>
      <c r="G17" s="1676">
        <f t="shared" si="1"/>
        <v>93024</v>
      </c>
    </row>
    <row r="18" spans="1:7" ht="19.5" customHeight="1">
      <c r="A18" s="1683" t="s">
        <v>2064</v>
      </c>
      <c r="B18" s="1671">
        <v>9595</v>
      </c>
      <c r="C18" s="1679">
        <v>26831</v>
      </c>
      <c r="D18" s="1680">
        <v>9504</v>
      </c>
      <c r="E18" s="1681">
        <v>14089</v>
      </c>
      <c r="F18" s="1675">
        <f t="shared" si="1"/>
        <v>19099</v>
      </c>
      <c r="G18" s="1676">
        <f t="shared" si="1"/>
        <v>40920</v>
      </c>
    </row>
    <row r="19" spans="1:7" ht="19.5" customHeight="1">
      <c r="A19" s="1683" t="s">
        <v>2095</v>
      </c>
      <c r="B19" s="1671">
        <v>10772</v>
      </c>
      <c r="C19" s="1679">
        <v>35246</v>
      </c>
      <c r="D19" s="1680">
        <v>12310</v>
      </c>
      <c r="E19" s="1681">
        <v>17578</v>
      </c>
      <c r="F19" s="1675">
        <f t="shared" si="1"/>
        <v>23082</v>
      </c>
      <c r="G19" s="1676">
        <f t="shared" si="1"/>
        <v>52824</v>
      </c>
    </row>
    <row r="20" spans="1:7" ht="19.5" customHeight="1" thickBot="1">
      <c r="A20" s="1684" t="s">
        <v>150</v>
      </c>
      <c r="B20" s="1685">
        <v>12991</v>
      </c>
      <c r="C20" s="1686">
        <v>46849</v>
      </c>
      <c r="D20" s="1687">
        <v>14270</v>
      </c>
      <c r="E20" s="1688">
        <v>21592</v>
      </c>
      <c r="F20" s="1689">
        <f t="shared" si="1"/>
        <v>27261</v>
      </c>
      <c r="G20" s="1690">
        <f t="shared" si="1"/>
        <v>68441</v>
      </c>
    </row>
    <row r="21" spans="1:7" ht="21.75" customHeight="1">
      <c r="A21" s="1691"/>
      <c r="B21" s="1692"/>
      <c r="C21" s="2611" t="s">
        <v>2351</v>
      </c>
      <c r="D21" s="2611"/>
      <c r="E21" s="2611"/>
      <c r="F21" s="2611"/>
      <c r="G21" s="2611"/>
    </row>
    <row r="22" spans="1:7" ht="21.75" customHeight="1">
      <c r="A22" s="2612" t="s">
        <v>2352</v>
      </c>
      <c r="B22" s="2612"/>
      <c r="C22" s="2612"/>
      <c r="D22" s="2612"/>
      <c r="E22" s="1693"/>
      <c r="F22" s="1693"/>
      <c r="G22" s="1693"/>
    </row>
    <row r="23" spans="1:7" ht="21.75" customHeight="1">
      <c r="A23" s="1694"/>
      <c r="B23" s="1694"/>
      <c r="C23" s="1694"/>
      <c r="D23" s="1694"/>
      <c r="E23" s="1694"/>
      <c r="F23" s="1694"/>
      <c r="G23" s="1694"/>
    </row>
  </sheetData>
  <mergeCells count="5">
    <mergeCell ref="B2:C2"/>
    <mergeCell ref="D2:E2"/>
    <mergeCell ref="F2:G2"/>
    <mergeCell ref="C21:G21"/>
    <mergeCell ref="A22:D22"/>
  </mergeCells>
  <phoneticPr fontId="4"/>
  <printOptions horizontalCentered="1"/>
  <pageMargins left="0.78740157480314965" right="0.78740157480314965" top="0.78740157480314965" bottom="0.78740157480314965" header="0.51181102362204722" footer="0.51181102362204722"/>
  <pageSetup paperSize="9" scale="102" fitToHeight="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4D8C7-5EB0-4338-BDCD-196D129A2985}">
  <dimension ref="A1:BY176"/>
  <sheetViews>
    <sheetView view="pageBreakPreview" zoomScale="70" zoomScaleNormal="100" zoomScaleSheetLayoutView="70" workbookViewId="0">
      <selection sqref="A1:I1"/>
    </sheetView>
  </sheetViews>
  <sheetFormatPr defaultColWidth="6.875" defaultRowHeight="21.75" customHeight="1"/>
  <cols>
    <col min="1" max="1" width="15.625" style="1696" customWidth="1"/>
    <col min="2" max="13" width="8.625" style="1696" customWidth="1"/>
    <col min="14" max="14" width="5.25" style="1696" bestFit="1" customWidth="1"/>
    <col min="15" max="15" width="6.5" style="1696" bestFit="1" customWidth="1"/>
    <col min="16" max="16" width="8.5" style="1696" bestFit="1" customWidth="1"/>
    <col min="17" max="17" width="7.5" style="1696" bestFit="1" customWidth="1"/>
    <col min="18" max="18" width="6.5" style="1696" bestFit="1" customWidth="1"/>
    <col min="19" max="19" width="7.5" style="1696" bestFit="1" customWidth="1"/>
    <col min="20" max="22" width="6.5" style="1696" bestFit="1" customWidth="1"/>
    <col min="23" max="23" width="7.5" style="1696" bestFit="1" customWidth="1"/>
    <col min="24" max="26" width="6.5" style="1696" bestFit="1" customWidth="1"/>
    <col min="27" max="27" width="7.5" style="1696" bestFit="1" customWidth="1"/>
    <col min="28" max="28" width="6.5" style="1696" bestFit="1" customWidth="1"/>
    <col min="29" max="29" width="5.25" style="1696" bestFit="1" customWidth="1"/>
    <col min="30" max="30" width="6.5" style="1696" bestFit="1" customWidth="1"/>
    <col min="31" max="31" width="7.5" style="1696" bestFit="1" customWidth="1"/>
    <col min="32" max="34" width="6.5" style="1696" bestFit="1" customWidth="1"/>
    <col min="35" max="35" width="7.5" style="1696" bestFit="1" customWidth="1"/>
    <col min="36" max="36" width="6.875" style="1696" customWidth="1"/>
    <col min="37" max="37" width="5.25" style="1696" bestFit="1" customWidth="1"/>
    <col min="38" max="38" width="6.5" style="1696" bestFit="1" customWidth="1"/>
    <col min="39" max="39" width="7.5" style="1696" bestFit="1" customWidth="1"/>
    <col min="40" max="40" width="6.5" style="1696" bestFit="1" customWidth="1"/>
    <col min="41" max="41" width="5.25" style="1696" bestFit="1" customWidth="1"/>
    <col min="42" max="42" width="6.5" style="1696" bestFit="1" customWidth="1"/>
    <col min="43" max="43" width="7.5" style="1696" bestFit="1" customWidth="1"/>
    <col min="44" max="45" width="6.5" style="1696" bestFit="1" customWidth="1"/>
    <col min="46" max="48" width="6.875" style="1696" customWidth="1"/>
    <col min="49" max="50" width="6.5" style="1696" bestFit="1" customWidth="1"/>
    <col min="51" max="51" width="7.5" style="1696" bestFit="1" customWidth="1"/>
    <col min="52" max="52" width="6.5" style="1696" bestFit="1" customWidth="1"/>
    <col min="53" max="53" width="5.25" style="1696" bestFit="1" customWidth="1"/>
    <col min="54" max="54" width="6.5" style="1696" bestFit="1" customWidth="1"/>
    <col min="55" max="55" width="7.5" style="1696" bestFit="1" customWidth="1"/>
    <col min="56" max="58" width="6.5" style="1696" bestFit="1" customWidth="1"/>
    <col min="59" max="61" width="7.5" style="1696" bestFit="1" customWidth="1"/>
    <col min="62" max="62" width="6.5" style="1696" bestFit="1" customWidth="1"/>
    <col min="63" max="63" width="7.5" style="1696" bestFit="1" customWidth="1"/>
    <col min="64" max="64" width="8.5" style="1696" bestFit="1" customWidth="1"/>
    <col min="65" max="65" width="7.5" style="1696" bestFit="1" customWidth="1"/>
    <col min="66" max="66" width="6.5" style="1696" bestFit="1" customWidth="1"/>
    <col min="67" max="70" width="7.5" style="1696" bestFit="1" customWidth="1"/>
    <col min="71" max="72" width="8.5" style="1696" bestFit="1" customWidth="1"/>
    <col min="73" max="73" width="7.5" style="1696" bestFit="1" customWidth="1"/>
    <col min="74" max="16384" width="6.875" style="1696"/>
  </cols>
  <sheetData>
    <row r="1" spans="1:77" ht="27" customHeight="1">
      <c r="A1" s="2628" t="s">
        <v>2353</v>
      </c>
      <c r="B1" s="2628"/>
      <c r="C1" s="2628"/>
      <c r="D1" s="2628"/>
      <c r="E1" s="2628"/>
      <c r="F1" s="2628"/>
      <c r="G1" s="2628"/>
      <c r="H1" s="2628"/>
      <c r="I1" s="2628"/>
      <c r="J1" s="1695"/>
      <c r="K1" s="1695"/>
      <c r="L1" s="1695"/>
      <c r="M1" s="1695"/>
    </row>
    <row r="2" spans="1:77" ht="21.95" customHeight="1">
      <c r="A2" s="1697" t="s">
        <v>2354</v>
      </c>
      <c r="B2" s="2613" t="s">
        <v>794</v>
      </c>
      <c r="C2" s="2614"/>
      <c r="D2" s="2614"/>
      <c r="E2" s="2615"/>
      <c r="F2" s="2624" t="s">
        <v>2355</v>
      </c>
      <c r="G2" s="2614"/>
      <c r="H2" s="2614"/>
      <c r="I2" s="2615"/>
      <c r="J2" s="2623" t="s">
        <v>2356</v>
      </c>
      <c r="K2" s="2623"/>
      <c r="L2" s="2623"/>
      <c r="M2" s="2623"/>
    </row>
    <row r="3" spans="1:77" ht="17.100000000000001" customHeight="1">
      <c r="A3" s="1698" t="s">
        <v>2357</v>
      </c>
      <c r="B3" s="2618" t="s">
        <v>2358</v>
      </c>
      <c r="C3" s="2619"/>
      <c r="D3" s="2618" t="s">
        <v>2359</v>
      </c>
      <c r="E3" s="2619"/>
      <c r="F3" s="2618" t="s">
        <v>2360</v>
      </c>
      <c r="G3" s="2619"/>
      <c r="H3" s="2618" t="s">
        <v>2359</v>
      </c>
      <c r="I3" s="2619"/>
      <c r="J3" s="2618" t="s">
        <v>2358</v>
      </c>
      <c r="K3" s="2619"/>
      <c r="L3" s="2618" t="s">
        <v>2359</v>
      </c>
      <c r="M3" s="2625"/>
    </row>
    <row r="4" spans="1:77" ht="17.100000000000001" customHeight="1">
      <c r="A4" s="1699" t="s">
        <v>3</v>
      </c>
      <c r="B4" s="1700" t="s">
        <v>2323</v>
      </c>
      <c r="C4" s="1700" t="s">
        <v>2324</v>
      </c>
      <c r="D4" s="1700" t="s">
        <v>2361</v>
      </c>
      <c r="E4" s="1700" t="s">
        <v>2324</v>
      </c>
      <c r="F4" s="1701" t="s">
        <v>2323</v>
      </c>
      <c r="G4" s="1700" t="s">
        <v>2324</v>
      </c>
      <c r="H4" s="1700" t="s">
        <v>2361</v>
      </c>
      <c r="I4" s="1700" t="s">
        <v>2324</v>
      </c>
      <c r="J4" s="1701" t="s">
        <v>2323</v>
      </c>
      <c r="K4" s="1700" t="s">
        <v>2324</v>
      </c>
      <c r="L4" s="1700" t="s">
        <v>2361</v>
      </c>
      <c r="M4" s="1702" t="s">
        <v>2324</v>
      </c>
      <c r="N4" s="1703"/>
    </row>
    <row r="5" spans="1:77" ht="17.100000000000001" customHeight="1">
      <c r="A5" s="1704" t="s">
        <v>1592</v>
      </c>
      <c r="B5" s="1705">
        <v>1340</v>
      </c>
      <c r="C5" s="1706">
        <v>22999</v>
      </c>
      <c r="D5" s="1706">
        <v>4758</v>
      </c>
      <c r="E5" s="1707">
        <v>1978</v>
      </c>
      <c r="F5" s="1705">
        <v>527</v>
      </c>
      <c r="G5" s="1706">
        <v>5484</v>
      </c>
      <c r="H5" s="1706">
        <v>219</v>
      </c>
      <c r="I5" s="1707">
        <v>90</v>
      </c>
      <c r="J5" s="1706">
        <v>1343</v>
      </c>
      <c r="K5" s="1706">
        <v>22419</v>
      </c>
      <c r="L5" s="1706">
        <v>1743</v>
      </c>
      <c r="M5" s="1706">
        <v>902</v>
      </c>
    </row>
    <row r="6" spans="1:77" ht="17.100000000000001" customHeight="1">
      <c r="A6" s="1704" t="s">
        <v>1593</v>
      </c>
      <c r="B6" s="1705">
        <v>1599</v>
      </c>
      <c r="C6" s="1706">
        <v>26707</v>
      </c>
      <c r="D6" s="1706">
        <v>5114</v>
      </c>
      <c r="E6" s="1707">
        <v>1795</v>
      </c>
      <c r="F6" s="1705">
        <v>431</v>
      </c>
      <c r="G6" s="1706">
        <v>5379</v>
      </c>
      <c r="H6" s="1706">
        <v>190</v>
      </c>
      <c r="I6" s="1707">
        <v>91</v>
      </c>
      <c r="J6" s="1706">
        <v>1335</v>
      </c>
      <c r="K6" s="1706">
        <v>23030</v>
      </c>
      <c r="L6" s="1706">
        <v>1837</v>
      </c>
      <c r="M6" s="1706">
        <v>855</v>
      </c>
    </row>
    <row r="7" spans="1:77" ht="17.100000000000001" customHeight="1">
      <c r="A7" s="1704" t="s">
        <v>1594</v>
      </c>
      <c r="B7" s="1705">
        <v>1538</v>
      </c>
      <c r="C7" s="1706">
        <v>26867</v>
      </c>
      <c r="D7" s="1706">
        <v>6910</v>
      </c>
      <c r="E7" s="1707">
        <v>2215</v>
      </c>
      <c r="F7" s="1705">
        <v>349</v>
      </c>
      <c r="G7" s="1706">
        <v>4317</v>
      </c>
      <c r="H7" s="1706">
        <v>105</v>
      </c>
      <c r="I7" s="1707">
        <v>53</v>
      </c>
      <c r="J7" s="1706">
        <v>1167</v>
      </c>
      <c r="K7" s="1706">
        <v>21848</v>
      </c>
      <c r="L7" s="1706">
        <v>1530</v>
      </c>
      <c r="M7" s="1706">
        <v>651</v>
      </c>
    </row>
    <row r="8" spans="1:77" ht="17.100000000000001" customHeight="1">
      <c r="A8" s="1704" t="s">
        <v>2362</v>
      </c>
      <c r="B8" s="1705">
        <v>1464</v>
      </c>
      <c r="C8" s="1706">
        <v>24868</v>
      </c>
      <c r="D8" s="1706">
        <v>6737</v>
      </c>
      <c r="E8" s="1707">
        <v>2212</v>
      </c>
      <c r="F8" s="1705">
        <v>368</v>
      </c>
      <c r="G8" s="1706">
        <v>4132</v>
      </c>
      <c r="H8" s="1706">
        <v>303</v>
      </c>
      <c r="I8" s="1707">
        <v>110</v>
      </c>
      <c r="J8" s="1706">
        <v>1185</v>
      </c>
      <c r="K8" s="1706">
        <v>18378</v>
      </c>
      <c r="L8" s="1706">
        <v>1945</v>
      </c>
      <c r="M8" s="1706">
        <v>786</v>
      </c>
    </row>
    <row r="9" spans="1:77" ht="17.100000000000001" customHeight="1">
      <c r="A9" s="1704" t="s">
        <v>2363</v>
      </c>
      <c r="B9" s="1705">
        <v>1712</v>
      </c>
      <c r="C9" s="1706">
        <v>28910</v>
      </c>
      <c r="D9" s="1706">
        <v>4694</v>
      </c>
      <c r="E9" s="1707">
        <v>1575</v>
      </c>
      <c r="F9" s="1705">
        <v>385</v>
      </c>
      <c r="G9" s="1706">
        <v>4742</v>
      </c>
      <c r="H9" s="1706">
        <v>343</v>
      </c>
      <c r="I9" s="1707">
        <v>140</v>
      </c>
      <c r="J9" s="1706">
        <v>1120</v>
      </c>
      <c r="K9" s="1706">
        <v>19405</v>
      </c>
      <c r="L9" s="1706">
        <v>1947</v>
      </c>
      <c r="M9" s="1706">
        <v>797</v>
      </c>
    </row>
    <row r="10" spans="1:77" ht="17.100000000000001" customHeight="1">
      <c r="A10" s="1704" t="s">
        <v>2364</v>
      </c>
      <c r="B10" s="1705">
        <v>1745</v>
      </c>
      <c r="C10" s="1706">
        <v>27117</v>
      </c>
      <c r="D10" s="1706">
        <v>6094</v>
      </c>
      <c r="E10" s="1707">
        <v>2122</v>
      </c>
      <c r="F10" s="1705">
        <v>374</v>
      </c>
      <c r="G10" s="1706">
        <v>5434</v>
      </c>
      <c r="H10" s="1706">
        <v>616</v>
      </c>
      <c r="I10" s="1707">
        <v>232</v>
      </c>
      <c r="J10" s="1706">
        <v>1114</v>
      </c>
      <c r="K10" s="1706">
        <v>19808</v>
      </c>
      <c r="L10" s="1706">
        <v>2042</v>
      </c>
      <c r="M10" s="1706">
        <v>900</v>
      </c>
    </row>
    <row r="11" spans="1:77" ht="17.100000000000001" customHeight="1">
      <c r="A11" s="1704" t="s">
        <v>2365</v>
      </c>
      <c r="B11" s="1705">
        <v>1770</v>
      </c>
      <c r="C11" s="1706">
        <v>27307</v>
      </c>
      <c r="D11" s="1706">
        <v>4675</v>
      </c>
      <c r="E11" s="1707">
        <v>1785</v>
      </c>
      <c r="F11" s="1705">
        <v>434</v>
      </c>
      <c r="G11" s="1706">
        <v>8878</v>
      </c>
      <c r="H11" s="1706">
        <v>684</v>
      </c>
      <c r="I11" s="1707">
        <v>274</v>
      </c>
      <c r="J11" s="1706">
        <v>1095</v>
      </c>
      <c r="K11" s="1706">
        <v>19219</v>
      </c>
      <c r="L11" s="1706">
        <v>2206</v>
      </c>
      <c r="M11" s="1706">
        <v>914</v>
      </c>
    </row>
    <row r="12" spans="1:77" ht="17.100000000000001" customHeight="1">
      <c r="A12" s="1704" t="s">
        <v>2366</v>
      </c>
      <c r="B12" s="1705">
        <v>1789</v>
      </c>
      <c r="C12" s="1706">
        <v>25117</v>
      </c>
      <c r="D12" s="1706">
        <v>4121</v>
      </c>
      <c r="E12" s="1707">
        <v>1428</v>
      </c>
      <c r="F12" s="1705">
        <v>388</v>
      </c>
      <c r="G12" s="1706">
        <v>5679</v>
      </c>
      <c r="H12" s="1706">
        <v>1107</v>
      </c>
      <c r="I12" s="1707">
        <v>406</v>
      </c>
      <c r="J12" s="1706">
        <v>1406</v>
      </c>
      <c r="K12" s="1706">
        <v>25046</v>
      </c>
      <c r="L12" s="1706">
        <v>2181</v>
      </c>
      <c r="M12" s="1706">
        <v>894</v>
      </c>
    </row>
    <row r="13" spans="1:77" ht="17.100000000000001" customHeight="1">
      <c r="A13" s="1704" t="s">
        <v>2367</v>
      </c>
      <c r="B13" s="1705">
        <v>1780</v>
      </c>
      <c r="C13" s="1706">
        <v>26931</v>
      </c>
      <c r="D13" s="1706">
        <v>3418</v>
      </c>
      <c r="E13" s="1707">
        <v>1162</v>
      </c>
      <c r="F13" s="1705">
        <v>327</v>
      </c>
      <c r="G13" s="1706">
        <v>4994</v>
      </c>
      <c r="H13" s="1706">
        <v>1045</v>
      </c>
      <c r="I13" s="1707">
        <v>408</v>
      </c>
      <c r="J13" s="1706">
        <v>1689</v>
      </c>
      <c r="K13" s="1706">
        <v>35623</v>
      </c>
      <c r="L13" s="1706">
        <v>2194</v>
      </c>
      <c r="M13" s="1706">
        <v>865</v>
      </c>
    </row>
    <row r="14" spans="1:77" ht="17.100000000000001" customHeight="1">
      <c r="A14" s="1704" t="s">
        <v>2368</v>
      </c>
      <c r="B14" s="1705">
        <v>1774</v>
      </c>
      <c r="C14" s="1706">
        <v>26468</v>
      </c>
      <c r="D14" s="1706">
        <v>3285</v>
      </c>
      <c r="E14" s="1707">
        <v>1107</v>
      </c>
      <c r="F14" s="1705">
        <v>334</v>
      </c>
      <c r="G14" s="1706">
        <v>5160</v>
      </c>
      <c r="H14" s="1706">
        <v>1216</v>
      </c>
      <c r="I14" s="1707">
        <v>460</v>
      </c>
      <c r="J14" s="1706">
        <v>1571</v>
      </c>
      <c r="K14" s="1706">
        <v>35634</v>
      </c>
      <c r="L14" s="1706">
        <v>2699</v>
      </c>
      <c r="M14" s="1706">
        <v>968</v>
      </c>
      <c r="BV14" s="1703"/>
      <c r="BW14" s="1703"/>
      <c r="BX14" s="1703"/>
      <c r="BY14" s="1703"/>
    </row>
    <row r="15" spans="1:77" ht="17.100000000000001" customHeight="1">
      <c r="A15" s="1704" t="s">
        <v>2369</v>
      </c>
      <c r="B15" s="1705">
        <v>1814</v>
      </c>
      <c r="C15" s="1706">
        <v>27760</v>
      </c>
      <c r="D15" s="1706">
        <v>3427</v>
      </c>
      <c r="E15" s="1707">
        <v>1139</v>
      </c>
      <c r="F15" s="1705">
        <v>333</v>
      </c>
      <c r="G15" s="1706">
        <v>4788</v>
      </c>
      <c r="H15" s="1706">
        <v>1219</v>
      </c>
      <c r="I15" s="1706">
        <v>460</v>
      </c>
      <c r="J15" s="1705">
        <v>1566</v>
      </c>
      <c r="K15" s="1706">
        <v>30253</v>
      </c>
      <c r="L15" s="1706">
        <v>2372</v>
      </c>
      <c r="M15" s="1706">
        <v>839</v>
      </c>
    </row>
    <row r="16" spans="1:77" ht="17.100000000000001" customHeight="1">
      <c r="A16" s="1704" t="s">
        <v>2370</v>
      </c>
      <c r="B16" s="1705">
        <v>1855</v>
      </c>
      <c r="C16" s="1706">
        <v>24228</v>
      </c>
      <c r="D16" s="1706">
        <v>3256</v>
      </c>
      <c r="E16" s="1707">
        <v>1070</v>
      </c>
      <c r="F16" s="1705">
        <v>402</v>
      </c>
      <c r="G16" s="1706">
        <v>4624</v>
      </c>
      <c r="H16" s="1706">
        <v>863</v>
      </c>
      <c r="I16" s="1706">
        <v>320</v>
      </c>
      <c r="J16" s="1705">
        <v>1603</v>
      </c>
      <c r="K16" s="1706">
        <v>22432</v>
      </c>
      <c r="L16" s="1706">
        <v>2050</v>
      </c>
      <c r="M16" s="1706">
        <v>714</v>
      </c>
    </row>
    <row r="17" spans="1:17" ht="17.100000000000001" customHeight="1">
      <c r="A17" s="1704" t="s">
        <v>2371</v>
      </c>
      <c r="B17" s="1705">
        <v>1889</v>
      </c>
      <c r="C17" s="1706">
        <v>25523</v>
      </c>
      <c r="D17" s="1706">
        <v>2804</v>
      </c>
      <c r="E17" s="1707">
        <v>842</v>
      </c>
      <c r="F17" s="1705">
        <v>0</v>
      </c>
      <c r="G17" s="1706">
        <v>0</v>
      </c>
      <c r="H17" s="1706">
        <v>0</v>
      </c>
      <c r="I17" s="1706">
        <v>0</v>
      </c>
      <c r="J17" s="1705">
        <v>1272</v>
      </c>
      <c r="K17" s="1706">
        <v>20982</v>
      </c>
      <c r="L17" s="1706">
        <v>2145</v>
      </c>
      <c r="M17" s="1706">
        <v>713</v>
      </c>
    </row>
    <row r="18" spans="1:17" ht="17.100000000000001" customHeight="1">
      <c r="A18" s="1704" t="s">
        <v>2372</v>
      </c>
      <c r="B18" s="1705">
        <v>1868</v>
      </c>
      <c r="C18" s="1706">
        <v>24360</v>
      </c>
      <c r="D18" s="1706">
        <v>2657</v>
      </c>
      <c r="E18" s="1707">
        <v>822</v>
      </c>
      <c r="F18" s="1705">
        <v>0</v>
      </c>
      <c r="G18" s="1706">
        <v>0</v>
      </c>
      <c r="H18" s="1706">
        <v>0</v>
      </c>
      <c r="I18" s="1707">
        <v>0</v>
      </c>
      <c r="J18" s="1706">
        <v>1316</v>
      </c>
      <c r="K18" s="1706">
        <v>28135</v>
      </c>
      <c r="L18" s="1706">
        <v>1985</v>
      </c>
      <c r="M18" s="1706">
        <v>643</v>
      </c>
    </row>
    <row r="19" spans="1:17" ht="17.100000000000001" customHeight="1">
      <c r="A19" s="1704" t="s">
        <v>2373</v>
      </c>
      <c r="B19" s="1705">
        <v>1849</v>
      </c>
      <c r="C19" s="1706">
        <v>23344</v>
      </c>
      <c r="D19" s="1706">
        <v>2548</v>
      </c>
      <c r="E19" s="1707">
        <v>721</v>
      </c>
      <c r="F19" s="1705">
        <v>187</v>
      </c>
      <c r="G19" s="1706">
        <v>1959</v>
      </c>
      <c r="H19" s="1706">
        <v>501</v>
      </c>
      <c r="I19" s="1707">
        <v>159</v>
      </c>
      <c r="J19" s="1706">
        <v>1293</v>
      </c>
      <c r="K19" s="1706">
        <v>19310</v>
      </c>
      <c r="L19" s="1706">
        <v>2009</v>
      </c>
      <c r="M19" s="1706">
        <v>658</v>
      </c>
    </row>
    <row r="20" spans="1:17" ht="17.100000000000001" customHeight="1">
      <c r="A20" s="1704" t="s">
        <v>2374</v>
      </c>
      <c r="B20" s="1705">
        <v>1868</v>
      </c>
      <c r="C20" s="1706">
        <v>22670</v>
      </c>
      <c r="D20" s="1706">
        <v>2580</v>
      </c>
      <c r="E20" s="1707">
        <v>864</v>
      </c>
      <c r="F20" s="1705">
        <v>244</v>
      </c>
      <c r="G20" s="1706">
        <v>3086</v>
      </c>
      <c r="H20" s="1706">
        <v>688</v>
      </c>
      <c r="I20" s="1707">
        <v>232</v>
      </c>
      <c r="J20" s="1706">
        <v>1334</v>
      </c>
      <c r="K20" s="1706">
        <v>20092</v>
      </c>
      <c r="L20" s="1706">
        <v>1744</v>
      </c>
      <c r="M20" s="1706">
        <v>559</v>
      </c>
    </row>
    <row r="21" spans="1:17" ht="17.100000000000001" customHeight="1">
      <c r="A21" s="1704" t="s">
        <v>2375</v>
      </c>
      <c r="B21" s="1705">
        <v>1856</v>
      </c>
      <c r="C21" s="1706">
        <v>22645</v>
      </c>
      <c r="D21" s="1706">
        <v>4248</v>
      </c>
      <c r="E21" s="1707">
        <v>1292</v>
      </c>
      <c r="F21" s="1705">
        <v>358</v>
      </c>
      <c r="G21" s="1706">
        <v>4144</v>
      </c>
      <c r="H21" s="1706">
        <v>759</v>
      </c>
      <c r="I21" s="1707">
        <v>256</v>
      </c>
      <c r="J21" s="1705">
        <v>1105</v>
      </c>
      <c r="K21" s="1706">
        <v>18900</v>
      </c>
      <c r="L21" s="1706">
        <v>3098</v>
      </c>
      <c r="M21" s="1706">
        <v>502</v>
      </c>
    </row>
    <row r="22" spans="1:17" ht="17.100000000000001" customHeight="1">
      <c r="A22" s="1704" t="s">
        <v>2376</v>
      </c>
      <c r="B22" s="1705">
        <v>1565</v>
      </c>
      <c r="C22" s="1706">
        <v>17887</v>
      </c>
      <c r="D22" s="1706">
        <v>5739</v>
      </c>
      <c r="E22" s="1707">
        <v>1786</v>
      </c>
      <c r="F22" s="1705">
        <v>366</v>
      </c>
      <c r="G22" s="1706">
        <v>3334</v>
      </c>
      <c r="H22" s="1706">
        <v>739</v>
      </c>
      <c r="I22" s="1707">
        <v>281</v>
      </c>
      <c r="J22" s="1705">
        <v>1369</v>
      </c>
      <c r="K22" s="1706">
        <v>21787</v>
      </c>
      <c r="L22" s="1706">
        <v>1282</v>
      </c>
      <c r="M22" s="1706">
        <v>410</v>
      </c>
    </row>
    <row r="23" spans="1:17" ht="17.100000000000001" customHeight="1">
      <c r="A23" s="1704" t="s">
        <v>2377</v>
      </c>
      <c r="B23" s="1705">
        <v>1846</v>
      </c>
      <c r="C23" s="1706">
        <v>25881</v>
      </c>
      <c r="D23" s="1706">
        <v>6068</v>
      </c>
      <c r="E23" s="1707">
        <v>1919</v>
      </c>
      <c r="F23" s="1705">
        <v>228</v>
      </c>
      <c r="G23" s="1706">
        <v>2189</v>
      </c>
      <c r="H23" s="1706">
        <v>814</v>
      </c>
      <c r="I23" s="1707">
        <v>294</v>
      </c>
      <c r="J23" s="1705">
        <v>1416</v>
      </c>
      <c r="K23" s="1706">
        <v>21534</v>
      </c>
      <c r="L23" s="1706">
        <v>1859</v>
      </c>
      <c r="M23" s="1706">
        <v>557</v>
      </c>
    </row>
    <row r="24" spans="1:17" ht="17.100000000000001" customHeight="1">
      <c r="A24" s="1704" t="s">
        <v>2378</v>
      </c>
      <c r="B24" s="1705">
        <v>1928</v>
      </c>
      <c r="C24" s="1706">
        <v>26545</v>
      </c>
      <c r="D24" s="1706">
        <v>5094</v>
      </c>
      <c r="E24" s="1707">
        <v>1880</v>
      </c>
      <c r="F24" s="1705">
        <v>275</v>
      </c>
      <c r="G24" s="1706">
        <v>2711</v>
      </c>
      <c r="H24" s="1706">
        <v>638</v>
      </c>
      <c r="I24" s="1707">
        <v>247</v>
      </c>
      <c r="J24" s="1705">
        <v>1577</v>
      </c>
      <c r="K24" s="1706">
        <v>27539</v>
      </c>
      <c r="L24" s="1706">
        <v>1739</v>
      </c>
      <c r="M24" s="1706">
        <v>551</v>
      </c>
    </row>
    <row r="25" spans="1:17" ht="17.100000000000001" customHeight="1">
      <c r="A25" s="1704" t="s">
        <v>1859</v>
      </c>
      <c r="B25" s="1705">
        <v>1845</v>
      </c>
      <c r="C25" s="1706">
        <v>27306</v>
      </c>
      <c r="D25" s="1706">
        <v>5564</v>
      </c>
      <c r="E25" s="1707">
        <v>1751</v>
      </c>
      <c r="F25" s="1705">
        <v>448</v>
      </c>
      <c r="G25" s="1706">
        <v>4387</v>
      </c>
      <c r="H25" s="1706">
        <v>898</v>
      </c>
      <c r="I25" s="1707">
        <v>299</v>
      </c>
      <c r="J25" s="1705">
        <v>1439</v>
      </c>
      <c r="K25" s="1706">
        <v>22502</v>
      </c>
      <c r="L25" s="1706">
        <v>1602</v>
      </c>
      <c r="M25" s="1706">
        <v>517</v>
      </c>
      <c r="Q25" s="1703"/>
    </row>
    <row r="26" spans="1:17" ht="17.100000000000001" customHeight="1">
      <c r="A26" s="1704" t="s">
        <v>1860</v>
      </c>
      <c r="B26" s="1705">
        <v>1193</v>
      </c>
      <c r="C26" s="1706">
        <v>14635</v>
      </c>
      <c r="D26" s="1706">
        <v>3620</v>
      </c>
      <c r="E26" s="1707">
        <v>1124</v>
      </c>
      <c r="F26" s="1705">
        <v>276</v>
      </c>
      <c r="G26" s="1706">
        <v>2317</v>
      </c>
      <c r="H26" s="1706">
        <v>643</v>
      </c>
      <c r="I26" s="1707">
        <v>259</v>
      </c>
      <c r="J26" s="1705">
        <v>841</v>
      </c>
      <c r="K26" s="1706">
        <v>8513</v>
      </c>
      <c r="L26" s="1706">
        <v>1432</v>
      </c>
      <c r="M26" s="1706">
        <v>404</v>
      </c>
      <c r="Q26" s="1703"/>
    </row>
    <row r="27" spans="1:17" ht="17.100000000000001" customHeight="1">
      <c r="A27" s="1704" t="s">
        <v>184</v>
      </c>
      <c r="B27" s="1705">
        <v>1195</v>
      </c>
      <c r="C27" s="1706">
        <v>10992</v>
      </c>
      <c r="D27" s="1706">
        <v>3789</v>
      </c>
      <c r="E27" s="1707">
        <v>1079</v>
      </c>
      <c r="F27" s="1705">
        <v>378</v>
      </c>
      <c r="G27" s="1706">
        <v>3081</v>
      </c>
      <c r="H27" s="1706">
        <v>513</v>
      </c>
      <c r="I27" s="1707">
        <v>235</v>
      </c>
      <c r="J27" s="1705">
        <v>1164</v>
      </c>
      <c r="K27" s="1706">
        <v>13221</v>
      </c>
      <c r="L27" s="1706">
        <v>1795</v>
      </c>
      <c r="M27" s="1706">
        <v>502</v>
      </c>
      <c r="Q27" s="1703"/>
    </row>
    <row r="28" spans="1:17" ht="17.100000000000001" customHeight="1">
      <c r="A28" s="1697" t="s">
        <v>1861</v>
      </c>
      <c r="B28" s="1708">
        <v>1462</v>
      </c>
      <c r="C28" s="1709">
        <v>15051</v>
      </c>
      <c r="D28" s="1709">
        <v>4274</v>
      </c>
      <c r="E28" s="1710">
        <v>1339</v>
      </c>
      <c r="F28" s="1708">
        <v>558</v>
      </c>
      <c r="G28" s="1709">
        <v>5328</v>
      </c>
      <c r="H28" s="1709">
        <v>654</v>
      </c>
      <c r="I28" s="1710">
        <v>250</v>
      </c>
      <c r="J28" s="1708">
        <v>1281</v>
      </c>
      <c r="K28" s="1709">
        <v>18564</v>
      </c>
      <c r="L28" s="1709">
        <v>2140</v>
      </c>
      <c r="M28" s="1709">
        <v>631</v>
      </c>
      <c r="Q28" s="1703"/>
    </row>
    <row r="29" spans="1:17" ht="13.5">
      <c r="A29" s="2622" t="s">
        <v>2379</v>
      </c>
      <c r="B29" s="2622"/>
      <c r="C29" s="2622"/>
      <c r="D29" s="2622"/>
      <c r="E29" s="2622"/>
      <c r="F29" s="2622"/>
      <c r="G29" s="2622"/>
      <c r="H29" s="2622"/>
      <c r="I29" s="2622"/>
      <c r="J29" s="2622"/>
    </row>
    <row r="30" spans="1:17" ht="13.5">
      <c r="A30" s="2627" t="s">
        <v>2380</v>
      </c>
      <c r="B30" s="2627"/>
      <c r="C30" s="2627"/>
      <c r="D30" s="2627"/>
      <c r="E30" s="2627"/>
      <c r="F30" s="2627"/>
      <c r="G30" s="2627"/>
      <c r="H30" s="2627"/>
      <c r="I30" s="2627"/>
      <c r="J30" s="2627"/>
    </row>
    <row r="31" spans="1:17" ht="13.5">
      <c r="A31" s="1703" t="s">
        <v>2381</v>
      </c>
      <c r="B31" s="1703"/>
      <c r="C31" s="1703"/>
      <c r="D31" s="1703"/>
      <c r="E31" s="1703"/>
      <c r="F31" s="1703"/>
      <c r="G31" s="1703"/>
      <c r="H31" s="1703"/>
      <c r="I31" s="1703"/>
      <c r="J31" s="1703"/>
      <c r="K31" s="1703"/>
      <c r="L31" s="1703"/>
      <c r="M31" s="1703"/>
      <c r="N31" s="1703"/>
    </row>
    <row r="32" spans="1:17" ht="15" customHeight="1">
      <c r="A32" s="1695"/>
      <c r="B32" s="1695"/>
      <c r="C32" s="1695"/>
      <c r="D32" s="1695"/>
      <c r="E32" s="1695"/>
      <c r="F32" s="1695"/>
      <c r="G32" s="1695"/>
      <c r="H32" s="1695"/>
      <c r="I32" s="1695"/>
      <c r="J32" s="1695"/>
      <c r="K32" s="1695"/>
      <c r="L32" s="1695"/>
      <c r="M32" s="1695"/>
    </row>
    <row r="33" spans="1:13" ht="21.95" customHeight="1">
      <c r="A33" s="1697" t="s">
        <v>2354</v>
      </c>
      <c r="B33" s="2613" t="s">
        <v>423</v>
      </c>
      <c r="C33" s="2614"/>
      <c r="D33" s="2614"/>
      <c r="E33" s="2615"/>
      <c r="F33" s="2614" t="s">
        <v>2382</v>
      </c>
      <c r="G33" s="2614"/>
      <c r="H33" s="2614"/>
      <c r="I33" s="2615"/>
      <c r="J33" s="2623" t="s">
        <v>2383</v>
      </c>
      <c r="K33" s="2623"/>
      <c r="L33" s="2623"/>
      <c r="M33" s="2623"/>
    </row>
    <row r="34" spans="1:13" ht="17.100000000000001" customHeight="1">
      <c r="A34" s="1698" t="s">
        <v>2357</v>
      </c>
      <c r="B34" s="2618" t="s">
        <v>2358</v>
      </c>
      <c r="C34" s="2619"/>
      <c r="D34" s="2618" t="s">
        <v>2359</v>
      </c>
      <c r="E34" s="2619"/>
      <c r="F34" s="2618" t="s">
        <v>2358</v>
      </c>
      <c r="G34" s="2619"/>
      <c r="H34" s="2618" t="s">
        <v>2359</v>
      </c>
      <c r="I34" s="2619"/>
      <c r="J34" s="2618" t="s">
        <v>2358</v>
      </c>
      <c r="K34" s="2619"/>
      <c r="L34" s="2618" t="s">
        <v>2359</v>
      </c>
      <c r="M34" s="2625"/>
    </row>
    <row r="35" spans="1:13" ht="17.100000000000001" customHeight="1">
      <c r="A35" s="1699" t="s">
        <v>3</v>
      </c>
      <c r="B35" s="1700" t="s">
        <v>2323</v>
      </c>
      <c r="C35" s="1700" t="s">
        <v>2324</v>
      </c>
      <c r="D35" s="1700" t="s">
        <v>2361</v>
      </c>
      <c r="E35" s="1700" t="s">
        <v>2324</v>
      </c>
      <c r="F35" s="1701" t="s">
        <v>2323</v>
      </c>
      <c r="G35" s="1700" t="s">
        <v>2324</v>
      </c>
      <c r="H35" s="1700" t="s">
        <v>2361</v>
      </c>
      <c r="I35" s="1700" t="s">
        <v>2324</v>
      </c>
      <c r="J35" s="1701" t="s">
        <v>2323</v>
      </c>
      <c r="K35" s="1700" t="s">
        <v>2324</v>
      </c>
      <c r="L35" s="1700" t="s">
        <v>2361</v>
      </c>
      <c r="M35" s="1702" t="s">
        <v>2324</v>
      </c>
    </row>
    <row r="36" spans="1:13" ht="17.100000000000001" customHeight="1">
      <c r="A36" s="1704" t="s">
        <v>2384</v>
      </c>
      <c r="B36" s="1705">
        <v>823</v>
      </c>
      <c r="C36" s="1706">
        <v>8470</v>
      </c>
      <c r="D36" s="1706">
        <v>34308</v>
      </c>
      <c r="E36" s="1707">
        <v>10419</v>
      </c>
      <c r="F36" s="1705">
        <v>2825</v>
      </c>
      <c r="G36" s="1706">
        <v>41235</v>
      </c>
      <c r="H36" s="1711" t="s">
        <v>1258</v>
      </c>
      <c r="I36" s="1712" t="s">
        <v>1258</v>
      </c>
      <c r="J36" s="1706">
        <v>2248</v>
      </c>
      <c r="K36" s="1706">
        <v>34246</v>
      </c>
      <c r="L36" s="1711" t="s">
        <v>1258</v>
      </c>
      <c r="M36" s="1711" t="s">
        <v>1258</v>
      </c>
    </row>
    <row r="37" spans="1:13" ht="17.100000000000001" customHeight="1">
      <c r="A37" s="1704" t="s">
        <v>2385</v>
      </c>
      <c r="B37" s="1705">
        <v>812</v>
      </c>
      <c r="C37" s="1706">
        <v>8353</v>
      </c>
      <c r="D37" s="1706">
        <v>37255</v>
      </c>
      <c r="E37" s="1707">
        <v>10837</v>
      </c>
      <c r="F37" s="1705">
        <v>2924</v>
      </c>
      <c r="G37" s="1706">
        <v>44302</v>
      </c>
      <c r="H37" s="1706">
        <v>3107</v>
      </c>
      <c r="I37" s="1707">
        <v>769</v>
      </c>
      <c r="J37" s="1706">
        <v>2328</v>
      </c>
      <c r="K37" s="1706">
        <v>32958</v>
      </c>
      <c r="L37" s="1711" t="s">
        <v>1258</v>
      </c>
      <c r="M37" s="1711" t="s">
        <v>1258</v>
      </c>
    </row>
    <row r="38" spans="1:13" ht="17.100000000000001" customHeight="1">
      <c r="A38" s="1704" t="s">
        <v>2386</v>
      </c>
      <c r="B38" s="1705">
        <v>785</v>
      </c>
      <c r="C38" s="1706">
        <v>6604</v>
      </c>
      <c r="D38" s="1706">
        <v>43379</v>
      </c>
      <c r="E38" s="1707">
        <v>12922</v>
      </c>
      <c r="F38" s="1705">
        <v>3055</v>
      </c>
      <c r="G38" s="1706">
        <v>49816</v>
      </c>
      <c r="H38" s="1706">
        <v>2870</v>
      </c>
      <c r="I38" s="1707">
        <v>967</v>
      </c>
      <c r="J38" s="1706">
        <v>2358</v>
      </c>
      <c r="K38" s="1706">
        <v>32602</v>
      </c>
      <c r="L38" s="1706">
        <v>269</v>
      </c>
      <c r="M38" s="1706">
        <v>76</v>
      </c>
    </row>
    <row r="39" spans="1:13" ht="17.100000000000001" customHeight="1">
      <c r="A39" s="1704" t="s">
        <v>2362</v>
      </c>
      <c r="B39" s="1705">
        <v>849</v>
      </c>
      <c r="C39" s="1706">
        <v>7828</v>
      </c>
      <c r="D39" s="1706">
        <v>51743</v>
      </c>
      <c r="E39" s="1707">
        <v>15076</v>
      </c>
      <c r="F39" s="1705">
        <v>3287</v>
      </c>
      <c r="G39" s="1706">
        <v>49430</v>
      </c>
      <c r="H39" s="1706">
        <v>3204</v>
      </c>
      <c r="I39" s="1707">
        <v>983</v>
      </c>
      <c r="J39" s="1706">
        <v>2457</v>
      </c>
      <c r="K39" s="1706">
        <v>33369</v>
      </c>
      <c r="L39" s="1706">
        <v>1291</v>
      </c>
      <c r="M39" s="1706">
        <v>410</v>
      </c>
    </row>
    <row r="40" spans="1:13" ht="17.100000000000001" customHeight="1">
      <c r="A40" s="1704" t="s">
        <v>2363</v>
      </c>
      <c r="B40" s="1705">
        <v>866</v>
      </c>
      <c r="C40" s="1706">
        <v>7976</v>
      </c>
      <c r="D40" s="1706">
        <v>63888</v>
      </c>
      <c r="E40" s="1707">
        <v>18944</v>
      </c>
      <c r="F40" s="1705">
        <v>3447</v>
      </c>
      <c r="G40" s="1706">
        <v>50177</v>
      </c>
      <c r="H40" s="1706">
        <v>2270</v>
      </c>
      <c r="I40" s="1707">
        <v>806</v>
      </c>
      <c r="J40" s="1706">
        <v>2579</v>
      </c>
      <c r="K40" s="1706">
        <v>35440</v>
      </c>
      <c r="L40" s="1706">
        <v>2268</v>
      </c>
      <c r="M40" s="1706">
        <v>933</v>
      </c>
    </row>
    <row r="41" spans="1:13" ht="17.100000000000001" customHeight="1">
      <c r="A41" s="1704" t="s">
        <v>2364</v>
      </c>
      <c r="B41" s="1705">
        <v>868</v>
      </c>
      <c r="C41" s="1706">
        <v>7939</v>
      </c>
      <c r="D41" s="1706">
        <v>74001</v>
      </c>
      <c r="E41" s="1707">
        <v>21292</v>
      </c>
      <c r="F41" s="1705">
        <v>3409</v>
      </c>
      <c r="G41" s="1706">
        <v>48641</v>
      </c>
      <c r="H41" s="1706">
        <v>1639</v>
      </c>
      <c r="I41" s="1707">
        <v>600</v>
      </c>
      <c r="J41" s="1706">
        <v>2598</v>
      </c>
      <c r="K41" s="1706">
        <v>35965</v>
      </c>
      <c r="L41" s="1706">
        <v>2808</v>
      </c>
      <c r="M41" s="1706">
        <v>1272</v>
      </c>
    </row>
    <row r="42" spans="1:13" ht="17.100000000000001" customHeight="1">
      <c r="A42" s="1704" t="s">
        <v>2365</v>
      </c>
      <c r="B42" s="1705">
        <v>835</v>
      </c>
      <c r="C42" s="1706">
        <v>8031</v>
      </c>
      <c r="D42" s="1706">
        <v>85024</v>
      </c>
      <c r="E42" s="1707">
        <v>19704</v>
      </c>
      <c r="F42" s="1705">
        <v>3537</v>
      </c>
      <c r="G42" s="1706">
        <v>47262</v>
      </c>
      <c r="H42" s="1706">
        <v>1199</v>
      </c>
      <c r="I42" s="1707">
        <v>452</v>
      </c>
      <c r="J42" s="1706">
        <v>2737</v>
      </c>
      <c r="K42" s="1706">
        <v>36562</v>
      </c>
      <c r="L42" s="1706">
        <v>3738</v>
      </c>
      <c r="M42" s="1706">
        <v>1082</v>
      </c>
    </row>
    <row r="43" spans="1:13" ht="17.100000000000001" customHeight="1">
      <c r="A43" s="1704" t="s">
        <v>2366</v>
      </c>
      <c r="B43" s="1705">
        <v>772</v>
      </c>
      <c r="C43" s="1706">
        <v>6858</v>
      </c>
      <c r="D43" s="1706">
        <v>93996</v>
      </c>
      <c r="E43" s="1707">
        <v>21578</v>
      </c>
      <c r="F43" s="1705">
        <v>3899</v>
      </c>
      <c r="G43" s="1706">
        <v>49780</v>
      </c>
      <c r="H43" s="1706">
        <v>1496</v>
      </c>
      <c r="I43" s="1707">
        <v>562</v>
      </c>
      <c r="J43" s="1706">
        <v>3544</v>
      </c>
      <c r="K43" s="1706">
        <v>42165</v>
      </c>
      <c r="L43" s="1706">
        <v>2948</v>
      </c>
      <c r="M43" s="1706">
        <v>408</v>
      </c>
    </row>
    <row r="44" spans="1:13" ht="17.100000000000001" customHeight="1">
      <c r="A44" s="1704" t="s">
        <v>2367</v>
      </c>
      <c r="B44" s="1705">
        <v>726</v>
      </c>
      <c r="C44" s="1706">
        <v>6459</v>
      </c>
      <c r="D44" s="1706">
        <v>97936</v>
      </c>
      <c r="E44" s="1707">
        <v>22378</v>
      </c>
      <c r="F44" s="1705">
        <v>4749</v>
      </c>
      <c r="G44" s="1706">
        <v>59620</v>
      </c>
      <c r="H44" s="1706">
        <v>3171</v>
      </c>
      <c r="I44" s="1707">
        <v>1046</v>
      </c>
      <c r="J44" s="1706">
        <v>3826</v>
      </c>
      <c r="K44" s="1706">
        <v>44279</v>
      </c>
      <c r="L44" s="1706">
        <v>2531</v>
      </c>
      <c r="M44" s="1706">
        <v>566</v>
      </c>
    </row>
    <row r="45" spans="1:13" ht="17.100000000000001" customHeight="1">
      <c r="A45" s="1704" t="s">
        <v>2368</v>
      </c>
      <c r="B45" s="1705">
        <v>748</v>
      </c>
      <c r="C45" s="1706">
        <v>7120</v>
      </c>
      <c r="D45" s="1706">
        <v>107981</v>
      </c>
      <c r="E45" s="1707">
        <v>22678</v>
      </c>
      <c r="F45" s="1705">
        <v>4789</v>
      </c>
      <c r="G45" s="1706">
        <v>57261</v>
      </c>
      <c r="H45" s="1706">
        <v>5559</v>
      </c>
      <c r="I45" s="1707">
        <v>1545</v>
      </c>
      <c r="J45" s="1706">
        <v>3985</v>
      </c>
      <c r="K45" s="1706">
        <v>48305</v>
      </c>
      <c r="L45" s="1706">
        <v>2617</v>
      </c>
      <c r="M45" s="1706">
        <v>385</v>
      </c>
    </row>
    <row r="46" spans="1:13" ht="17.100000000000001" customHeight="1">
      <c r="A46" s="1704" t="s">
        <v>2369</v>
      </c>
      <c r="B46" s="1705">
        <v>673</v>
      </c>
      <c r="C46" s="1706">
        <v>6778</v>
      </c>
      <c r="D46" s="1706">
        <v>111781</v>
      </c>
      <c r="E46" s="1707">
        <v>24593</v>
      </c>
      <c r="F46" s="1705">
        <v>4929</v>
      </c>
      <c r="G46" s="1706">
        <v>58436</v>
      </c>
      <c r="H46" s="1706">
        <v>4995</v>
      </c>
      <c r="I46" s="1706">
        <v>1696</v>
      </c>
      <c r="J46" s="1705">
        <v>3763</v>
      </c>
      <c r="K46" s="1706">
        <v>44896</v>
      </c>
      <c r="L46" s="1706">
        <v>2318</v>
      </c>
      <c r="M46" s="1706">
        <v>541</v>
      </c>
    </row>
    <row r="47" spans="1:13" ht="17.100000000000001" customHeight="1">
      <c r="A47" s="1704" t="s">
        <v>2370</v>
      </c>
      <c r="B47" s="1705">
        <v>635</v>
      </c>
      <c r="C47" s="1706">
        <v>6316</v>
      </c>
      <c r="D47" s="1706">
        <v>107054</v>
      </c>
      <c r="E47" s="1707">
        <v>24114</v>
      </c>
      <c r="F47" s="1705">
        <v>5152</v>
      </c>
      <c r="G47" s="1706">
        <v>62329</v>
      </c>
      <c r="H47" s="1706">
        <v>6143</v>
      </c>
      <c r="I47" s="1706">
        <v>1789</v>
      </c>
      <c r="J47" s="1705">
        <v>3600</v>
      </c>
      <c r="K47" s="1706">
        <v>44608</v>
      </c>
      <c r="L47" s="1706">
        <v>2633</v>
      </c>
      <c r="M47" s="1706">
        <v>716</v>
      </c>
    </row>
    <row r="48" spans="1:13" ht="17.100000000000001" customHeight="1">
      <c r="A48" s="1704" t="s">
        <v>2371</v>
      </c>
      <c r="B48" s="1705">
        <v>650</v>
      </c>
      <c r="C48" s="1706">
        <v>7075</v>
      </c>
      <c r="D48" s="1706">
        <v>100723</v>
      </c>
      <c r="E48" s="1707">
        <v>21843</v>
      </c>
      <c r="F48" s="1705">
        <v>4444</v>
      </c>
      <c r="G48" s="1706">
        <v>47718</v>
      </c>
      <c r="H48" s="1706">
        <v>3733</v>
      </c>
      <c r="I48" s="1706">
        <v>1346</v>
      </c>
      <c r="J48" s="1705">
        <v>3346</v>
      </c>
      <c r="K48" s="1706">
        <v>39747</v>
      </c>
      <c r="L48" s="1706">
        <v>2034</v>
      </c>
      <c r="M48" s="1706">
        <v>918</v>
      </c>
    </row>
    <row r="49" spans="1:17" ht="17.100000000000001" customHeight="1">
      <c r="A49" s="1704" t="s">
        <v>2372</v>
      </c>
      <c r="B49" s="1705">
        <v>551</v>
      </c>
      <c r="C49" s="1706">
        <v>6231</v>
      </c>
      <c r="D49" s="1706">
        <v>103972</v>
      </c>
      <c r="E49" s="1707">
        <v>22351</v>
      </c>
      <c r="F49" s="1705">
        <v>4499</v>
      </c>
      <c r="G49" s="1706">
        <v>47962</v>
      </c>
      <c r="H49" s="1706">
        <v>4304</v>
      </c>
      <c r="I49" s="1707">
        <v>2202</v>
      </c>
      <c r="J49" s="1706">
        <v>3240</v>
      </c>
      <c r="K49" s="1706">
        <v>37422</v>
      </c>
      <c r="L49" s="1706">
        <v>2782</v>
      </c>
      <c r="M49" s="1706">
        <v>1754</v>
      </c>
    </row>
    <row r="50" spans="1:17" ht="17.100000000000001" customHeight="1">
      <c r="A50" s="1704" t="s">
        <v>2373</v>
      </c>
      <c r="B50" s="1705">
        <v>509</v>
      </c>
      <c r="C50" s="1706">
        <v>5214</v>
      </c>
      <c r="D50" s="1706">
        <v>100500</v>
      </c>
      <c r="E50" s="1707">
        <v>21792</v>
      </c>
      <c r="F50" s="1705">
        <v>4490</v>
      </c>
      <c r="G50" s="1706">
        <v>46251</v>
      </c>
      <c r="H50" s="1706">
        <v>3793</v>
      </c>
      <c r="I50" s="1707">
        <v>1454</v>
      </c>
      <c r="J50" s="1706">
        <v>3433</v>
      </c>
      <c r="K50" s="1706">
        <v>38878</v>
      </c>
      <c r="L50" s="1706">
        <v>2399</v>
      </c>
      <c r="M50" s="1706">
        <v>1576</v>
      </c>
    </row>
    <row r="51" spans="1:17" ht="17.100000000000001" customHeight="1">
      <c r="A51" s="1704" t="s">
        <v>2374</v>
      </c>
      <c r="B51" s="1705">
        <v>514</v>
      </c>
      <c r="C51" s="1706">
        <v>5215</v>
      </c>
      <c r="D51" s="1706">
        <v>101191</v>
      </c>
      <c r="E51" s="1707">
        <v>22435</v>
      </c>
      <c r="F51" s="1705">
        <v>4853</v>
      </c>
      <c r="G51" s="1706">
        <v>49311</v>
      </c>
      <c r="H51" s="1706">
        <v>4164</v>
      </c>
      <c r="I51" s="1707">
        <v>1573</v>
      </c>
      <c r="J51" s="1706">
        <v>3577</v>
      </c>
      <c r="K51" s="1706">
        <v>38652</v>
      </c>
      <c r="L51" s="1706">
        <v>2729</v>
      </c>
      <c r="M51" s="1706">
        <v>2403</v>
      </c>
    </row>
    <row r="52" spans="1:17" ht="17.100000000000001" customHeight="1">
      <c r="A52" s="1704" t="s">
        <v>2375</v>
      </c>
      <c r="B52" s="1705">
        <v>556</v>
      </c>
      <c r="C52" s="1706">
        <v>5608</v>
      </c>
      <c r="D52" s="1706">
        <v>109182</v>
      </c>
      <c r="E52" s="1707">
        <v>24303</v>
      </c>
      <c r="F52" s="1705">
        <v>4955</v>
      </c>
      <c r="G52" s="1706">
        <v>48952</v>
      </c>
      <c r="H52" s="1706">
        <v>4341</v>
      </c>
      <c r="I52" s="1707">
        <v>1514</v>
      </c>
      <c r="J52" s="1706">
        <v>3539</v>
      </c>
      <c r="K52" s="1706">
        <v>38381</v>
      </c>
      <c r="L52" s="1706">
        <v>2084</v>
      </c>
      <c r="M52" s="1706">
        <v>2881</v>
      </c>
    </row>
    <row r="53" spans="1:17" ht="17.100000000000001" customHeight="1">
      <c r="A53" s="1704" t="s">
        <v>2376</v>
      </c>
      <c r="B53" s="1705">
        <v>590</v>
      </c>
      <c r="C53" s="1706">
        <v>5208</v>
      </c>
      <c r="D53" s="1706">
        <v>113110</v>
      </c>
      <c r="E53" s="1707">
        <v>24997</v>
      </c>
      <c r="F53" s="1705">
        <v>5058</v>
      </c>
      <c r="G53" s="1706">
        <v>51125</v>
      </c>
      <c r="H53" s="1706">
        <v>3779</v>
      </c>
      <c r="I53" s="1707">
        <v>1291</v>
      </c>
      <c r="J53" s="1706">
        <v>3660</v>
      </c>
      <c r="K53" s="1706">
        <v>41008</v>
      </c>
      <c r="L53" s="1706">
        <v>2197</v>
      </c>
      <c r="M53" s="1706">
        <v>2838</v>
      </c>
    </row>
    <row r="54" spans="1:17" ht="17.100000000000001" customHeight="1">
      <c r="A54" s="1704" t="s">
        <v>2377</v>
      </c>
      <c r="B54" s="1705">
        <v>623</v>
      </c>
      <c r="C54" s="1706">
        <v>7073</v>
      </c>
      <c r="D54" s="1706">
        <v>117285</v>
      </c>
      <c r="E54" s="1707">
        <v>25440</v>
      </c>
      <c r="F54" s="1705">
        <v>5122</v>
      </c>
      <c r="G54" s="1706">
        <v>51251</v>
      </c>
      <c r="H54" s="1706">
        <v>4196</v>
      </c>
      <c r="I54" s="1707">
        <v>1460</v>
      </c>
      <c r="J54" s="1706">
        <v>3760</v>
      </c>
      <c r="K54" s="1706">
        <v>43054</v>
      </c>
      <c r="L54" s="1706">
        <v>2860</v>
      </c>
      <c r="M54" s="1706">
        <v>3056</v>
      </c>
    </row>
    <row r="55" spans="1:17" ht="17.100000000000001" customHeight="1">
      <c r="A55" s="1704" t="s">
        <v>2378</v>
      </c>
      <c r="B55" s="1705">
        <v>565</v>
      </c>
      <c r="C55" s="1706">
        <v>6116</v>
      </c>
      <c r="D55" s="1706">
        <v>119844</v>
      </c>
      <c r="E55" s="1707">
        <v>26284</v>
      </c>
      <c r="F55" s="1705">
        <v>5199</v>
      </c>
      <c r="G55" s="1706">
        <v>48976</v>
      </c>
      <c r="H55" s="1706">
        <v>4342</v>
      </c>
      <c r="I55" s="1707">
        <v>1467</v>
      </c>
      <c r="J55" s="1706">
        <v>3772</v>
      </c>
      <c r="K55" s="1706">
        <v>40209</v>
      </c>
      <c r="L55" s="1706">
        <v>3034</v>
      </c>
      <c r="M55" s="1706">
        <v>2940</v>
      </c>
    </row>
    <row r="56" spans="1:17" ht="17.100000000000001" customHeight="1">
      <c r="A56" s="1704" t="s">
        <v>131</v>
      </c>
      <c r="B56" s="1705">
        <v>527</v>
      </c>
      <c r="C56" s="1706">
        <v>4713</v>
      </c>
      <c r="D56" s="1706">
        <v>142813</v>
      </c>
      <c r="E56" s="1707">
        <v>31877</v>
      </c>
      <c r="F56" s="1705">
        <v>4971</v>
      </c>
      <c r="G56" s="1706">
        <v>49396</v>
      </c>
      <c r="H56" s="1706">
        <v>4278</v>
      </c>
      <c r="I56" s="1707">
        <v>1596</v>
      </c>
      <c r="J56" s="1705">
        <v>3500</v>
      </c>
      <c r="K56" s="1706">
        <v>37301</v>
      </c>
      <c r="L56" s="1706">
        <v>2715</v>
      </c>
      <c r="M56" s="1706">
        <v>2814</v>
      </c>
      <c r="Q56" s="1703"/>
    </row>
    <row r="57" spans="1:17" ht="17.100000000000001" customHeight="1">
      <c r="A57" s="1704" t="s">
        <v>2064</v>
      </c>
      <c r="B57" s="1705">
        <v>244</v>
      </c>
      <c r="C57" s="1706">
        <v>1905</v>
      </c>
      <c r="D57" s="1706">
        <v>125842</v>
      </c>
      <c r="E57" s="1707">
        <v>27882</v>
      </c>
      <c r="F57" s="1705">
        <v>3387</v>
      </c>
      <c r="G57" s="1706">
        <v>29325</v>
      </c>
      <c r="H57" s="1706">
        <v>3032</v>
      </c>
      <c r="I57" s="1707">
        <v>1033</v>
      </c>
      <c r="J57" s="1705">
        <v>2488</v>
      </c>
      <c r="K57" s="1706">
        <v>20630</v>
      </c>
      <c r="L57" s="1706">
        <v>2815</v>
      </c>
      <c r="M57" s="1706">
        <v>928</v>
      </c>
      <c r="Q57" s="1703"/>
    </row>
    <row r="58" spans="1:17" ht="17.100000000000001" customHeight="1">
      <c r="A58" s="1704" t="s">
        <v>2095</v>
      </c>
      <c r="B58" s="1705">
        <v>239</v>
      </c>
      <c r="C58" s="1706">
        <v>1832</v>
      </c>
      <c r="D58" s="1706">
        <v>158093</v>
      </c>
      <c r="E58" s="1707">
        <v>35193</v>
      </c>
      <c r="F58" s="1705">
        <v>3868</v>
      </c>
      <c r="G58" s="1706">
        <v>32307</v>
      </c>
      <c r="H58" s="1706">
        <v>3440</v>
      </c>
      <c r="I58" s="1707">
        <v>1081</v>
      </c>
      <c r="J58" s="1705">
        <v>2785</v>
      </c>
      <c r="K58" s="1706">
        <v>22513</v>
      </c>
      <c r="L58" s="1706">
        <v>2856</v>
      </c>
      <c r="M58" s="1706">
        <v>1112</v>
      </c>
      <c r="Q58" s="1703"/>
    </row>
    <row r="59" spans="1:17" ht="17.100000000000001" customHeight="1">
      <c r="A59" s="1697" t="s">
        <v>150</v>
      </c>
      <c r="B59" s="1708">
        <v>381</v>
      </c>
      <c r="C59" s="1709">
        <v>4280</v>
      </c>
      <c r="D59" s="1709">
        <v>178132</v>
      </c>
      <c r="E59" s="1710">
        <v>38766</v>
      </c>
      <c r="F59" s="1708">
        <v>4439</v>
      </c>
      <c r="G59" s="1709">
        <v>37089</v>
      </c>
      <c r="H59" s="1709">
        <v>4577</v>
      </c>
      <c r="I59" s="1710">
        <v>1521</v>
      </c>
      <c r="J59" s="1708">
        <v>3091</v>
      </c>
      <c r="K59" s="1709">
        <v>26490</v>
      </c>
      <c r="L59" s="1709">
        <v>3329</v>
      </c>
      <c r="M59" s="1709">
        <v>2669</v>
      </c>
      <c r="Q59" s="1703"/>
    </row>
    <row r="60" spans="1:17" ht="20.100000000000001" customHeight="1">
      <c r="A60" s="1713"/>
      <c r="B60" s="1713"/>
      <c r="C60" s="1713"/>
      <c r="D60" s="1713"/>
      <c r="E60" s="1713"/>
      <c r="F60" s="1713"/>
      <c r="G60" s="1713"/>
      <c r="H60" s="1713"/>
      <c r="I60" s="1713"/>
      <c r="J60" s="1713"/>
      <c r="K60" s="1713"/>
      <c r="L60" s="1713"/>
      <c r="M60" s="1713"/>
    </row>
    <row r="61" spans="1:17" ht="21.95" customHeight="1">
      <c r="A61" s="1697" t="s">
        <v>2354</v>
      </c>
      <c r="B61" s="2613" t="s">
        <v>2387</v>
      </c>
      <c r="C61" s="2614"/>
      <c r="D61" s="2614"/>
      <c r="E61" s="2615"/>
      <c r="F61" s="2623" t="s">
        <v>2388</v>
      </c>
      <c r="G61" s="2623"/>
      <c r="H61" s="2623"/>
      <c r="I61" s="2623"/>
      <c r="J61" s="2624" t="s">
        <v>2389</v>
      </c>
      <c r="K61" s="2614"/>
      <c r="L61" s="2614"/>
      <c r="M61" s="2614"/>
    </row>
    <row r="62" spans="1:17" ht="17.100000000000001" customHeight="1">
      <c r="A62" s="1698" t="s">
        <v>2357</v>
      </c>
      <c r="B62" s="2618" t="s">
        <v>2358</v>
      </c>
      <c r="C62" s="2619"/>
      <c r="D62" s="2618" t="s">
        <v>2359</v>
      </c>
      <c r="E62" s="2619"/>
      <c r="F62" s="2618" t="s">
        <v>2358</v>
      </c>
      <c r="G62" s="2619"/>
      <c r="H62" s="2618" t="s">
        <v>2359</v>
      </c>
      <c r="I62" s="2619"/>
      <c r="J62" s="2618" t="s">
        <v>2358</v>
      </c>
      <c r="K62" s="2619"/>
      <c r="L62" s="2618" t="s">
        <v>2359</v>
      </c>
      <c r="M62" s="2625"/>
    </row>
    <row r="63" spans="1:17" ht="17.100000000000001" customHeight="1">
      <c r="A63" s="1699" t="s">
        <v>3</v>
      </c>
      <c r="B63" s="1700" t="s">
        <v>2323</v>
      </c>
      <c r="C63" s="1700" t="s">
        <v>2324</v>
      </c>
      <c r="D63" s="1700" t="s">
        <v>2361</v>
      </c>
      <c r="E63" s="1700" t="s">
        <v>2324</v>
      </c>
      <c r="F63" s="1701" t="s">
        <v>2323</v>
      </c>
      <c r="G63" s="1700" t="s">
        <v>2324</v>
      </c>
      <c r="H63" s="1700" t="s">
        <v>2361</v>
      </c>
      <c r="I63" s="1700" t="s">
        <v>2324</v>
      </c>
      <c r="J63" s="1701" t="s">
        <v>2323</v>
      </c>
      <c r="K63" s="1700" t="s">
        <v>2324</v>
      </c>
      <c r="L63" s="1700" t="s">
        <v>2361</v>
      </c>
      <c r="M63" s="1702" t="s">
        <v>2324</v>
      </c>
    </row>
    <row r="64" spans="1:17" ht="17.100000000000001" customHeight="1">
      <c r="A64" s="1704" t="s">
        <v>2384</v>
      </c>
      <c r="B64" s="1705">
        <v>3785</v>
      </c>
      <c r="C64" s="1706">
        <v>50143</v>
      </c>
      <c r="D64" s="1706">
        <v>233</v>
      </c>
      <c r="E64" s="1707">
        <v>93</v>
      </c>
      <c r="F64" s="1705">
        <v>2010</v>
      </c>
      <c r="G64" s="1706">
        <v>24294</v>
      </c>
      <c r="H64" s="1706">
        <v>679</v>
      </c>
      <c r="I64" s="1707">
        <v>695</v>
      </c>
      <c r="J64" s="1706">
        <v>1159</v>
      </c>
      <c r="K64" s="1706">
        <v>12470</v>
      </c>
      <c r="L64" s="1706">
        <v>637</v>
      </c>
      <c r="M64" s="1706">
        <v>283</v>
      </c>
    </row>
    <row r="65" spans="1:13" ht="17.100000000000001" customHeight="1">
      <c r="A65" s="1704" t="s">
        <v>2385</v>
      </c>
      <c r="B65" s="1705">
        <v>4139</v>
      </c>
      <c r="C65" s="1706">
        <v>54107</v>
      </c>
      <c r="D65" s="1706">
        <v>257</v>
      </c>
      <c r="E65" s="1707">
        <v>92</v>
      </c>
      <c r="F65" s="1705">
        <v>2292</v>
      </c>
      <c r="G65" s="1706">
        <v>26407</v>
      </c>
      <c r="H65" s="1706">
        <v>979</v>
      </c>
      <c r="I65" s="1707">
        <v>677</v>
      </c>
      <c r="J65" s="1706">
        <v>1206</v>
      </c>
      <c r="K65" s="1706">
        <v>12361</v>
      </c>
      <c r="L65" s="1706">
        <v>681</v>
      </c>
      <c r="M65" s="1706">
        <v>322</v>
      </c>
    </row>
    <row r="66" spans="1:13" ht="17.100000000000001" customHeight="1">
      <c r="A66" s="1704" t="s">
        <v>2386</v>
      </c>
      <c r="B66" s="1705">
        <v>4145</v>
      </c>
      <c r="C66" s="1706">
        <v>51649</v>
      </c>
      <c r="D66" s="1706">
        <v>528</v>
      </c>
      <c r="E66" s="1707">
        <v>141</v>
      </c>
      <c r="F66" s="1705">
        <v>2674</v>
      </c>
      <c r="G66" s="1706">
        <v>29625</v>
      </c>
      <c r="H66" s="1706">
        <v>1558</v>
      </c>
      <c r="I66" s="1707">
        <v>890</v>
      </c>
      <c r="J66" s="1706">
        <v>1234</v>
      </c>
      <c r="K66" s="1706">
        <v>11829</v>
      </c>
      <c r="L66" s="1706">
        <v>670</v>
      </c>
      <c r="M66" s="1706">
        <v>348</v>
      </c>
    </row>
    <row r="67" spans="1:13" ht="17.100000000000001" customHeight="1">
      <c r="A67" s="1704" t="s">
        <v>2362</v>
      </c>
      <c r="B67" s="1705">
        <v>4379</v>
      </c>
      <c r="C67" s="1706">
        <v>51817</v>
      </c>
      <c r="D67" s="1706">
        <v>725</v>
      </c>
      <c r="E67" s="1707">
        <v>178</v>
      </c>
      <c r="F67" s="1705">
        <v>3013</v>
      </c>
      <c r="G67" s="1706">
        <v>31550</v>
      </c>
      <c r="H67" s="1706">
        <v>1126</v>
      </c>
      <c r="I67" s="1707">
        <v>1316</v>
      </c>
      <c r="J67" s="1706">
        <v>1233</v>
      </c>
      <c r="K67" s="1706">
        <v>12711</v>
      </c>
      <c r="L67" s="1706">
        <v>891</v>
      </c>
      <c r="M67" s="1706">
        <v>420</v>
      </c>
    </row>
    <row r="68" spans="1:13" ht="17.100000000000001" customHeight="1">
      <c r="A68" s="1704" t="s">
        <v>2363</v>
      </c>
      <c r="B68" s="1705">
        <v>4629</v>
      </c>
      <c r="C68" s="1706">
        <v>55283</v>
      </c>
      <c r="D68" s="1706">
        <v>357</v>
      </c>
      <c r="E68" s="1707">
        <v>87</v>
      </c>
      <c r="F68" s="1705">
        <v>2827</v>
      </c>
      <c r="G68" s="1706">
        <v>31771</v>
      </c>
      <c r="H68" s="1706">
        <v>964</v>
      </c>
      <c r="I68" s="1707">
        <v>495</v>
      </c>
      <c r="J68" s="1706">
        <v>1346</v>
      </c>
      <c r="K68" s="1706">
        <v>13360</v>
      </c>
      <c r="L68" s="1706">
        <v>981</v>
      </c>
      <c r="M68" s="1706">
        <v>419</v>
      </c>
    </row>
    <row r="69" spans="1:13" ht="17.100000000000001" customHeight="1">
      <c r="A69" s="1704" t="s">
        <v>2364</v>
      </c>
      <c r="B69" s="1705">
        <v>4551</v>
      </c>
      <c r="C69" s="1706">
        <v>51574</v>
      </c>
      <c r="D69" s="1706">
        <v>807</v>
      </c>
      <c r="E69" s="1707">
        <v>279</v>
      </c>
      <c r="F69" s="1705">
        <v>2439</v>
      </c>
      <c r="G69" s="1706">
        <v>27628</v>
      </c>
      <c r="H69" s="1706">
        <v>1175</v>
      </c>
      <c r="I69" s="1707">
        <v>651</v>
      </c>
      <c r="J69" s="1706">
        <v>1411</v>
      </c>
      <c r="K69" s="1706">
        <v>13533</v>
      </c>
      <c r="L69" s="1706">
        <v>846</v>
      </c>
      <c r="M69" s="1706">
        <v>368</v>
      </c>
    </row>
    <row r="70" spans="1:13" ht="17.100000000000001" customHeight="1">
      <c r="A70" s="1704" t="s">
        <v>2365</v>
      </c>
      <c r="B70" s="1705">
        <v>5017</v>
      </c>
      <c r="C70" s="1706">
        <v>55894</v>
      </c>
      <c r="D70" s="1706">
        <v>780</v>
      </c>
      <c r="E70" s="1707">
        <v>282</v>
      </c>
      <c r="F70" s="1705">
        <v>2361</v>
      </c>
      <c r="G70" s="1706">
        <v>29515</v>
      </c>
      <c r="H70" s="1706">
        <v>1121</v>
      </c>
      <c r="I70" s="1707">
        <v>587</v>
      </c>
      <c r="J70" s="1706">
        <v>1120</v>
      </c>
      <c r="K70" s="1706">
        <v>11008</v>
      </c>
      <c r="L70" s="1706">
        <v>687</v>
      </c>
      <c r="M70" s="1706">
        <v>258</v>
      </c>
    </row>
    <row r="71" spans="1:13" ht="17.100000000000001" customHeight="1">
      <c r="A71" s="1704" t="s">
        <v>2366</v>
      </c>
      <c r="B71" s="1705">
        <v>5436</v>
      </c>
      <c r="C71" s="1706">
        <v>60193</v>
      </c>
      <c r="D71" s="1706">
        <v>1124</v>
      </c>
      <c r="E71" s="1707">
        <v>385</v>
      </c>
      <c r="F71" s="1705">
        <v>2350</v>
      </c>
      <c r="G71" s="1706">
        <v>30812</v>
      </c>
      <c r="H71" s="1706">
        <v>807</v>
      </c>
      <c r="I71" s="1707">
        <v>505</v>
      </c>
      <c r="J71" s="1706">
        <v>1245</v>
      </c>
      <c r="K71" s="1706">
        <v>11425</v>
      </c>
      <c r="L71" s="1706">
        <v>567</v>
      </c>
      <c r="M71" s="1706">
        <v>238</v>
      </c>
    </row>
    <row r="72" spans="1:13" ht="17.100000000000001" customHeight="1">
      <c r="A72" s="1704" t="s">
        <v>2367</v>
      </c>
      <c r="B72" s="1705">
        <v>5645</v>
      </c>
      <c r="C72" s="1706">
        <v>59116</v>
      </c>
      <c r="D72" s="1706">
        <v>1184</v>
      </c>
      <c r="E72" s="1707">
        <v>384</v>
      </c>
      <c r="F72" s="1705">
        <v>2356</v>
      </c>
      <c r="G72" s="1706">
        <v>32632</v>
      </c>
      <c r="H72" s="1706">
        <v>735</v>
      </c>
      <c r="I72" s="1707">
        <v>425</v>
      </c>
      <c r="J72" s="1706">
        <v>1193</v>
      </c>
      <c r="K72" s="1706">
        <v>13745</v>
      </c>
      <c r="L72" s="1706">
        <v>566</v>
      </c>
      <c r="M72" s="1706">
        <v>315</v>
      </c>
    </row>
    <row r="73" spans="1:13" ht="17.100000000000001" customHeight="1">
      <c r="A73" s="1704" t="s">
        <v>2368</v>
      </c>
      <c r="B73" s="1705">
        <v>5182</v>
      </c>
      <c r="C73" s="1706">
        <v>57137</v>
      </c>
      <c r="D73" s="1706">
        <v>1052</v>
      </c>
      <c r="E73" s="1707">
        <v>340</v>
      </c>
      <c r="F73" s="1705">
        <v>2490</v>
      </c>
      <c r="G73" s="1706">
        <v>35585</v>
      </c>
      <c r="H73" s="1706">
        <v>690</v>
      </c>
      <c r="I73" s="1707">
        <v>396</v>
      </c>
      <c r="J73" s="1706">
        <v>1251</v>
      </c>
      <c r="K73" s="1706">
        <v>13266</v>
      </c>
      <c r="L73" s="1706">
        <v>469</v>
      </c>
      <c r="M73" s="1706">
        <v>239</v>
      </c>
    </row>
    <row r="74" spans="1:13" ht="17.100000000000001" customHeight="1">
      <c r="A74" s="1704" t="s">
        <v>2369</v>
      </c>
      <c r="B74" s="1705">
        <v>5358</v>
      </c>
      <c r="C74" s="1706">
        <v>57286</v>
      </c>
      <c r="D74" s="1706">
        <v>1014</v>
      </c>
      <c r="E74" s="1707">
        <v>313</v>
      </c>
      <c r="F74" s="1705">
        <v>2589</v>
      </c>
      <c r="G74" s="1706">
        <v>38064</v>
      </c>
      <c r="H74" s="1706">
        <v>941</v>
      </c>
      <c r="I74" s="1706">
        <v>660</v>
      </c>
      <c r="J74" s="1705">
        <v>1466</v>
      </c>
      <c r="K74" s="1706">
        <v>14575</v>
      </c>
      <c r="L74" s="1706">
        <v>549</v>
      </c>
      <c r="M74" s="1706">
        <v>262</v>
      </c>
    </row>
    <row r="75" spans="1:13" ht="17.100000000000001" customHeight="1">
      <c r="A75" s="1704" t="s">
        <v>2370</v>
      </c>
      <c r="B75" s="1705">
        <v>4654</v>
      </c>
      <c r="C75" s="1706">
        <v>50982</v>
      </c>
      <c r="D75" s="1706">
        <v>1310</v>
      </c>
      <c r="E75" s="1707">
        <v>437</v>
      </c>
      <c r="F75" s="1705">
        <v>2593</v>
      </c>
      <c r="G75" s="1706">
        <v>37047</v>
      </c>
      <c r="H75" s="1706">
        <v>799</v>
      </c>
      <c r="I75" s="1706">
        <v>1023</v>
      </c>
      <c r="J75" s="1705">
        <v>1441</v>
      </c>
      <c r="K75" s="1706">
        <v>12840</v>
      </c>
      <c r="L75" s="1706">
        <v>1158</v>
      </c>
      <c r="M75" s="1706">
        <v>449</v>
      </c>
    </row>
    <row r="76" spans="1:13" ht="17.100000000000001" customHeight="1">
      <c r="A76" s="1704" t="s">
        <v>2371</v>
      </c>
      <c r="B76" s="1705">
        <v>4486</v>
      </c>
      <c r="C76" s="1706">
        <v>51132</v>
      </c>
      <c r="D76" s="1706">
        <v>1759</v>
      </c>
      <c r="E76" s="1707">
        <v>564</v>
      </c>
      <c r="F76" s="1705">
        <v>2959</v>
      </c>
      <c r="G76" s="1706">
        <v>37337</v>
      </c>
      <c r="H76" s="1706">
        <v>628</v>
      </c>
      <c r="I76" s="1706">
        <v>580</v>
      </c>
      <c r="J76" s="1705">
        <v>1398</v>
      </c>
      <c r="K76" s="1706">
        <v>13827</v>
      </c>
      <c r="L76" s="1706">
        <v>688</v>
      </c>
      <c r="M76" s="1706">
        <v>225</v>
      </c>
    </row>
    <row r="77" spans="1:13" ht="17.100000000000001" customHeight="1">
      <c r="A77" s="1704" t="s">
        <v>2372</v>
      </c>
      <c r="B77" s="1705">
        <v>4355</v>
      </c>
      <c r="C77" s="1706">
        <v>51376</v>
      </c>
      <c r="D77" s="1706">
        <v>2104</v>
      </c>
      <c r="E77" s="1707">
        <v>677</v>
      </c>
      <c r="F77" s="1705">
        <v>2885</v>
      </c>
      <c r="G77" s="1706">
        <v>31423</v>
      </c>
      <c r="H77" s="1706">
        <v>1213</v>
      </c>
      <c r="I77" s="1707">
        <v>857</v>
      </c>
      <c r="J77" s="1706">
        <v>1235</v>
      </c>
      <c r="K77" s="1706">
        <v>15323</v>
      </c>
      <c r="L77" s="1706">
        <v>815</v>
      </c>
      <c r="M77" s="1706">
        <v>283</v>
      </c>
    </row>
    <row r="78" spans="1:13" ht="17.100000000000001" customHeight="1">
      <c r="A78" s="1704" t="s">
        <v>2373</v>
      </c>
      <c r="B78" s="1705">
        <v>4532</v>
      </c>
      <c r="C78" s="1706">
        <v>54706</v>
      </c>
      <c r="D78" s="1706">
        <v>1688</v>
      </c>
      <c r="E78" s="1707">
        <v>492</v>
      </c>
      <c r="F78" s="1705">
        <v>3022</v>
      </c>
      <c r="G78" s="1706">
        <v>34448</v>
      </c>
      <c r="H78" s="1706">
        <v>1536</v>
      </c>
      <c r="I78" s="1707">
        <v>1717</v>
      </c>
      <c r="J78" s="1706">
        <v>1344</v>
      </c>
      <c r="K78" s="1706">
        <v>15732</v>
      </c>
      <c r="L78" s="1706">
        <v>1068</v>
      </c>
      <c r="M78" s="1706">
        <v>388</v>
      </c>
    </row>
    <row r="79" spans="1:13" ht="17.100000000000001" customHeight="1">
      <c r="A79" s="1704" t="s">
        <v>2374</v>
      </c>
      <c r="B79" s="1705">
        <v>4904</v>
      </c>
      <c r="C79" s="1706">
        <v>54353</v>
      </c>
      <c r="D79" s="1706">
        <v>1097</v>
      </c>
      <c r="E79" s="1707">
        <v>344</v>
      </c>
      <c r="F79" s="1705">
        <v>3060</v>
      </c>
      <c r="G79" s="1706">
        <v>36653</v>
      </c>
      <c r="H79" s="1706">
        <v>2034</v>
      </c>
      <c r="I79" s="1707">
        <v>1597</v>
      </c>
      <c r="J79" s="1706">
        <v>984</v>
      </c>
      <c r="K79" s="1706">
        <v>8950</v>
      </c>
      <c r="L79" s="1706">
        <v>826</v>
      </c>
      <c r="M79" s="1706">
        <v>321</v>
      </c>
    </row>
    <row r="80" spans="1:13" ht="17.100000000000001" customHeight="1">
      <c r="A80" s="1704" t="s">
        <v>2375</v>
      </c>
      <c r="B80" s="1705">
        <v>4903</v>
      </c>
      <c r="C80" s="1706">
        <v>52156</v>
      </c>
      <c r="D80" s="1706">
        <v>1242</v>
      </c>
      <c r="E80" s="1707">
        <v>434</v>
      </c>
      <c r="F80" s="1705">
        <v>3151</v>
      </c>
      <c r="G80" s="1706">
        <v>37682</v>
      </c>
      <c r="H80" s="1706">
        <v>2429</v>
      </c>
      <c r="I80" s="1707">
        <v>1969</v>
      </c>
      <c r="J80" s="1706">
        <v>519</v>
      </c>
      <c r="K80" s="1706">
        <v>4304</v>
      </c>
      <c r="L80" s="1706">
        <v>493</v>
      </c>
      <c r="M80" s="1706">
        <v>177</v>
      </c>
    </row>
    <row r="81" spans="1:17" ht="17.100000000000001" customHeight="1">
      <c r="A81" s="1704" t="s">
        <v>2376</v>
      </c>
      <c r="B81" s="1705">
        <v>4957</v>
      </c>
      <c r="C81" s="1706">
        <v>54960</v>
      </c>
      <c r="D81" s="1706">
        <v>1779</v>
      </c>
      <c r="E81" s="1707">
        <v>604</v>
      </c>
      <c r="F81" s="1705">
        <v>3309</v>
      </c>
      <c r="G81" s="1706">
        <v>37175</v>
      </c>
      <c r="H81" s="1706">
        <v>2243</v>
      </c>
      <c r="I81" s="1707">
        <v>1133</v>
      </c>
      <c r="J81" s="1705">
        <v>1063</v>
      </c>
      <c r="K81" s="1706">
        <v>9388</v>
      </c>
      <c r="L81" s="1706">
        <v>1235</v>
      </c>
      <c r="M81" s="1706">
        <v>407</v>
      </c>
    </row>
    <row r="82" spans="1:17" ht="17.100000000000001" customHeight="1">
      <c r="A82" s="1704" t="s">
        <v>2377</v>
      </c>
      <c r="B82" s="1705">
        <v>4966</v>
      </c>
      <c r="C82" s="1706">
        <v>54193</v>
      </c>
      <c r="D82" s="1706">
        <v>2206</v>
      </c>
      <c r="E82" s="1707">
        <v>767</v>
      </c>
      <c r="F82" s="1705">
        <v>3422</v>
      </c>
      <c r="G82" s="1706">
        <v>36108</v>
      </c>
      <c r="H82" s="1706">
        <v>1744</v>
      </c>
      <c r="I82" s="1707">
        <v>1617</v>
      </c>
      <c r="J82" s="1706">
        <v>1238</v>
      </c>
      <c r="K82" s="1706">
        <v>10835</v>
      </c>
      <c r="L82" s="1706">
        <v>1891</v>
      </c>
      <c r="M82" s="1706">
        <v>645</v>
      </c>
    </row>
    <row r="83" spans="1:17" ht="17.100000000000001" customHeight="1">
      <c r="A83" s="1704" t="s">
        <v>2378</v>
      </c>
      <c r="B83" s="1705">
        <v>4939</v>
      </c>
      <c r="C83" s="1706">
        <v>52551</v>
      </c>
      <c r="D83" s="1706">
        <v>2126</v>
      </c>
      <c r="E83" s="1707">
        <v>682</v>
      </c>
      <c r="F83" s="1705">
        <v>3380</v>
      </c>
      <c r="G83" s="1706">
        <v>33253</v>
      </c>
      <c r="H83" s="1706">
        <v>1917</v>
      </c>
      <c r="I83" s="1707">
        <v>1737</v>
      </c>
      <c r="J83" s="1706">
        <v>1743</v>
      </c>
      <c r="K83" s="1706">
        <v>15293</v>
      </c>
      <c r="L83" s="1706">
        <v>2746</v>
      </c>
      <c r="M83" s="1706">
        <v>986</v>
      </c>
    </row>
    <row r="84" spans="1:17" ht="17.100000000000001" customHeight="1">
      <c r="A84" s="1704" t="s">
        <v>1859</v>
      </c>
      <c r="B84" s="1705">
        <v>4460</v>
      </c>
      <c r="C84" s="1706">
        <v>46454</v>
      </c>
      <c r="D84" s="1706">
        <v>1882</v>
      </c>
      <c r="E84" s="1707">
        <v>596</v>
      </c>
      <c r="F84" s="1705">
        <v>3327</v>
      </c>
      <c r="G84" s="1706">
        <v>33908</v>
      </c>
      <c r="H84" s="1706">
        <v>1353</v>
      </c>
      <c r="I84" s="1707">
        <v>1383</v>
      </c>
      <c r="J84" s="1705">
        <v>1567</v>
      </c>
      <c r="K84" s="1706">
        <v>13852</v>
      </c>
      <c r="L84" s="1706">
        <v>2874</v>
      </c>
      <c r="M84" s="1706">
        <v>1024</v>
      </c>
      <c r="Q84" s="1703"/>
    </row>
    <row r="85" spans="1:17" ht="17.100000000000001" customHeight="1">
      <c r="A85" s="1704" t="s">
        <v>1860</v>
      </c>
      <c r="B85" s="1705">
        <v>2290</v>
      </c>
      <c r="C85" s="1706">
        <v>19249</v>
      </c>
      <c r="D85" s="1706">
        <v>1132</v>
      </c>
      <c r="E85" s="1707">
        <v>288</v>
      </c>
      <c r="F85" s="1705">
        <v>2148</v>
      </c>
      <c r="G85" s="1706">
        <v>19111</v>
      </c>
      <c r="H85" s="1706">
        <v>1621</v>
      </c>
      <c r="I85" s="1707">
        <v>1356</v>
      </c>
      <c r="J85" s="1705">
        <v>1051</v>
      </c>
      <c r="K85" s="1706">
        <v>8305</v>
      </c>
      <c r="L85" s="1706">
        <v>1770</v>
      </c>
      <c r="M85" s="1706">
        <v>605</v>
      </c>
      <c r="Q85" s="1703"/>
    </row>
    <row r="86" spans="1:17" ht="17.100000000000001" customHeight="1">
      <c r="A86" s="1704" t="s">
        <v>184</v>
      </c>
      <c r="B86" s="1705">
        <v>2901</v>
      </c>
      <c r="C86" s="1706">
        <v>26664</v>
      </c>
      <c r="D86" s="1706">
        <v>1439</v>
      </c>
      <c r="E86" s="1707">
        <v>419</v>
      </c>
      <c r="F86" s="1705">
        <v>2426</v>
      </c>
      <c r="G86" s="1706">
        <v>22031</v>
      </c>
      <c r="H86" s="1706">
        <v>2390</v>
      </c>
      <c r="I86" s="1707">
        <v>1508</v>
      </c>
      <c r="J86" s="1705">
        <v>1201</v>
      </c>
      <c r="K86" s="1706">
        <v>9195</v>
      </c>
      <c r="L86" s="1706">
        <v>1970</v>
      </c>
      <c r="M86" s="1706">
        <v>728</v>
      </c>
      <c r="Q86" s="1703"/>
    </row>
    <row r="87" spans="1:17" ht="16.5" customHeight="1" thickBot="1">
      <c r="A87" s="1714" t="s">
        <v>1861</v>
      </c>
      <c r="B87" s="1715">
        <v>3472</v>
      </c>
      <c r="C87" s="1716">
        <v>33639</v>
      </c>
      <c r="D87" s="1716">
        <v>1594</v>
      </c>
      <c r="E87" s="1717">
        <v>505</v>
      </c>
      <c r="F87" s="1715">
        <v>3389</v>
      </c>
      <c r="G87" s="1716">
        <v>33043</v>
      </c>
      <c r="H87" s="1716">
        <v>2522</v>
      </c>
      <c r="I87" s="1717">
        <v>1799</v>
      </c>
      <c r="J87" s="1715">
        <v>1377</v>
      </c>
      <c r="K87" s="1716">
        <v>10835</v>
      </c>
      <c r="L87" s="1716">
        <v>2105</v>
      </c>
      <c r="M87" s="1716">
        <v>828</v>
      </c>
      <c r="Q87" s="1703"/>
    </row>
    <row r="88" spans="1:17" ht="18.75">
      <c r="A88" s="2626" t="s">
        <v>2390</v>
      </c>
      <c r="B88" s="2626"/>
      <c r="C88" s="2626"/>
      <c r="D88" s="2626"/>
      <c r="E88" s="2626"/>
      <c r="F88" s="2626"/>
      <c r="G88" s="2626"/>
      <c r="H88" s="2626"/>
      <c r="I88" s="2626"/>
      <c r="J88" s="2626"/>
    </row>
    <row r="89" spans="1:17" ht="12" customHeight="1">
      <c r="A89" s="1704"/>
      <c r="B89" s="1703"/>
      <c r="C89" s="1706"/>
      <c r="D89" s="1706"/>
      <c r="E89" s="1706"/>
      <c r="F89" s="1706"/>
      <c r="G89" s="1706"/>
      <c r="H89" s="1706"/>
      <c r="I89" s="1706"/>
      <c r="J89" s="1706"/>
      <c r="K89" s="1706"/>
      <c r="L89" s="1706"/>
      <c r="M89" s="1706"/>
    </row>
    <row r="90" spans="1:17" ht="12" customHeight="1">
      <c r="A90" s="1697"/>
      <c r="B90" s="1709"/>
      <c r="C90" s="1709"/>
      <c r="D90" s="1709"/>
      <c r="E90" s="1709"/>
      <c r="F90" s="1709"/>
      <c r="G90" s="1709"/>
      <c r="H90" s="1709"/>
      <c r="I90" s="1709"/>
      <c r="J90" s="1709"/>
      <c r="K90" s="1709"/>
      <c r="L90" s="1709"/>
      <c r="M90" s="1709"/>
    </row>
    <row r="91" spans="1:17" ht="17.100000000000001" customHeight="1">
      <c r="A91" s="1697" t="s">
        <v>2354</v>
      </c>
      <c r="B91" s="2613" t="s">
        <v>2391</v>
      </c>
      <c r="C91" s="2614"/>
      <c r="D91" s="2614"/>
      <c r="E91" s="2614"/>
      <c r="F91" s="2624" t="s">
        <v>2392</v>
      </c>
      <c r="G91" s="2614"/>
      <c r="H91" s="2614"/>
      <c r="I91" s="2615"/>
      <c r="J91" s="2624" t="s">
        <v>2393</v>
      </c>
      <c r="K91" s="2614"/>
      <c r="L91" s="2614"/>
      <c r="M91" s="2614"/>
    </row>
    <row r="92" spans="1:17" ht="17.100000000000001" customHeight="1">
      <c r="A92" s="1698" t="s">
        <v>2357</v>
      </c>
      <c r="B92" s="2618" t="s">
        <v>2358</v>
      </c>
      <c r="C92" s="2619"/>
      <c r="D92" s="2618" t="s">
        <v>2359</v>
      </c>
      <c r="E92" s="2619"/>
      <c r="F92" s="2618" t="s">
        <v>2358</v>
      </c>
      <c r="G92" s="2619"/>
      <c r="H92" s="2618" t="s">
        <v>2359</v>
      </c>
      <c r="I92" s="2619"/>
      <c r="J92" s="2618" t="s">
        <v>2358</v>
      </c>
      <c r="K92" s="2619"/>
      <c r="L92" s="2618" t="s">
        <v>2359</v>
      </c>
      <c r="M92" s="2625"/>
    </row>
    <row r="93" spans="1:17" ht="17.100000000000001" customHeight="1">
      <c r="A93" s="1699" t="s">
        <v>3</v>
      </c>
      <c r="B93" s="1700" t="s">
        <v>2323</v>
      </c>
      <c r="C93" s="1700" t="s">
        <v>2324</v>
      </c>
      <c r="D93" s="1700" t="s">
        <v>2361</v>
      </c>
      <c r="E93" s="1700" t="s">
        <v>2324</v>
      </c>
      <c r="F93" s="1701" t="s">
        <v>2323</v>
      </c>
      <c r="G93" s="1700" t="s">
        <v>2324</v>
      </c>
      <c r="H93" s="1700" t="s">
        <v>2361</v>
      </c>
      <c r="I93" s="1700" t="s">
        <v>2324</v>
      </c>
      <c r="J93" s="1701" t="s">
        <v>2323</v>
      </c>
      <c r="K93" s="1700" t="s">
        <v>2324</v>
      </c>
      <c r="L93" s="1700" t="s">
        <v>2361</v>
      </c>
      <c r="M93" s="1702" t="s">
        <v>2324</v>
      </c>
    </row>
    <row r="94" spans="1:17" ht="17.100000000000001" customHeight="1">
      <c r="A94" s="1704" t="s">
        <v>2384</v>
      </c>
      <c r="B94" s="1705">
        <v>1407</v>
      </c>
      <c r="C94" s="1706">
        <v>8261</v>
      </c>
      <c r="D94" s="1706">
        <v>1323</v>
      </c>
      <c r="E94" s="1707">
        <v>457</v>
      </c>
      <c r="F94" s="1705">
        <v>3310</v>
      </c>
      <c r="G94" s="1706">
        <v>51964</v>
      </c>
      <c r="H94" s="1706">
        <v>374</v>
      </c>
      <c r="I94" s="1707">
        <v>173</v>
      </c>
      <c r="J94" s="1706">
        <v>3780</v>
      </c>
      <c r="K94" s="1706">
        <v>58742</v>
      </c>
      <c r="L94" s="1706">
        <v>17147</v>
      </c>
      <c r="M94" s="1706">
        <v>5822</v>
      </c>
    </row>
    <row r="95" spans="1:17" ht="17.100000000000001" customHeight="1">
      <c r="A95" s="1704" t="s">
        <v>2385</v>
      </c>
      <c r="B95" s="1705">
        <v>1239</v>
      </c>
      <c r="C95" s="1706">
        <v>8636</v>
      </c>
      <c r="D95" s="1706">
        <v>1117</v>
      </c>
      <c r="E95" s="1707">
        <v>361</v>
      </c>
      <c r="F95" s="1705">
        <v>3351</v>
      </c>
      <c r="G95" s="1706">
        <v>43721</v>
      </c>
      <c r="H95" s="1706">
        <v>962</v>
      </c>
      <c r="I95" s="1707">
        <v>321</v>
      </c>
      <c r="J95" s="1706">
        <v>3947</v>
      </c>
      <c r="K95" s="1706">
        <v>56936</v>
      </c>
      <c r="L95" s="1706">
        <v>16340</v>
      </c>
      <c r="M95" s="1706">
        <v>5681</v>
      </c>
    </row>
    <row r="96" spans="1:17" ht="17.100000000000001" customHeight="1">
      <c r="A96" s="1704" t="s">
        <v>2386</v>
      </c>
      <c r="B96" s="1705">
        <v>961</v>
      </c>
      <c r="C96" s="1706">
        <v>9636</v>
      </c>
      <c r="D96" s="1706">
        <v>1021</v>
      </c>
      <c r="E96" s="1707">
        <v>340</v>
      </c>
      <c r="F96" s="1705">
        <v>3628</v>
      </c>
      <c r="G96" s="1706">
        <v>46800</v>
      </c>
      <c r="H96" s="1706">
        <v>1298</v>
      </c>
      <c r="I96" s="1707">
        <v>448</v>
      </c>
      <c r="J96" s="1706">
        <v>4159</v>
      </c>
      <c r="K96" s="1706">
        <v>60157</v>
      </c>
      <c r="L96" s="1706">
        <v>12492</v>
      </c>
      <c r="M96" s="1706">
        <v>4341</v>
      </c>
    </row>
    <row r="97" spans="1:13" ht="17.100000000000001" customHeight="1">
      <c r="A97" s="1704" t="s">
        <v>2362</v>
      </c>
      <c r="B97" s="1705">
        <v>1063</v>
      </c>
      <c r="C97" s="1706">
        <v>10877</v>
      </c>
      <c r="D97" s="1706">
        <v>958</v>
      </c>
      <c r="E97" s="1707">
        <v>353</v>
      </c>
      <c r="F97" s="1705">
        <v>3792</v>
      </c>
      <c r="G97" s="1706">
        <v>48761</v>
      </c>
      <c r="H97" s="1706">
        <v>992</v>
      </c>
      <c r="I97" s="1707">
        <v>360</v>
      </c>
      <c r="J97" s="1706">
        <v>4208</v>
      </c>
      <c r="K97" s="1706">
        <v>62428</v>
      </c>
      <c r="L97" s="1706">
        <v>11569</v>
      </c>
      <c r="M97" s="1706">
        <v>3841</v>
      </c>
    </row>
    <row r="98" spans="1:13" ht="17.100000000000001" customHeight="1">
      <c r="A98" s="1704" t="s">
        <v>2363</v>
      </c>
      <c r="B98" s="1705">
        <v>1389</v>
      </c>
      <c r="C98" s="1706">
        <v>12599</v>
      </c>
      <c r="D98" s="1706">
        <v>1226</v>
      </c>
      <c r="E98" s="1707">
        <v>438</v>
      </c>
      <c r="F98" s="1705">
        <v>4005</v>
      </c>
      <c r="G98" s="1706">
        <v>52949</v>
      </c>
      <c r="H98" s="1706">
        <v>720</v>
      </c>
      <c r="I98" s="1707">
        <v>299</v>
      </c>
      <c r="J98" s="1706">
        <v>4297</v>
      </c>
      <c r="K98" s="1706">
        <v>62179</v>
      </c>
      <c r="L98" s="1706">
        <v>10600</v>
      </c>
      <c r="M98" s="1706">
        <v>3593</v>
      </c>
    </row>
    <row r="99" spans="1:13" ht="17.100000000000001" customHeight="1">
      <c r="A99" s="1704" t="s">
        <v>2364</v>
      </c>
      <c r="B99" s="1705">
        <v>1514</v>
      </c>
      <c r="C99" s="1706">
        <v>17971</v>
      </c>
      <c r="D99" s="1706">
        <v>1233</v>
      </c>
      <c r="E99" s="1707">
        <v>435</v>
      </c>
      <c r="F99" s="1705">
        <v>4042</v>
      </c>
      <c r="G99" s="1706">
        <v>54816</v>
      </c>
      <c r="H99" s="1706">
        <v>556</v>
      </c>
      <c r="I99" s="1707">
        <v>238</v>
      </c>
      <c r="J99" s="1706">
        <v>4435</v>
      </c>
      <c r="K99" s="1706">
        <v>65560</v>
      </c>
      <c r="L99" s="1706">
        <v>10889</v>
      </c>
      <c r="M99" s="1706">
        <v>3597</v>
      </c>
    </row>
    <row r="100" spans="1:13" ht="17.100000000000001" customHeight="1">
      <c r="A100" s="1704" t="s">
        <v>2365</v>
      </c>
      <c r="B100" s="1705">
        <v>1320</v>
      </c>
      <c r="C100" s="1706">
        <v>15159</v>
      </c>
      <c r="D100" s="1706">
        <v>1817</v>
      </c>
      <c r="E100" s="1707">
        <v>623</v>
      </c>
      <c r="F100" s="1705">
        <v>4209</v>
      </c>
      <c r="G100" s="1706">
        <v>54804</v>
      </c>
      <c r="H100" s="1706">
        <v>735</v>
      </c>
      <c r="I100" s="1707">
        <v>270</v>
      </c>
      <c r="J100" s="1706">
        <v>4696</v>
      </c>
      <c r="K100" s="1706">
        <v>74727</v>
      </c>
      <c r="L100" s="1706">
        <v>9893</v>
      </c>
      <c r="M100" s="1706">
        <v>3651</v>
      </c>
    </row>
    <row r="101" spans="1:13" ht="17.100000000000001" customHeight="1">
      <c r="A101" s="1704" t="s">
        <v>2366</v>
      </c>
      <c r="B101" s="1705">
        <v>1430</v>
      </c>
      <c r="C101" s="1706">
        <v>15227</v>
      </c>
      <c r="D101" s="1706">
        <v>2474</v>
      </c>
      <c r="E101" s="1707">
        <v>810</v>
      </c>
      <c r="F101" s="1705">
        <v>4204</v>
      </c>
      <c r="G101" s="1706">
        <v>52281</v>
      </c>
      <c r="H101" s="1706">
        <v>910</v>
      </c>
      <c r="I101" s="1707">
        <v>320</v>
      </c>
      <c r="J101" s="1706">
        <v>4307</v>
      </c>
      <c r="K101" s="1706">
        <v>66437</v>
      </c>
      <c r="L101" s="1706">
        <v>7790</v>
      </c>
      <c r="M101" s="1706">
        <v>2668</v>
      </c>
    </row>
    <row r="102" spans="1:13" ht="17.100000000000001" customHeight="1">
      <c r="A102" s="1704" t="s">
        <v>2367</v>
      </c>
      <c r="B102" s="1705">
        <v>1526</v>
      </c>
      <c r="C102" s="1706">
        <v>17223</v>
      </c>
      <c r="D102" s="1706">
        <v>2192</v>
      </c>
      <c r="E102" s="1707">
        <v>707</v>
      </c>
      <c r="F102" s="1705">
        <v>4812</v>
      </c>
      <c r="G102" s="1706">
        <v>57336</v>
      </c>
      <c r="H102" s="1706">
        <v>1903</v>
      </c>
      <c r="I102" s="1707">
        <v>667</v>
      </c>
      <c r="J102" s="1706">
        <v>4134</v>
      </c>
      <c r="K102" s="1706">
        <v>60046</v>
      </c>
      <c r="L102" s="1706">
        <v>8382</v>
      </c>
      <c r="M102" s="1706">
        <v>2700</v>
      </c>
    </row>
    <row r="103" spans="1:13" ht="17.100000000000001" customHeight="1">
      <c r="A103" s="1704" t="s">
        <v>2368</v>
      </c>
      <c r="B103" s="1705">
        <v>1529</v>
      </c>
      <c r="C103" s="1706">
        <v>16424</v>
      </c>
      <c r="D103" s="1706">
        <v>1792</v>
      </c>
      <c r="E103" s="1707">
        <v>610</v>
      </c>
      <c r="F103" s="1705">
        <v>4751</v>
      </c>
      <c r="G103" s="1706">
        <v>54720</v>
      </c>
      <c r="H103" s="1706">
        <v>3095</v>
      </c>
      <c r="I103" s="1707">
        <v>1179</v>
      </c>
      <c r="J103" s="1706">
        <v>4310</v>
      </c>
      <c r="K103" s="1706">
        <v>62904</v>
      </c>
      <c r="L103" s="1706">
        <v>8672</v>
      </c>
      <c r="M103" s="1706">
        <v>2714</v>
      </c>
    </row>
    <row r="104" spans="1:13" ht="17.100000000000001" customHeight="1">
      <c r="A104" s="1704" t="s">
        <v>2369</v>
      </c>
      <c r="B104" s="1705">
        <v>1545</v>
      </c>
      <c r="C104" s="1706">
        <v>16085</v>
      </c>
      <c r="D104" s="1706">
        <v>1686</v>
      </c>
      <c r="E104" s="1707">
        <v>615</v>
      </c>
      <c r="F104" s="1705">
        <v>4871</v>
      </c>
      <c r="G104" s="1706">
        <v>60286</v>
      </c>
      <c r="H104" s="1706">
        <v>5443</v>
      </c>
      <c r="I104" s="1706">
        <v>2054</v>
      </c>
      <c r="J104" s="1705">
        <v>4113</v>
      </c>
      <c r="K104" s="1706">
        <v>60653</v>
      </c>
      <c r="L104" s="1706">
        <v>9353</v>
      </c>
      <c r="M104" s="1706">
        <v>3023</v>
      </c>
    </row>
    <row r="105" spans="1:13" ht="17.100000000000001" customHeight="1">
      <c r="A105" s="1704" t="s">
        <v>2370</v>
      </c>
      <c r="B105" s="1705">
        <v>1501</v>
      </c>
      <c r="C105" s="1706">
        <v>16458</v>
      </c>
      <c r="D105" s="1706">
        <v>1874</v>
      </c>
      <c r="E105" s="1707">
        <v>599</v>
      </c>
      <c r="F105" s="1705">
        <v>4667</v>
      </c>
      <c r="G105" s="1706">
        <v>60363</v>
      </c>
      <c r="H105" s="1706">
        <v>5788</v>
      </c>
      <c r="I105" s="1706">
        <v>2305</v>
      </c>
      <c r="J105" s="1705">
        <v>3959</v>
      </c>
      <c r="K105" s="1706">
        <v>58342</v>
      </c>
      <c r="L105" s="1706">
        <v>9278</v>
      </c>
      <c r="M105" s="1706">
        <v>2937</v>
      </c>
    </row>
    <row r="106" spans="1:13" ht="17.100000000000001" customHeight="1">
      <c r="A106" s="1704" t="s">
        <v>2371</v>
      </c>
      <c r="B106" s="1705">
        <v>1124</v>
      </c>
      <c r="C106" s="1706">
        <v>11732</v>
      </c>
      <c r="D106" s="1706">
        <v>1825</v>
      </c>
      <c r="E106" s="1707">
        <v>611</v>
      </c>
      <c r="F106" s="1705">
        <v>4277</v>
      </c>
      <c r="G106" s="1706">
        <v>49960</v>
      </c>
      <c r="H106" s="1706">
        <v>4774</v>
      </c>
      <c r="I106" s="1706">
        <v>1979</v>
      </c>
      <c r="J106" s="1705">
        <v>3756</v>
      </c>
      <c r="K106" s="1706">
        <v>53890</v>
      </c>
      <c r="L106" s="1706">
        <v>10021</v>
      </c>
      <c r="M106" s="1706">
        <v>3741</v>
      </c>
    </row>
    <row r="107" spans="1:13" ht="17.100000000000001" customHeight="1">
      <c r="A107" s="1704" t="s">
        <v>2372</v>
      </c>
      <c r="B107" s="1705">
        <v>1020</v>
      </c>
      <c r="C107" s="1706">
        <v>10772</v>
      </c>
      <c r="D107" s="1706">
        <v>1192</v>
      </c>
      <c r="E107" s="1707">
        <v>411</v>
      </c>
      <c r="F107" s="1705">
        <v>4189</v>
      </c>
      <c r="G107" s="1706">
        <v>49169</v>
      </c>
      <c r="H107" s="1706">
        <v>4679</v>
      </c>
      <c r="I107" s="1707">
        <v>2282</v>
      </c>
      <c r="J107" s="1706">
        <v>4118</v>
      </c>
      <c r="K107" s="1706">
        <v>56933</v>
      </c>
      <c r="L107" s="1706">
        <v>12247</v>
      </c>
      <c r="M107" s="1706">
        <v>4582</v>
      </c>
    </row>
    <row r="108" spans="1:13" ht="17.100000000000001" customHeight="1">
      <c r="A108" s="1704" t="s">
        <v>2373</v>
      </c>
      <c r="B108" s="1705">
        <v>1025</v>
      </c>
      <c r="C108" s="1706">
        <v>11118</v>
      </c>
      <c r="D108" s="1706">
        <v>1260</v>
      </c>
      <c r="E108" s="1707">
        <v>425</v>
      </c>
      <c r="F108" s="1705">
        <v>4087</v>
      </c>
      <c r="G108" s="1706">
        <v>50659</v>
      </c>
      <c r="H108" s="1706">
        <v>5797</v>
      </c>
      <c r="I108" s="1707">
        <v>2099</v>
      </c>
      <c r="J108" s="1706">
        <v>4774</v>
      </c>
      <c r="K108" s="1706">
        <v>58513</v>
      </c>
      <c r="L108" s="1706">
        <v>11084</v>
      </c>
      <c r="M108" s="1706">
        <v>4036</v>
      </c>
    </row>
    <row r="109" spans="1:13" ht="17.100000000000001" customHeight="1">
      <c r="A109" s="1704" t="s">
        <v>2374</v>
      </c>
      <c r="B109" s="1705">
        <v>1154</v>
      </c>
      <c r="C109" s="1706">
        <v>12387</v>
      </c>
      <c r="D109" s="1706">
        <v>1104</v>
      </c>
      <c r="E109" s="1707">
        <v>368</v>
      </c>
      <c r="F109" s="1705">
        <v>4309</v>
      </c>
      <c r="G109" s="1706">
        <v>52767</v>
      </c>
      <c r="H109" s="1706">
        <v>5583</v>
      </c>
      <c r="I109" s="1707">
        <v>2180</v>
      </c>
      <c r="J109" s="1706">
        <v>4118</v>
      </c>
      <c r="K109" s="1706">
        <v>59922</v>
      </c>
      <c r="L109" s="1706">
        <v>10531</v>
      </c>
      <c r="M109" s="1706">
        <v>3669</v>
      </c>
    </row>
    <row r="110" spans="1:13" ht="17.100000000000001" customHeight="1">
      <c r="A110" s="1704" t="s">
        <v>2375</v>
      </c>
      <c r="B110" s="1705">
        <v>1161</v>
      </c>
      <c r="C110" s="1706">
        <v>11207</v>
      </c>
      <c r="D110" s="1706">
        <v>742</v>
      </c>
      <c r="E110" s="1707">
        <v>265</v>
      </c>
      <c r="F110" s="1705">
        <v>4261</v>
      </c>
      <c r="G110" s="1706">
        <v>54116</v>
      </c>
      <c r="H110" s="1706">
        <v>5235</v>
      </c>
      <c r="I110" s="1707">
        <v>2093</v>
      </c>
      <c r="J110" s="1706">
        <v>4243</v>
      </c>
      <c r="K110" s="1706">
        <v>57546</v>
      </c>
      <c r="L110" s="1706">
        <v>10559</v>
      </c>
      <c r="M110" s="1706">
        <v>3656</v>
      </c>
    </row>
    <row r="111" spans="1:13" ht="17.100000000000001" customHeight="1">
      <c r="A111" s="1704" t="s">
        <v>2376</v>
      </c>
      <c r="B111" s="1705">
        <v>1073</v>
      </c>
      <c r="C111" s="1706">
        <v>12986</v>
      </c>
      <c r="D111" s="1706">
        <v>440</v>
      </c>
      <c r="E111" s="1707">
        <v>176</v>
      </c>
      <c r="F111" s="1705">
        <v>5050</v>
      </c>
      <c r="G111" s="1706">
        <v>53005</v>
      </c>
      <c r="H111" s="1706">
        <v>6521</v>
      </c>
      <c r="I111" s="1707">
        <v>2416</v>
      </c>
      <c r="J111" s="1706">
        <v>4416</v>
      </c>
      <c r="K111" s="1706">
        <v>57424</v>
      </c>
      <c r="L111" s="1706">
        <v>10817</v>
      </c>
      <c r="M111" s="1706">
        <v>3626</v>
      </c>
    </row>
    <row r="112" spans="1:13" ht="17.100000000000001" customHeight="1">
      <c r="A112" s="1704" t="s">
        <v>2377</v>
      </c>
      <c r="B112" s="1705">
        <v>965</v>
      </c>
      <c r="C112" s="1706">
        <v>12916</v>
      </c>
      <c r="D112" s="1706">
        <v>741</v>
      </c>
      <c r="E112" s="1707">
        <v>269</v>
      </c>
      <c r="F112" s="1705">
        <v>5217</v>
      </c>
      <c r="G112" s="1706">
        <v>54782</v>
      </c>
      <c r="H112" s="1706">
        <v>7342</v>
      </c>
      <c r="I112" s="1707">
        <v>2665</v>
      </c>
      <c r="J112" s="1706">
        <v>4455</v>
      </c>
      <c r="K112" s="1706">
        <v>66823</v>
      </c>
      <c r="L112" s="1706">
        <v>9918</v>
      </c>
      <c r="M112" s="1706">
        <v>6811</v>
      </c>
    </row>
    <row r="113" spans="1:17" ht="17.100000000000001" customHeight="1">
      <c r="A113" s="1704" t="s">
        <v>2378</v>
      </c>
      <c r="B113" s="1705">
        <v>271</v>
      </c>
      <c r="C113" s="1706">
        <v>3688</v>
      </c>
      <c r="D113" s="1706">
        <v>144</v>
      </c>
      <c r="E113" s="1707">
        <v>58</v>
      </c>
      <c r="F113" s="1705">
        <v>4705</v>
      </c>
      <c r="G113" s="1706">
        <v>54486</v>
      </c>
      <c r="H113" s="1706">
        <v>7522</v>
      </c>
      <c r="I113" s="1707">
        <v>2774</v>
      </c>
      <c r="J113" s="1706">
        <v>4166</v>
      </c>
      <c r="K113" s="1706">
        <v>60061</v>
      </c>
      <c r="L113" s="1706">
        <v>8871</v>
      </c>
      <c r="M113" s="1706">
        <v>6259</v>
      </c>
    </row>
    <row r="114" spans="1:17" ht="17.100000000000001" customHeight="1">
      <c r="A114" s="1704" t="s">
        <v>1859</v>
      </c>
      <c r="B114" s="1705">
        <v>844</v>
      </c>
      <c r="C114" s="1706">
        <v>12463</v>
      </c>
      <c r="D114" s="1706">
        <v>1309</v>
      </c>
      <c r="E114" s="1707">
        <v>391</v>
      </c>
      <c r="F114" s="1705">
        <v>4680</v>
      </c>
      <c r="G114" s="1706">
        <v>52526</v>
      </c>
      <c r="H114" s="1706">
        <v>7476</v>
      </c>
      <c r="I114" s="1707">
        <v>2792</v>
      </c>
      <c r="J114" s="1705">
        <v>3861</v>
      </c>
      <c r="K114" s="1706">
        <v>54361</v>
      </c>
      <c r="L114" s="1706">
        <v>8982</v>
      </c>
      <c r="M114" s="1706">
        <v>6484</v>
      </c>
      <c r="Q114" s="1703"/>
    </row>
    <row r="115" spans="1:17" ht="17.100000000000001" customHeight="1">
      <c r="A115" s="1704" t="s">
        <v>1860</v>
      </c>
      <c r="B115" s="1705">
        <v>512</v>
      </c>
      <c r="C115" s="1706">
        <v>7651</v>
      </c>
      <c r="D115" s="1706">
        <v>656</v>
      </c>
      <c r="E115" s="1707">
        <v>192</v>
      </c>
      <c r="F115" s="1705">
        <v>2637</v>
      </c>
      <c r="G115" s="1706">
        <v>27111</v>
      </c>
      <c r="H115" s="1706">
        <v>5189</v>
      </c>
      <c r="I115" s="1707">
        <v>1694</v>
      </c>
      <c r="J115" s="1705">
        <v>2204</v>
      </c>
      <c r="K115" s="1706">
        <v>30772</v>
      </c>
      <c r="L115" s="1706">
        <v>7286</v>
      </c>
      <c r="M115" s="1706">
        <v>4912</v>
      </c>
      <c r="Q115" s="1703"/>
    </row>
    <row r="116" spans="1:17" ht="17.100000000000001" customHeight="1">
      <c r="A116" s="1704" t="s">
        <v>184</v>
      </c>
      <c r="B116" s="1705">
        <v>687</v>
      </c>
      <c r="C116" s="1706">
        <v>9258</v>
      </c>
      <c r="D116" s="1706">
        <v>560</v>
      </c>
      <c r="E116" s="1707">
        <v>184</v>
      </c>
      <c r="F116" s="1705">
        <v>3240</v>
      </c>
      <c r="G116" s="1706">
        <v>31312</v>
      </c>
      <c r="H116" s="1706">
        <v>6565</v>
      </c>
      <c r="I116" s="1707">
        <v>2283</v>
      </c>
      <c r="J116" s="1705">
        <v>2634</v>
      </c>
      <c r="K116" s="1706">
        <v>27000</v>
      </c>
      <c r="L116" s="1706">
        <v>9240</v>
      </c>
      <c r="M116" s="1706">
        <v>5721</v>
      </c>
      <c r="Q116" s="1703"/>
    </row>
    <row r="117" spans="1:17" ht="17.100000000000001" customHeight="1">
      <c r="A117" s="1697" t="s">
        <v>1861</v>
      </c>
      <c r="B117" s="1708">
        <v>1011</v>
      </c>
      <c r="C117" s="1709">
        <v>13660</v>
      </c>
      <c r="D117" s="1709">
        <v>575</v>
      </c>
      <c r="E117" s="1710">
        <v>183</v>
      </c>
      <c r="F117" s="1708">
        <v>4179</v>
      </c>
      <c r="G117" s="1709">
        <v>37347</v>
      </c>
      <c r="H117" s="1709">
        <v>8815</v>
      </c>
      <c r="I117" s="1710">
        <v>2966</v>
      </c>
      <c r="J117" s="1708">
        <v>3182</v>
      </c>
      <c r="K117" s="1709">
        <v>32686</v>
      </c>
      <c r="L117" s="1709">
        <v>9394</v>
      </c>
      <c r="M117" s="1709">
        <v>5927</v>
      </c>
      <c r="Q117" s="1703"/>
    </row>
    <row r="118" spans="1:17" ht="13.5">
      <c r="A118" s="2622" t="s">
        <v>2394</v>
      </c>
      <c r="B118" s="2622"/>
      <c r="C118" s="2622"/>
      <c r="D118" s="2622"/>
      <c r="E118" s="2622"/>
      <c r="F118" s="2622"/>
      <c r="G118" s="2622"/>
      <c r="H118" s="2622"/>
      <c r="I118" s="2622"/>
      <c r="J118" s="2622"/>
      <c r="K118" s="1718"/>
      <c r="L118" s="1718"/>
    </row>
    <row r="119" spans="1:17" ht="20.100000000000001" customHeight="1">
      <c r="A119" s="1695"/>
      <c r="B119" s="1695"/>
      <c r="C119" s="1695"/>
      <c r="D119" s="1695"/>
      <c r="E119" s="1695"/>
      <c r="F119" s="1695"/>
      <c r="G119" s="1695"/>
      <c r="H119" s="1695"/>
      <c r="I119" s="1695"/>
      <c r="J119" s="1695"/>
      <c r="K119" s="1695"/>
      <c r="L119" s="1695"/>
      <c r="M119" s="1695"/>
    </row>
    <row r="120" spans="1:17" ht="17.100000000000001" customHeight="1">
      <c r="A120" s="1697" t="s">
        <v>2354</v>
      </c>
      <c r="B120" s="2613" t="s">
        <v>2395</v>
      </c>
      <c r="C120" s="2614"/>
      <c r="D120" s="2614"/>
      <c r="E120" s="2615"/>
      <c r="F120" s="2623" t="s">
        <v>2396</v>
      </c>
      <c r="G120" s="2623"/>
      <c r="H120" s="2623"/>
      <c r="I120" s="2623"/>
      <c r="J120" s="2624" t="s">
        <v>826</v>
      </c>
      <c r="K120" s="2614"/>
      <c r="L120" s="2614"/>
      <c r="M120" s="2614"/>
    </row>
    <row r="121" spans="1:17" ht="17.100000000000001" customHeight="1">
      <c r="A121" s="1698" t="s">
        <v>2357</v>
      </c>
      <c r="B121" s="2618" t="s">
        <v>2358</v>
      </c>
      <c r="C121" s="2619"/>
      <c r="D121" s="2618" t="s">
        <v>2359</v>
      </c>
      <c r="E121" s="2619"/>
      <c r="F121" s="2618" t="s">
        <v>2358</v>
      </c>
      <c r="G121" s="2619"/>
      <c r="H121" s="2618" t="s">
        <v>2359</v>
      </c>
      <c r="I121" s="2619"/>
      <c r="J121" s="2618" t="s">
        <v>2358</v>
      </c>
      <c r="K121" s="2619"/>
      <c r="L121" s="2618" t="s">
        <v>2359</v>
      </c>
      <c r="M121" s="2625"/>
    </row>
    <row r="122" spans="1:17" ht="17.100000000000001" customHeight="1">
      <c r="A122" s="1699" t="s">
        <v>3</v>
      </c>
      <c r="B122" s="1700" t="s">
        <v>2323</v>
      </c>
      <c r="C122" s="1700" t="s">
        <v>2324</v>
      </c>
      <c r="D122" s="1700" t="s">
        <v>2361</v>
      </c>
      <c r="E122" s="1700" t="s">
        <v>2324</v>
      </c>
      <c r="F122" s="1701" t="s">
        <v>2323</v>
      </c>
      <c r="G122" s="1700" t="s">
        <v>2324</v>
      </c>
      <c r="H122" s="1700" t="s">
        <v>2361</v>
      </c>
      <c r="I122" s="1700" t="s">
        <v>2324</v>
      </c>
      <c r="J122" s="1701" t="s">
        <v>2323</v>
      </c>
      <c r="K122" s="1700" t="s">
        <v>2324</v>
      </c>
      <c r="L122" s="1700" t="s">
        <v>2361</v>
      </c>
      <c r="M122" s="1702" t="s">
        <v>2324</v>
      </c>
    </row>
    <row r="123" spans="1:17" ht="17.100000000000001" customHeight="1">
      <c r="A123" s="1704" t="s">
        <v>2384</v>
      </c>
      <c r="B123" s="1705">
        <v>1372</v>
      </c>
      <c r="C123" s="1706">
        <v>16456</v>
      </c>
      <c r="D123" s="1706">
        <v>1945</v>
      </c>
      <c r="E123" s="1707">
        <v>776</v>
      </c>
      <c r="F123" s="1705">
        <v>1727</v>
      </c>
      <c r="G123" s="1706">
        <v>23599</v>
      </c>
      <c r="H123" s="1706">
        <v>627</v>
      </c>
      <c r="I123" s="1707">
        <v>234</v>
      </c>
      <c r="J123" s="1706">
        <v>986</v>
      </c>
      <c r="K123" s="1706">
        <v>12732</v>
      </c>
      <c r="L123" s="1706">
        <v>30768</v>
      </c>
      <c r="M123" s="1706">
        <v>22269</v>
      </c>
    </row>
    <row r="124" spans="1:17" ht="17.100000000000001" customHeight="1">
      <c r="A124" s="1704" t="s">
        <v>2385</v>
      </c>
      <c r="B124" s="1705">
        <v>1483</v>
      </c>
      <c r="C124" s="1706">
        <v>17502</v>
      </c>
      <c r="D124" s="1706">
        <v>1907</v>
      </c>
      <c r="E124" s="1707">
        <v>851</v>
      </c>
      <c r="F124" s="1705">
        <v>1811</v>
      </c>
      <c r="G124" s="1706">
        <v>25404</v>
      </c>
      <c r="H124" s="1706">
        <v>799</v>
      </c>
      <c r="I124" s="1707">
        <v>289</v>
      </c>
      <c r="J124" s="1706">
        <v>1004</v>
      </c>
      <c r="K124" s="1706">
        <v>17873</v>
      </c>
      <c r="L124" s="1706">
        <v>24197</v>
      </c>
      <c r="M124" s="1706">
        <v>7428</v>
      </c>
    </row>
    <row r="125" spans="1:17" ht="17.100000000000001" customHeight="1">
      <c r="A125" s="1704" t="s">
        <v>2386</v>
      </c>
      <c r="B125" s="1705">
        <v>1491</v>
      </c>
      <c r="C125" s="1706">
        <v>16686</v>
      </c>
      <c r="D125" s="1706">
        <v>1686</v>
      </c>
      <c r="E125" s="1707">
        <v>734</v>
      </c>
      <c r="F125" s="1705">
        <v>1948</v>
      </c>
      <c r="G125" s="1706">
        <v>26436</v>
      </c>
      <c r="H125" s="1706">
        <v>785</v>
      </c>
      <c r="I125" s="1707">
        <v>297</v>
      </c>
      <c r="J125" s="1706">
        <v>1087</v>
      </c>
      <c r="K125" s="1706">
        <v>17862</v>
      </c>
      <c r="L125" s="1706">
        <v>24702</v>
      </c>
      <c r="M125" s="1706">
        <v>18699</v>
      </c>
    </row>
    <row r="126" spans="1:17" ht="17.100000000000001" customHeight="1">
      <c r="A126" s="1704" t="s">
        <v>2362</v>
      </c>
      <c r="B126" s="1705">
        <v>1591</v>
      </c>
      <c r="C126" s="1706">
        <v>16619</v>
      </c>
      <c r="D126" s="1706">
        <v>1123</v>
      </c>
      <c r="E126" s="1707">
        <v>513</v>
      </c>
      <c r="F126" s="1705">
        <v>1928</v>
      </c>
      <c r="G126" s="1706">
        <v>23695</v>
      </c>
      <c r="H126" s="1706">
        <v>1043</v>
      </c>
      <c r="I126" s="1707">
        <v>382</v>
      </c>
      <c r="J126" s="1706">
        <v>1148</v>
      </c>
      <c r="K126" s="1706">
        <v>19545</v>
      </c>
      <c r="L126" s="1706">
        <v>28717</v>
      </c>
      <c r="M126" s="1706">
        <v>21033</v>
      </c>
    </row>
    <row r="127" spans="1:17" ht="17.100000000000001" customHeight="1">
      <c r="A127" s="1704" t="s">
        <v>2363</v>
      </c>
      <c r="B127" s="1705">
        <v>1320</v>
      </c>
      <c r="C127" s="1706">
        <v>14400</v>
      </c>
      <c r="D127" s="1706">
        <v>1800</v>
      </c>
      <c r="E127" s="1707">
        <v>740</v>
      </c>
      <c r="F127" s="1705">
        <v>2241</v>
      </c>
      <c r="G127" s="1706">
        <v>27081</v>
      </c>
      <c r="H127" s="1706">
        <v>846</v>
      </c>
      <c r="I127" s="1707">
        <v>309</v>
      </c>
      <c r="J127" s="1706">
        <v>1183</v>
      </c>
      <c r="K127" s="1706">
        <v>20272</v>
      </c>
      <c r="L127" s="1706">
        <v>45093</v>
      </c>
      <c r="M127" s="1706">
        <v>24953</v>
      </c>
    </row>
    <row r="128" spans="1:17" ht="17.100000000000001" customHeight="1">
      <c r="A128" s="1704" t="s">
        <v>2364</v>
      </c>
      <c r="B128" s="1705">
        <v>1371</v>
      </c>
      <c r="C128" s="1706">
        <v>14591</v>
      </c>
      <c r="D128" s="1706">
        <v>1504</v>
      </c>
      <c r="E128" s="1707">
        <v>931</v>
      </c>
      <c r="F128" s="1705">
        <v>1800</v>
      </c>
      <c r="G128" s="1706">
        <v>26413</v>
      </c>
      <c r="H128" s="1706">
        <v>871</v>
      </c>
      <c r="I128" s="1707">
        <v>293</v>
      </c>
      <c r="J128" s="1706">
        <v>1436</v>
      </c>
      <c r="K128" s="1706">
        <v>22940</v>
      </c>
      <c r="L128" s="1706">
        <v>55011</v>
      </c>
      <c r="M128" s="1706">
        <v>30443</v>
      </c>
    </row>
    <row r="129" spans="1:17" ht="17.100000000000001" customHeight="1">
      <c r="A129" s="1704" t="s">
        <v>2365</v>
      </c>
      <c r="B129" s="1705">
        <v>1541</v>
      </c>
      <c r="C129" s="1706">
        <v>15436</v>
      </c>
      <c r="D129" s="1706">
        <v>1389</v>
      </c>
      <c r="E129" s="1707">
        <v>703</v>
      </c>
      <c r="F129" s="1705">
        <v>2400</v>
      </c>
      <c r="G129" s="1706">
        <v>33487</v>
      </c>
      <c r="H129" s="1706">
        <v>1284</v>
      </c>
      <c r="I129" s="1707">
        <v>3155</v>
      </c>
      <c r="J129" s="1706">
        <v>1456</v>
      </c>
      <c r="K129" s="1706">
        <v>22947</v>
      </c>
      <c r="L129" s="1706">
        <v>66098</v>
      </c>
      <c r="M129" s="1706">
        <v>18916</v>
      </c>
    </row>
    <row r="130" spans="1:17" ht="17.100000000000001" customHeight="1">
      <c r="A130" s="1704" t="s">
        <v>2366</v>
      </c>
      <c r="B130" s="1705">
        <v>1769</v>
      </c>
      <c r="C130" s="1706">
        <v>17301</v>
      </c>
      <c r="D130" s="1706">
        <v>1421</v>
      </c>
      <c r="E130" s="1707">
        <v>654</v>
      </c>
      <c r="F130" s="1705">
        <v>2570</v>
      </c>
      <c r="G130" s="1706">
        <v>29905</v>
      </c>
      <c r="H130" s="1706">
        <v>1245</v>
      </c>
      <c r="I130" s="1707">
        <v>749</v>
      </c>
      <c r="J130" s="1706">
        <v>1440</v>
      </c>
      <c r="K130" s="1706">
        <v>20368</v>
      </c>
      <c r="L130" s="1706">
        <v>76453</v>
      </c>
      <c r="M130" s="1706">
        <v>19852</v>
      </c>
    </row>
    <row r="131" spans="1:17" ht="17.100000000000001" customHeight="1">
      <c r="A131" s="1704" t="s">
        <v>2367</v>
      </c>
      <c r="B131" s="1705">
        <v>1696</v>
      </c>
      <c r="C131" s="1706">
        <v>16176</v>
      </c>
      <c r="D131" s="1706">
        <v>1000</v>
      </c>
      <c r="E131" s="1707">
        <v>455</v>
      </c>
      <c r="F131" s="1705">
        <v>2592</v>
      </c>
      <c r="G131" s="1706">
        <v>30515</v>
      </c>
      <c r="H131" s="1706">
        <v>1365</v>
      </c>
      <c r="I131" s="1707">
        <v>568</v>
      </c>
      <c r="J131" s="1706">
        <v>1455</v>
      </c>
      <c r="K131" s="1706">
        <v>20871</v>
      </c>
      <c r="L131" s="1706">
        <v>80881</v>
      </c>
      <c r="M131" s="1706">
        <v>22273</v>
      </c>
    </row>
    <row r="132" spans="1:17" ht="17.100000000000001" customHeight="1">
      <c r="A132" s="1704" t="s">
        <v>2368</v>
      </c>
      <c r="B132" s="1705">
        <v>1823</v>
      </c>
      <c r="C132" s="1706">
        <v>17575</v>
      </c>
      <c r="D132" s="1706">
        <v>1090</v>
      </c>
      <c r="E132" s="1707">
        <v>490</v>
      </c>
      <c r="F132" s="1705">
        <v>2681</v>
      </c>
      <c r="G132" s="1706">
        <v>28773</v>
      </c>
      <c r="H132" s="1706">
        <v>933</v>
      </c>
      <c r="I132" s="1707">
        <v>445</v>
      </c>
      <c r="J132" s="1706">
        <v>1462</v>
      </c>
      <c r="K132" s="1706">
        <v>21281</v>
      </c>
      <c r="L132" s="1706">
        <v>68240</v>
      </c>
      <c r="M132" s="1706">
        <v>16478</v>
      </c>
    </row>
    <row r="133" spans="1:17" ht="17.100000000000001" customHeight="1">
      <c r="A133" s="1704" t="s">
        <v>2369</v>
      </c>
      <c r="B133" s="1705">
        <v>1781</v>
      </c>
      <c r="C133" s="1706">
        <v>16283</v>
      </c>
      <c r="D133" s="1706">
        <v>1457</v>
      </c>
      <c r="E133" s="1707">
        <v>622</v>
      </c>
      <c r="F133" s="1705">
        <v>2452</v>
      </c>
      <c r="G133" s="1706">
        <v>30007</v>
      </c>
      <c r="H133" s="1706">
        <v>980</v>
      </c>
      <c r="I133" s="1706">
        <v>474</v>
      </c>
      <c r="J133" s="1705">
        <v>1492</v>
      </c>
      <c r="K133" s="1706">
        <v>25036</v>
      </c>
      <c r="L133" s="1706">
        <v>79364</v>
      </c>
      <c r="M133" s="1706">
        <v>17587</v>
      </c>
    </row>
    <row r="134" spans="1:17" ht="17.100000000000001" customHeight="1">
      <c r="A134" s="1704" t="s">
        <v>2370</v>
      </c>
      <c r="B134" s="1705">
        <v>1852</v>
      </c>
      <c r="C134" s="1706">
        <v>17344</v>
      </c>
      <c r="D134" s="1706">
        <v>1112</v>
      </c>
      <c r="E134" s="1707">
        <v>514</v>
      </c>
      <c r="F134" s="1705">
        <v>2210</v>
      </c>
      <c r="G134" s="1706">
        <v>27440</v>
      </c>
      <c r="H134" s="1706">
        <v>1073</v>
      </c>
      <c r="I134" s="1706">
        <v>509</v>
      </c>
      <c r="J134" s="1705">
        <v>1510</v>
      </c>
      <c r="K134" s="1706">
        <v>20491</v>
      </c>
      <c r="L134" s="1706">
        <v>75554</v>
      </c>
      <c r="M134" s="1706">
        <v>17369</v>
      </c>
    </row>
    <row r="135" spans="1:17" ht="17.100000000000001" customHeight="1">
      <c r="A135" s="1704" t="s">
        <v>2371</v>
      </c>
      <c r="B135" s="1705">
        <v>1917</v>
      </c>
      <c r="C135" s="1706">
        <v>16799</v>
      </c>
      <c r="D135" s="1706">
        <v>1281</v>
      </c>
      <c r="E135" s="1707">
        <v>592</v>
      </c>
      <c r="F135" s="1705">
        <v>1859</v>
      </c>
      <c r="G135" s="1706">
        <v>23716</v>
      </c>
      <c r="H135" s="1706">
        <v>984</v>
      </c>
      <c r="I135" s="1706">
        <v>469</v>
      </c>
      <c r="J135" s="1705">
        <v>1351</v>
      </c>
      <c r="K135" s="1706">
        <v>19282</v>
      </c>
      <c r="L135" s="1706">
        <v>71154</v>
      </c>
      <c r="M135" s="1706">
        <v>14752</v>
      </c>
    </row>
    <row r="136" spans="1:17" ht="17.100000000000001" customHeight="1">
      <c r="A136" s="1704" t="s">
        <v>2372</v>
      </c>
      <c r="B136" s="1705">
        <v>1850</v>
      </c>
      <c r="C136" s="1706">
        <v>17713</v>
      </c>
      <c r="D136" s="1706">
        <v>1088</v>
      </c>
      <c r="E136" s="1707">
        <v>508</v>
      </c>
      <c r="F136" s="1705">
        <v>1914</v>
      </c>
      <c r="G136" s="1706">
        <v>23123</v>
      </c>
      <c r="H136" s="1706">
        <v>1163</v>
      </c>
      <c r="I136" s="1707">
        <v>561</v>
      </c>
      <c r="J136" s="1706">
        <v>1137</v>
      </c>
      <c r="K136" s="1706">
        <v>15262</v>
      </c>
      <c r="L136" s="1706">
        <v>64768</v>
      </c>
      <c r="M136" s="1706">
        <v>13581</v>
      </c>
    </row>
    <row r="137" spans="1:17" ht="17.100000000000001" customHeight="1">
      <c r="A137" s="1704" t="s">
        <v>2373</v>
      </c>
      <c r="B137" s="1705">
        <v>1711</v>
      </c>
      <c r="C137" s="1706">
        <v>16030</v>
      </c>
      <c r="D137" s="1706">
        <v>1271</v>
      </c>
      <c r="E137" s="1707">
        <v>615</v>
      </c>
      <c r="F137" s="1705">
        <v>1929</v>
      </c>
      <c r="G137" s="1706">
        <v>23324</v>
      </c>
      <c r="H137" s="1706">
        <v>1479</v>
      </c>
      <c r="I137" s="1707">
        <v>743</v>
      </c>
      <c r="J137" s="1706">
        <v>1165</v>
      </c>
      <c r="K137" s="1706">
        <v>17244</v>
      </c>
      <c r="L137" s="1706">
        <v>66724</v>
      </c>
      <c r="M137" s="1706">
        <v>14696</v>
      </c>
    </row>
    <row r="138" spans="1:17" ht="17.100000000000001" customHeight="1">
      <c r="A138" s="1704" t="s">
        <v>2374</v>
      </c>
      <c r="B138" s="1705">
        <v>1688</v>
      </c>
      <c r="C138" s="1706">
        <v>15760</v>
      </c>
      <c r="D138" s="1706">
        <v>862</v>
      </c>
      <c r="E138" s="1707">
        <v>476</v>
      </c>
      <c r="F138" s="1705">
        <v>1946</v>
      </c>
      <c r="G138" s="1706">
        <v>23831</v>
      </c>
      <c r="H138" s="1706">
        <v>1831</v>
      </c>
      <c r="I138" s="1707">
        <v>862</v>
      </c>
      <c r="J138" s="1706">
        <v>1065</v>
      </c>
      <c r="K138" s="1706">
        <v>18812</v>
      </c>
      <c r="L138" s="1706">
        <v>61528</v>
      </c>
      <c r="M138" s="1706">
        <v>14162</v>
      </c>
    </row>
    <row r="139" spans="1:17" ht="17.100000000000001" customHeight="1">
      <c r="A139" s="1704" t="s">
        <v>2375</v>
      </c>
      <c r="B139" s="1705">
        <v>1730</v>
      </c>
      <c r="C139" s="1706">
        <v>16024</v>
      </c>
      <c r="D139" s="1706">
        <v>1431</v>
      </c>
      <c r="E139" s="1707">
        <v>816</v>
      </c>
      <c r="F139" s="1705">
        <v>2055</v>
      </c>
      <c r="G139" s="1706">
        <v>25189</v>
      </c>
      <c r="H139" s="1706">
        <v>1545</v>
      </c>
      <c r="I139" s="1707">
        <v>796</v>
      </c>
      <c r="J139" s="1706">
        <v>1190</v>
      </c>
      <c r="K139" s="1706">
        <v>16576</v>
      </c>
      <c r="L139" s="1706">
        <v>61793</v>
      </c>
      <c r="M139" s="1706">
        <v>14070</v>
      </c>
    </row>
    <row r="140" spans="1:17" ht="17.100000000000001" customHeight="1">
      <c r="A140" s="1704" t="s">
        <v>2376</v>
      </c>
      <c r="B140" s="1705">
        <v>1713</v>
      </c>
      <c r="C140" s="1706">
        <v>16895</v>
      </c>
      <c r="D140" s="1706">
        <v>1706</v>
      </c>
      <c r="E140" s="1707">
        <v>1089</v>
      </c>
      <c r="F140" s="1705">
        <v>1921</v>
      </c>
      <c r="G140" s="1706">
        <v>23166</v>
      </c>
      <c r="H140" s="1706">
        <v>1005</v>
      </c>
      <c r="I140" s="1707">
        <v>451</v>
      </c>
      <c r="J140" s="1706">
        <v>1064</v>
      </c>
      <c r="K140" s="1706">
        <v>13043</v>
      </c>
      <c r="L140" s="1706">
        <v>59238</v>
      </c>
      <c r="M140" s="1706">
        <v>13778</v>
      </c>
    </row>
    <row r="141" spans="1:17" ht="17.100000000000001" customHeight="1">
      <c r="A141" s="1704" t="s">
        <v>2377</v>
      </c>
      <c r="B141" s="1705">
        <v>1704</v>
      </c>
      <c r="C141" s="1706">
        <v>16746</v>
      </c>
      <c r="D141" s="1706">
        <v>1907</v>
      </c>
      <c r="E141" s="1707">
        <v>1089</v>
      </c>
      <c r="F141" s="1705">
        <v>2047</v>
      </c>
      <c r="G141" s="1706">
        <v>24748</v>
      </c>
      <c r="H141" s="1706">
        <v>1488</v>
      </c>
      <c r="I141" s="1707">
        <v>649</v>
      </c>
      <c r="J141" s="1706">
        <v>951</v>
      </c>
      <c r="K141" s="1706">
        <v>11236</v>
      </c>
      <c r="L141" s="1706">
        <v>57422</v>
      </c>
      <c r="M141" s="1706">
        <v>13277</v>
      </c>
    </row>
    <row r="142" spans="1:17" ht="17.100000000000001" customHeight="1">
      <c r="A142" s="1704" t="s">
        <v>2378</v>
      </c>
      <c r="B142" s="1705">
        <v>1717</v>
      </c>
      <c r="C142" s="1706">
        <v>22777</v>
      </c>
      <c r="D142" s="1706">
        <v>1497</v>
      </c>
      <c r="E142" s="1707">
        <v>1000</v>
      </c>
      <c r="F142" s="1705">
        <v>2066</v>
      </c>
      <c r="G142" s="1706">
        <v>23855</v>
      </c>
      <c r="H142" s="1706">
        <v>1969</v>
      </c>
      <c r="I142" s="1707">
        <v>835</v>
      </c>
      <c r="J142" s="1706">
        <v>1054</v>
      </c>
      <c r="K142" s="1706">
        <v>12511</v>
      </c>
      <c r="L142" s="1706">
        <v>59699</v>
      </c>
      <c r="M142" s="1706">
        <v>14229</v>
      </c>
      <c r="P142" s="1703"/>
    </row>
    <row r="143" spans="1:17" ht="17.100000000000001" customHeight="1">
      <c r="A143" s="1704" t="s">
        <v>1859</v>
      </c>
      <c r="B143" s="1705">
        <v>1638</v>
      </c>
      <c r="C143" s="1706">
        <v>40511</v>
      </c>
      <c r="D143" s="1706">
        <v>1695</v>
      </c>
      <c r="E143" s="1707">
        <v>997</v>
      </c>
      <c r="F143" s="1705">
        <v>2129</v>
      </c>
      <c r="G143" s="1706">
        <v>24595</v>
      </c>
      <c r="H143" s="1706">
        <v>2127</v>
      </c>
      <c r="I143" s="1707">
        <v>774</v>
      </c>
      <c r="J143" s="1705">
        <v>1081</v>
      </c>
      <c r="K143" s="1706">
        <v>13445</v>
      </c>
      <c r="L143" s="1706">
        <v>59374</v>
      </c>
      <c r="M143" s="1706">
        <v>13800</v>
      </c>
      <c r="Q143" s="1703"/>
    </row>
    <row r="144" spans="1:17" ht="17.100000000000001" customHeight="1">
      <c r="A144" s="1719" t="s">
        <v>1860</v>
      </c>
      <c r="B144" s="1705">
        <v>973</v>
      </c>
      <c r="C144" s="1706">
        <v>18181</v>
      </c>
      <c r="D144" s="1706">
        <v>1268</v>
      </c>
      <c r="E144" s="1707">
        <v>740</v>
      </c>
      <c r="F144" s="1705">
        <v>1023</v>
      </c>
      <c r="G144" s="1706">
        <v>10156</v>
      </c>
      <c r="H144" s="1706">
        <v>955</v>
      </c>
      <c r="I144" s="1707">
        <v>405</v>
      </c>
      <c r="J144" s="1705">
        <v>589</v>
      </c>
      <c r="K144" s="1706">
        <v>6139</v>
      </c>
      <c r="L144" s="1706">
        <v>50075</v>
      </c>
      <c r="M144" s="1706">
        <v>11088</v>
      </c>
      <c r="Q144" s="1703"/>
    </row>
    <row r="145" spans="1:17" ht="17.100000000000001" customHeight="1">
      <c r="A145" s="1704" t="s">
        <v>184</v>
      </c>
      <c r="B145" s="1705">
        <v>1176</v>
      </c>
      <c r="C145" s="1706">
        <v>8435</v>
      </c>
      <c r="D145" s="1706">
        <v>1193</v>
      </c>
      <c r="E145" s="1707">
        <v>694</v>
      </c>
      <c r="F145" s="1705">
        <v>1386</v>
      </c>
      <c r="G145" s="1706">
        <v>14901</v>
      </c>
      <c r="H145" s="1706">
        <v>1284</v>
      </c>
      <c r="I145" s="1707">
        <v>572</v>
      </c>
      <c r="J145" s="1705">
        <v>762</v>
      </c>
      <c r="K145" s="1706">
        <v>7947</v>
      </c>
      <c r="L145" s="1706">
        <v>57796</v>
      </c>
      <c r="M145" s="1706">
        <v>13152</v>
      </c>
      <c r="Q145" s="1703"/>
    </row>
    <row r="146" spans="1:17" ht="17.100000000000001" customHeight="1">
      <c r="A146" s="1697" t="s">
        <v>1861</v>
      </c>
      <c r="B146" s="1708">
        <v>1525</v>
      </c>
      <c r="C146" s="1709">
        <v>11905</v>
      </c>
      <c r="D146" s="1709">
        <v>1361</v>
      </c>
      <c r="E146" s="1710">
        <v>814</v>
      </c>
      <c r="F146" s="1708">
        <v>1671</v>
      </c>
      <c r="G146" s="1709">
        <v>13905</v>
      </c>
      <c r="H146" s="1709">
        <v>2513</v>
      </c>
      <c r="I146" s="1710">
        <v>1082</v>
      </c>
      <c r="J146" s="1708">
        <v>780</v>
      </c>
      <c r="K146" s="1709">
        <v>8497</v>
      </c>
      <c r="L146" s="1709">
        <v>60387</v>
      </c>
      <c r="M146" s="1709">
        <v>14251</v>
      </c>
      <c r="Q146" s="1703"/>
    </row>
    <row r="147" spans="1:17" ht="20.100000000000001" customHeight="1">
      <c r="A147" s="1713"/>
      <c r="B147" s="1713"/>
      <c r="C147" s="1713"/>
      <c r="D147" s="1713"/>
      <c r="E147" s="1713"/>
      <c r="F147" s="1713"/>
      <c r="G147" s="1713"/>
      <c r="H147" s="1713"/>
      <c r="I147" s="1713"/>
      <c r="J147" s="1713"/>
      <c r="K147" s="1713"/>
      <c r="L147" s="1713"/>
      <c r="M147" s="1713"/>
    </row>
    <row r="148" spans="1:17" ht="17.100000000000001" customHeight="1">
      <c r="A148" s="1697" t="s">
        <v>2354</v>
      </c>
      <c r="B148" s="2613" t="s">
        <v>2397</v>
      </c>
      <c r="C148" s="2614"/>
      <c r="D148" s="2614"/>
      <c r="E148" s="2615"/>
      <c r="F148" s="2614" t="s">
        <v>2398</v>
      </c>
      <c r="G148" s="2614"/>
      <c r="H148" s="2614"/>
      <c r="I148" s="2614"/>
      <c r="J148" s="2616" t="s">
        <v>1923</v>
      </c>
      <c r="K148" s="2617"/>
      <c r="L148" s="2617"/>
      <c r="M148" s="2613"/>
    </row>
    <row r="149" spans="1:17" ht="17.100000000000001" customHeight="1">
      <c r="A149" s="1698" t="s">
        <v>2357</v>
      </c>
      <c r="B149" s="2618" t="s">
        <v>2358</v>
      </c>
      <c r="C149" s="2619"/>
      <c r="D149" s="2618" t="s">
        <v>2359</v>
      </c>
      <c r="E149" s="2619"/>
      <c r="F149" s="2618" t="s">
        <v>2358</v>
      </c>
      <c r="G149" s="2619"/>
      <c r="H149" s="2618" t="s">
        <v>2359</v>
      </c>
      <c r="I149" s="2620"/>
      <c r="J149" s="2619" t="s">
        <v>2358</v>
      </c>
      <c r="K149" s="2621"/>
      <c r="L149" s="2621" t="s">
        <v>2359</v>
      </c>
      <c r="M149" s="2618"/>
    </row>
    <row r="150" spans="1:17" ht="17.100000000000001" customHeight="1">
      <c r="A150" s="1699" t="s">
        <v>3</v>
      </c>
      <c r="B150" s="1700" t="s">
        <v>2323</v>
      </c>
      <c r="C150" s="1700" t="s">
        <v>2324</v>
      </c>
      <c r="D150" s="1700" t="s">
        <v>2361</v>
      </c>
      <c r="E150" s="1700" t="s">
        <v>2324</v>
      </c>
      <c r="F150" s="1701" t="s">
        <v>2323</v>
      </c>
      <c r="G150" s="1700" t="s">
        <v>2324</v>
      </c>
      <c r="H150" s="1700" t="s">
        <v>2361</v>
      </c>
      <c r="I150" s="1720" t="s">
        <v>2324</v>
      </c>
      <c r="J150" s="1701" t="s">
        <v>2323</v>
      </c>
      <c r="K150" s="1700" t="s">
        <v>2324</v>
      </c>
      <c r="L150" s="1700" t="s">
        <v>2361</v>
      </c>
      <c r="M150" s="1702" t="s">
        <v>2324</v>
      </c>
    </row>
    <row r="151" spans="1:17" ht="17.100000000000001" customHeight="1">
      <c r="A151" s="1704" t="s">
        <v>2384</v>
      </c>
      <c r="B151" s="1705">
        <v>2099</v>
      </c>
      <c r="C151" s="1706">
        <v>28018</v>
      </c>
      <c r="D151" s="1706">
        <v>45410</v>
      </c>
      <c r="E151" s="1707">
        <v>18382</v>
      </c>
      <c r="F151" s="1721" t="s">
        <v>1258</v>
      </c>
      <c r="G151" s="1711" t="s">
        <v>1258</v>
      </c>
      <c r="H151" s="1711" t="s">
        <v>1258</v>
      </c>
      <c r="I151" s="1722" t="s">
        <v>1258</v>
      </c>
      <c r="J151" s="1706">
        <v>30741</v>
      </c>
      <c r="K151" s="1706">
        <v>421532</v>
      </c>
      <c r="L151" s="1706">
        <v>140171</v>
      </c>
      <c r="M151" s="1706">
        <v>62573</v>
      </c>
    </row>
    <row r="152" spans="1:17" ht="17.100000000000001" customHeight="1">
      <c r="A152" s="1704" t="s">
        <v>2385</v>
      </c>
      <c r="B152" s="1705">
        <v>2579</v>
      </c>
      <c r="C152" s="1706">
        <v>33148</v>
      </c>
      <c r="D152" s="1706">
        <v>37407</v>
      </c>
      <c r="E152" s="1707">
        <v>10731</v>
      </c>
      <c r="F152" s="1721" t="s">
        <v>1258</v>
      </c>
      <c r="G152" s="1711" t="s">
        <v>1258</v>
      </c>
      <c r="H152" s="1711" t="s">
        <v>1258</v>
      </c>
      <c r="I152" s="1722" t="s">
        <v>1258</v>
      </c>
      <c r="J152" s="1706">
        <v>32480</v>
      </c>
      <c r="K152" s="1706">
        <v>436824</v>
      </c>
      <c r="L152" s="1706">
        <v>132149</v>
      </c>
      <c r="M152" s="1706">
        <v>41100</v>
      </c>
    </row>
    <row r="153" spans="1:17" ht="17.100000000000001" customHeight="1">
      <c r="A153" s="1704" t="s">
        <v>2386</v>
      </c>
      <c r="B153" s="1705">
        <v>2842</v>
      </c>
      <c r="C153" s="1706">
        <v>35877</v>
      </c>
      <c r="D153" s="1706">
        <v>38463</v>
      </c>
      <c r="E153" s="1707">
        <v>11096</v>
      </c>
      <c r="F153" s="1721" t="s">
        <v>1258</v>
      </c>
      <c r="G153" s="1711" t="s">
        <v>1258</v>
      </c>
      <c r="H153" s="1711" t="s">
        <v>1258</v>
      </c>
      <c r="I153" s="1722" t="s">
        <v>1258</v>
      </c>
      <c r="J153" s="1706">
        <v>33421</v>
      </c>
      <c r="K153" s="1706">
        <v>448611</v>
      </c>
      <c r="L153" s="1706">
        <v>138266</v>
      </c>
      <c r="M153" s="1706">
        <v>54218</v>
      </c>
    </row>
    <row r="154" spans="1:17" ht="17.100000000000001" customHeight="1">
      <c r="A154" s="1704" t="s">
        <v>2362</v>
      </c>
      <c r="B154" s="1705">
        <v>2932</v>
      </c>
      <c r="C154" s="1706">
        <v>37451</v>
      </c>
      <c r="D154" s="1706">
        <v>43935</v>
      </c>
      <c r="E154" s="1707">
        <v>12142</v>
      </c>
      <c r="F154" s="1705">
        <v>2246</v>
      </c>
      <c r="G154" s="1706">
        <v>27746</v>
      </c>
      <c r="H154" s="1706">
        <v>46389</v>
      </c>
      <c r="I154" s="1723">
        <v>12091</v>
      </c>
      <c r="J154" s="1706">
        <v>34897</v>
      </c>
      <c r="K154" s="1706">
        <v>453459</v>
      </c>
      <c r="L154" s="1706">
        <v>156302</v>
      </c>
      <c r="M154" s="1706">
        <v>60115</v>
      </c>
    </row>
    <row r="155" spans="1:17" ht="17.100000000000001" customHeight="1">
      <c r="A155" s="1704" t="s">
        <v>2363</v>
      </c>
      <c r="B155" s="1705">
        <v>3075</v>
      </c>
      <c r="C155" s="1706">
        <v>40485</v>
      </c>
      <c r="D155" s="1706">
        <v>55854</v>
      </c>
      <c r="E155" s="1707">
        <v>15827</v>
      </c>
      <c r="F155" s="1705">
        <v>2029</v>
      </c>
      <c r="G155" s="1706">
        <v>23506</v>
      </c>
      <c r="H155" s="1706">
        <v>34531</v>
      </c>
      <c r="I155" s="1723">
        <v>10786</v>
      </c>
      <c r="J155" s="1706">
        <v>36421</v>
      </c>
      <c r="K155" s="1706">
        <v>477029</v>
      </c>
      <c r="L155" s="1706">
        <v>193851</v>
      </c>
      <c r="M155" s="1706">
        <v>70355</v>
      </c>
    </row>
    <row r="156" spans="1:17" ht="17.100000000000001" customHeight="1">
      <c r="A156" s="1704" t="s">
        <v>2364</v>
      </c>
      <c r="B156" s="1705">
        <v>3134</v>
      </c>
      <c r="C156" s="1706">
        <v>37521</v>
      </c>
      <c r="D156" s="1706">
        <v>67548</v>
      </c>
      <c r="E156" s="1707">
        <v>19241</v>
      </c>
      <c r="F156" s="1705">
        <v>2152</v>
      </c>
      <c r="G156" s="1706">
        <v>25658</v>
      </c>
      <c r="H156" s="1706">
        <v>70251</v>
      </c>
      <c r="I156" s="1723">
        <v>21152</v>
      </c>
      <c r="J156" s="1706">
        <v>36241</v>
      </c>
      <c r="K156" s="1706">
        <v>477451</v>
      </c>
      <c r="L156" s="1706">
        <v>227640</v>
      </c>
      <c r="M156" s="1706">
        <v>82894</v>
      </c>
    </row>
    <row r="157" spans="1:17" ht="17.100000000000001" customHeight="1">
      <c r="A157" s="1704" t="s">
        <v>2365</v>
      </c>
      <c r="B157" s="1705">
        <v>3204</v>
      </c>
      <c r="C157" s="1706">
        <v>37713</v>
      </c>
      <c r="D157" s="1706">
        <v>80145</v>
      </c>
      <c r="E157" s="1707">
        <v>19313</v>
      </c>
      <c r="F157" s="1705">
        <v>2523</v>
      </c>
      <c r="G157" s="1706">
        <v>29333</v>
      </c>
      <c r="H157" s="1706">
        <v>88124</v>
      </c>
      <c r="I157" s="1723">
        <v>22200</v>
      </c>
      <c r="J157" s="1706">
        <v>37732</v>
      </c>
      <c r="K157" s="1706">
        <v>497949</v>
      </c>
      <c r="L157" s="1706">
        <v>261475</v>
      </c>
      <c r="M157" s="1706">
        <v>71969</v>
      </c>
    </row>
    <row r="158" spans="1:17" ht="17.100000000000001" customHeight="1">
      <c r="A158" s="1704" t="s">
        <v>2366</v>
      </c>
      <c r="B158" s="1705">
        <v>3498</v>
      </c>
      <c r="C158" s="1706">
        <v>39906</v>
      </c>
      <c r="D158" s="1706">
        <v>86937</v>
      </c>
      <c r="E158" s="1707">
        <v>21756</v>
      </c>
      <c r="F158" s="1705">
        <v>2703</v>
      </c>
      <c r="G158" s="1706">
        <v>31310</v>
      </c>
      <c r="H158" s="1706">
        <v>91051</v>
      </c>
      <c r="I158" s="1723">
        <v>23190</v>
      </c>
      <c r="J158" s="1706">
        <v>40047</v>
      </c>
      <c r="K158" s="1706">
        <v>498500</v>
      </c>
      <c r="L158" s="1706">
        <v>285577</v>
      </c>
      <c r="M158" s="1706">
        <v>73213</v>
      </c>
    </row>
    <row r="159" spans="1:17" ht="17.100000000000001" customHeight="1">
      <c r="A159" s="1704" t="s">
        <v>2367</v>
      </c>
      <c r="B159" s="1705">
        <v>3674</v>
      </c>
      <c r="C159" s="1706">
        <v>40409</v>
      </c>
      <c r="D159" s="1706">
        <v>92956</v>
      </c>
      <c r="E159" s="1707">
        <v>21931</v>
      </c>
      <c r="F159" s="1705">
        <v>2899</v>
      </c>
      <c r="G159" s="1706">
        <v>34043</v>
      </c>
      <c r="H159" s="1706">
        <v>93888</v>
      </c>
      <c r="I159" s="1723">
        <v>23705</v>
      </c>
      <c r="J159" s="1706">
        <v>42180</v>
      </c>
      <c r="K159" s="1706">
        <v>525975</v>
      </c>
      <c r="L159" s="1706">
        <v>301459</v>
      </c>
      <c r="M159" s="1706">
        <v>76850</v>
      </c>
    </row>
    <row r="160" spans="1:17" ht="17.100000000000001" customHeight="1">
      <c r="A160" s="1704" t="s">
        <v>2368</v>
      </c>
      <c r="B160" s="1705">
        <v>4085</v>
      </c>
      <c r="C160" s="1706">
        <v>44612</v>
      </c>
      <c r="D160" s="1706">
        <v>100998</v>
      </c>
      <c r="E160" s="1707">
        <v>24345</v>
      </c>
      <c r="F160" s="1705">
        <v>2932</v>
      </c>
      <c r="G160" s="1706">
        <v>33095</v>
      </c>
      <c r="H160" s="1706">
        <v>93155</v>
      </c>
      <c r="I160" s="1723">
        <v>23875</v>
      </c>
      <c r="J160" s="1706">
        <v>42765</v>
      </c>
      <c r="K160" s="1706">
        <v>532225</v>
      </c>
      <c r="L160" s="1706">
        <v>310388</v>
      </c>
      <c r="M160" s="1706">
        <v>74379</v>
      </c>
    </row>
    <row r="161" spans="1:17" ht="17.100000000000001" customHeight="1">
      <c r="A161" s="1704" t="s">
        <v>2369</v>
      </c>
      <c r="B161" s="1705">
        <v>3867</v>
      </c>
      <c r="C161" s="1706">
        <v>43326</v>
      </c>
      <c r="D161" s="1706">
        <v>103254</v>
      </c>
      <c r="E161" s="1707">
        <v>25358</v>
      </c>
      <c r="F161" s="1705">
        <v>3057</v>
      </c>
      <c r="G161" s="1706">
        <v>34922</v>
      </c>
      <c r="H161" s="1706">
        <v>87204</v>
      </c>
      <c r="I161" s="1723">
        <v>22764</v>
      </c>
      <c r="J161" s="1706">
        <f>F161+B161+J133+F133+B133+J104+F104+B104+J74+F74+B74+J46+F46+B46+J15+F15+B15</f>
        <v>45669</v>
      </c>
      <c r="K161" s="1706">
        <f>G161+C161+K133+G133+C133+K104+G104+C104+K74+G74+C74+K46+G46+C46+K15+G15+C15</f>
        <v>569434</v>
      </c>
      <c r="L161" s="1706">
        <f>H161+D161+L133+H133+D133+L104+H104+D104+L74+H74+D74+L46+H46+D46+L15+H15+D15</f>
        <v>417357</v>
      </c>
      <c r="M161" s="1706">
        <f>I161+E161+M133+I133+E133+M104+I104+E104+M74+I74+E74+M46+I46+E46+M15+I15+E15</f>
        <v>103000</v>
      </c>
      <c r="N161" s="1724"/>
    </row>
    <row r="162" spans="1:17" ht="17.100000000000001" customHeight="1">
      <c r="A162" s="1704" t="s">
        <v>2370</v>
      </c>
      <c r="B162" s="1705">
        <v>3370</v>
      </c>
      <c r="C162" s="1706">
        <v>37404</v>
      </c>
      <c r="D162" s="1706">
        <v>102681</v>
      </c>
      <c r="E162" s="1707">
        <v>24640</v>
      </c>
      <c r="F162" s="1705">
        <v>3260</v>
      </c>
      <c r="G162" s="1706">
        <v>36626</v>
      </c>
      <c r="H162" s="1706">
        <v>82613</v>
      </c>
      <c r="I162" s="1723">
        <v>21852</v>
      </c>
      <c r="J162" s="1706">
        <v>44264</v>
      </c>
      <c r="K162" s="1706">
        <v>539874</v>
      </c>
      <c r="L162" s="1706">
        <v>405239</v>
      </c>
      <c r="M162" s="1706">
        <v>101357</v>
      </c>
      <c r="N162" s="1724"/>
    </row>
    <row r="163" spans="1:17" ht="17.100000000000001" customHeight="1">
      <c r="A163" s="1704" t="s">
        <v>2371</v>
      </c>
      <c r="B163" s="1705">
        <v>3073</v>
      </c>
      <c r="C163" s="1706">
        <v>33576</v>
      </c>
      <c r="D163" s="1706">
        <v>109082</v>
      </c>
      <c r="E163" s="1707">
        <v>24931</v>
      </c>
      <c r="F163" s="1705">
        <v>3051</v>
      </c>
      <c r="G163" s="1706">
        <v>37835</v>
      </c>
      <c r="H163" s="1706">
        <v>80993</v>
      </c>
      <c r="I163" s="1723">
        <v>20878</v>
      </c>
      <c r="J163" s="1706">
        <v>40852</v>
      </c>
      <c r="K163" s="1706">
        <v>490131</v>
      </c>
      <c r="L163" s="1706">
        <v>394628</v>
      </c>
      <c r="M163" s="1706">
        <v>94984</v>
      </c>
      <c r="N163" s="1724"/>
    </row>
    <row r="164" spans="1:17" ht="17.100000000000001" customHeight="1">
      <c r="A164" s="1704" t="s">
        <v>2372</v>
      </c>
      <c r="B164" s="1705">
        <v>2630</v>
      </c>
      <c r="C164" s="1706">
        <v>29222</v>
      </c>
      <c r="D164" s="1706">
        <v>111699</v>
      </c>
      <c r="E164" s="1707">
        <v>26115</v>
      </c>
      <c r="F164" s="1705">
        <v>2628</v>
      </c>
      <c r="G164" s="1706">
        <v>32717</v>
      </c>
      <c r="H164" s="1706">
        <v>85313</v>
      </c>
      <c r="I164" s="1723">
        <v>22507</v>
      </c>
      <c r="J164" s="1706">
        <v>39435</v>
      </c>
      <c r="K164" s="1706">
        <v>477143</v>
      </c>
      <c r="L164" s="1706">
        <v>401981</v>
      </c>
      <c r="M164" s="1706">
        <v>100136</v>
      </c>
      <c r="N164" s="1724"/>
    </row>
    <row r="165" spans="1:17" ht="17.100000000000001" customHeight="1">
      <c r="A165" s="1704" t="s">
        <v>2373</v>
      </c>
      <c r="B165" s="1705">
        <v>2606</v>
      </c>
      <c r="C165" s="1706">
        <v>28390</v>
      </c>
      <c r="D165" s="1706">
        <v>102290</v>
      </c>
      <c r="E165" s="1707">
        <v>24893</v>
      </c>
      <c r="F165" s="1705">
        <v>2602</v>
      </c>
      <c r="G165" s="1706">
        <v>31918</v>
      </c>
      <c r="H165" s="1706">
        <v>79026</v>
      </c>
      <c r="I165" s="1723">
        <v>21441</v>
      </c>
      <c r="J165" s="1706">
        <v>40558</v>
      </c>
      <c r="K165" s="1706">
        <v>477038</v>
      </c>
      <c r="L165" s="1706">
        <v>384973</v>
      </c>
      <c r="M165" s="1706">
        <v>97905</v>
      </c>
      <c r="N165" s="1724"/>
    </row>
    <row r="166" spans="1:17" ht="17.100000000000001" customHeight="1">
      <c r="A166" s="1704" t="s">
        <v>2374</v>
      </c>
      <c r="B166" s="1705">
        <v>2463</v>
      </c>
      <c r="C166" s="1706">
        <v>27731</v>
      </c>
      <c r="D166" s="1706">
        <v>99843</v>
      </c>
      <c r="E166" s="1707">
        <v>23954</v>
      </c>
      <c r="F166" s="1705">
        <v>2614</v>
      </c>
      <c r="G166" s="1706">
        <v>33693</v>
      </c>
      <c r="H166" s="1706">
        <v>77902</v>
      </c>
      <c r="I166" s="1723">
        <v>21545</v>
      </c>
      <c r="J166" s="1706">
        <v>40695</v>
      </c>
      <c r="K166" s="1706">
        <v>483885</v>
      </c>
      <c r="L166" s="1706">
        <v>376237</v>
      </c>
      <c r="M166" s="1706">
        <v>97544</v>
      </c>
      <c r="N166" s="1724"/>
    </row>
    <row r="167" spans="1:17" ht="17.100000000000001" customHeight="1">
      <c r="A167" s="1704" t="s">
        <v>2375</v>
      </c>
      <c r="B167" s="1705">
        <v>2484</v>
      </c>
      <c r="C167" s="1706">
        <v>26266</v>
      </c>
      <c r="D167" s="1706">
        <v>99136</v>
      </c>
      <c r="E167" s="1707">
        <v>22963</v>
      </c>
      <c r="F167" s="1705">
        <v>2523</v>
      </c>
      <c r="G167" s="1706">
        <v>30754</v>
      </c>
      <c r="H167" s="1706">
        <v>75119</v>
      </c>
      <c r="I167" s="1723">
        <v>35388</v>
      </c>
      <c r="J167" s="1706">
        <v>40589</v>
      </c>
      <c r="K167" s="1706">
        <v>470450</v>
      </c>
      <c r="L167" s="1706">
        <v>383436</v>
      </c>
      <c r="M167" s="1706">
        <v>113375</v>
      </c>
      <c r="N167" s="1724"/>
    </row>
    <row r="168" spans="1:17" ht="17.100000000000001" customHeight="1">
      <c r="A168" s="1704" t="s">
        <v>2376</v>
      </c>
      <c r="B168" s="1705">
        <v>2531</v>
      </c>
      <c r="C168" s="1706">
        <v>25856</v>
      </c>
      <c r="D168" s="1706">
        <v>96202</v>
      </c>
      <c r="E168" s="1707">
        <v>23166</v>
      </c>
      <c r="F168" s="1705">
        <v>2701</v>
      </c>
      <c r="G168" s="1706">
        <v>40879</v>
      </c>
      <c r="H168" s="1706">
        <v>81405</v>
      </c>
      <c r="I168" s="1723">
        <v>22410</v>
      </c>
      <c r="J168" s="1706">
        <v>42406</v>
      </c>
      <c r="K168" s="1706">
        <v>485126</v>
      </c>
      <c r="L168" s="1706">
        <v>389437</v>
      </c>
      <c r="M168" s="1706">
        <v>100859</v>
      </c>
      <c r="N168" s="1724"/>
    </row>
    <row r="169" spans="1:17" ht="17.100000000000001" customHeight="1">
      <c r="A169" s="1704" t="s">
        <v>2377</v>
      </c>
      <c r="B169" s="1705">
        <v>2656</v>
      </c>
      <c r="C169" s="1706">
        <v>25105</v>
      </c>
      <c r="D169" s="1706">
        <v>97292</v>
      </c>
      <c r="E169" s="1707">
        <v>22760</v>
      </c>
      <c r="F169" s="1705">
        <v>2546</v>
      </c>
      <c r="G169" s="1706">
        <v>39247</v>
      </c>
      <c r="H169" s="1706">
        <v>73543</v>
      </c>
      <c r="I169" s="1723">
        <v>19828</v>
      </c>
      <c r="J169" s="1706">
        <f t="shared" ref="J169:M173" si="0">SUM(B23+F23+J23+B54+F54+J54+B82+F82+J82+B112+F112+J112+B141+F141+J141+B169+F169)</f>
        <v>43162</v>
      </c>
      <c r="K169" s="1706">
        <f t="shared" si="0"/>
        <v>503721</v>
      </c>
      <c r="L169" s="1706">
        <f t="shared" si="0"/>
        <v>388576</v>
      </c>
      <c r="M169" s="1706">
        <f t="shared" si="0"/>
        <v>103103</v>
      </c>
      <c r="N169" s="1724"/>
    </row>
    <row r="170" spans="1:17" ht="17.100000000000001" customHeight="1">
      <c r="A170" s="1704" t="s">
        <v>2378</v>
      </c>
      <c r="B170" s="1705">
        <v>2741</v>
      </c>
      <c r="C170" s="1706">
        <v>25161</v>
      </c>
      <c r="D170" s="1706">
        <v>102593</v>
      </c>
      <c r="E170" s="1707">
        <v>24433</v>
      </c>
      <c r="F170" s="1705">
        <v>2520</v>
      </c>
      <c r="G170" s="1706">
        <v>36578</v>
      </c>
      <c r="H170" s="1706">
        <v>87287</v>
      </c>
      <c r="I170" s="1723">
        <v>23379</v>
      </c>
      <c r="J170" s="1706">
        <f t="shared" si="0"/>
        <v>42618</v>
      </c>
      <c r="K170" s="1706">
        <f t="shared" si="0"/>
        <v>492310</v>
      </c>
      <c r="L170" s="1706">
        <f t="shared" si="0"/>
        <v>411062</v>
      </c>
      <c r="M170" s="1706">
        <f t="shared" si="0"/>
        <v>109741</v>
      </c>
      <c r="N170" s="1724"/>
    </row>
    <row r="171" spans="1:17" ht="17.100000000000001" customHeight="1">
      <c r="A171" s="1704" t="s">
        <v>1859</v>
      </c>
      <c r="B171" s="1705">
        <v>2570</v>
      </c>
      <c r="C171" s="1706">
        <v>23518</v>
      </c>
      <c r="D171" s="1706">
        <v>112063</v>
      </c>
      <c r="E171" s="1707">
        <v>26709</v>
      </c>
      <c r="F171" s="1705">
        <v>2595</v>
      </c>
      <c r="G171" s="1706">
        <v>45063</v>
      </c>
      <c r="H171" s="1706">
        <v>93511</v>
      </c>
      <c r="I171" s="1723">
        <v>24428</v>
      </c>
      <c r="J171" s="1706">
        <f t="shared" si="0"/>
        <v>41482</v>
      </c>
      <c r="K171" s="1706">
        <f t="shared" si="0"/>
        <v>506301</v>
      </c>
      <c r="L171" s="1706">
        <f t="shared" si="0"/>
        <v>450516</v>
      </c>
      <c r="M171" s="1706">
        <f t="shared" si="0"/>
        <v>118232</v>
      </c>
      <c r="Q171" s="1703"/>
    </row>
    <row r="172" spans="1:17" ht="17.100000000000001" customHeight="1">
      <c r="A172" s="1704" t="s">
        <v>1860</v>
      </c>
      <c r="B172" s="1705">
        <v>1440</v>
      </c>
      <c r="C172" s="1706">
        <v>10096</v>
      </c>
      <c r="D172" s="1706">
        <v>93742</v>
      </c>
      <c r="E172" s="1707">
        <v>22196</v>
      </c>
      <c r="F172" s="1705">
        <v>1860</v>
      </c>
      <c r="G172" s="1706">
        <v>21124</v>
      </c>
      <c r="H172" s="1706">
        <v>76350</v>
      </c>
      <c r="I172" s="1723">
        <v>19084</v>
      </c>
      <c r="J172" s="1706">
        <f t="shared" si="0"/>
        <v>25156</v>
      </c>
      <c r="K172" s="1706">
        <f t="shared" si="0"/>
        <v>255220</v>
      </c>
      <c r="L172" s="1706">
        <f t="shared" si="0"/>
        <v>377428</v>
      </c>
      <c r="M172" s="1706">
        <f t="shared" si="0"/>
        <v>94190</v>
      </c>
      <c r="Q172" s="1703"/>
    </row>
    <row r="173" spans="1:17" ht="17.100000000000001" customHeight="1">
      <c r="A173" s="1704" t="s">
        <v>184</v>
      </c>
      <c r="B173" s="1705">
        <v>1345</v>
      </c>
      <c r="C173" s="1706">
        <v>9759</v>
      </c>
      <c r="D173" s="1706">
        <v>111479</v>
      </c>
      <c r="E173" s="1707">
        <v>27218</v>
      </c>
      <c r="F173" s="1705">
        <v>573</v>
      </c>
      <c r="G173" s="1706">
        <v>3987</v>
      </c>
      <c r="H173" s="1706">
        <v>91251</v>
      </c>
      <c r="I173" s="1723">
        <v>22820</v>
      </c>
      <c r="J173" s="1706">
        <f t="shared" si="0"/>
        <v>27960</v>
      </c>
      <c r="K173" s="1706">
        <f t="shared" si="0"/>
        <v>254435</v>
      </c>
      <c r="L173" s="1706">
        <f t="shared" si="0"/>
        <v>455653</v>
      </c>
      <c r="M173" s="1706">
        <f t="shared" si="0"/>
        <v>114501</v>
      </c>
      <c r="Q173" s="1703"/>
    </row>
    <row r="174" spans="1:17" ht="17.100000000000001" customHeight="1">
      <c r="A174" s="1697" t="s">
        <v>1861</v>
      </c>
      <c r="B174" s="1708">
        <v>1996</v>
      </c>
      <c r="C174" s="1709">
        <v>16110</v>
      </c>
      <c r="D174" s="1709">
        <v>123945</v>
      </c>
      <c r="E174" s="1710">
        <v>30128</v>
      </c>
      <c r="F174" s="1708">
        <v>2375</v>
      </c>
      <c r="G174" s="1709">
        <v>26746</v>
      </c>
      <c r="H174" s="1709">
        <v>100272</v>
      </c>
      <c r="I174" s="1725">
        <v>24935</v>
      </c>
      <c r="J174" s="1709">
        <v>36169</v>
      </c>
      <c r="K174" s="1709">
        <v>345175</v>
      </c>
      <c r="L174" s="1709">
        <v>506587</v>
      </c>
      <c r="M174" s="1709">
        <v>128594</v>
      </c>
      <c r="Q174" s="1703"/>
    </row>
    <row r="175" spans="1:17" ht="17.100000000000001" customHeight="1">
      <c r="A175" s="1726" t="s">
        <v>2399</v>
      </c>
      <c r="B175" s="1706"/>
      <c r="C175" s="1706"/>
      <c r="D175" s="1706"/>
      <c r="E175" s="1706"/>
      <c r="F175" s="1706"/>
      <c r="G175" s="1706"/>
      <c r="H175" s="1706"/>
      <c r="I175" s="1706"/>
      <c r="J175" s="1706"/>
      <c r="K175" s="1706"/>
      <c r="L175" s="1706"/>
      <c r="M175" s="1706" t="s">
        <v>2400</v>
      </c>
      <c r="N175" s="1724"/>
    </row>
    <row r="176" spans="1:17" ht="13.5">
      <c r="A176" s="1727"/>
      <c r="B176" s="1727"/>
      <c r="C176" s="1727"/>
      <c r="D176" s="1727"/>
      <c r="E176" s="1727"/>
      <c r="F176" s="1728"/>
      <c r="G176" s="1728"/>
      <c r="H176" s="1728"/>
      <c r="I176" s="1728"/>
      <c r="J176" s="1703"/>
      <c r="M176" s="1724"/>
    </row>
  </sheetData>
  <mergeCells count="59">
    <mergeCell ref="A1:I1"/>
    <mergeCell ref="B2:E2"/>
    <mergeCell ref="F2:I2"/>
    <mergeCell ref="J2:M2"/>
    <mergeCell ref="B3:C3"/>
    <mergeCell ref="D3:E3"/>
    <mergeCell ref="F3:G3"/>
    <mergeCell ref="H3:I3"/>
    <mergeCell ref="J3:K3"/>
    <mergeCell ref="L3:M3"/>
    <mergeCell ref="A29:J29"/>
    <mergeCell ref="A30:J30"/>
    <mergeCell ref="B33:E33"/>
    <mergeCell ref="F33:I33"/>
    <mergeCell ref="J33:M33"/>
    <mergeCell ref="L34:M34"/>
    <mergeCell ref="B61:E61"/>
    <mergeCell ref="F61:I61"/>
    <mergeCell ref="J61:M61"/>
    <mergeCell ref="B62:C62"/>
    <mergeCell ref="D62:E62"/>
    <mergeCell ref="F62:G62"/>
    <mergeCell ref="H62:I62"/>
    <mergeCell ref="J62:K62"/>
    <mergeCell ref="L62:M62"/>
    <mergeCell ref="B34:C34"/>
    <mergeCell ref="D34:E34"/>
    <mergeCell ref="F34:G34"/>
    <mergeCell ref="H34:I34"/>
    <mergeCell ref="J34:K34"/>
    <mergeCell ref="A88:J88"/>
    <mergeCell ref="B91:E91"/>
    <mergeCell ref="F91:I91"/>
    <mergeCell ref="J91:M91"/>
    <mergeCell ref="B92:C92"/>
    <mergeCell ref="D92:E92"/>
    <mergeCell ref="F92:G92"/>
    <mergeCell ref="H92:I92"/>
    <mergeCell ref="J92:K92"/>
    <mergeCell ref="L92:M92"/>
    <mergeCell ref="A118:J118"/>
    <mergeCell ref="B120:E120"/>
    <mergeCell ref="F120:I120"/>
    <mergeCell ref="J120:M120"/>
    <mergeCell ref="B121:C121"/>
    <mergeCell ref="D121:E121"/>
    <mergeCell ref="F121:G121"/>
    <mergeCell ref="H121:I121"/>
    <mergeCell ref="J121:K121"/>
    <mergeCell ref="L121:M121"/>
    <mergeCell ref="B148:E148"/>
    <mergeCell ref="F148:I148"/>
    <mergeCell ref="J148:M148"/>
    <mergeCell ref="B149:C149"/>
    <mergeCell ref="D149:E149"/>
    <mergeCell ref="F149:G149"/>
    <mergeCell ref="H149:I149"/>
    <mergeCell ref="J149:K149"/>
    <mergeCell ref="L149:M149"/>
  </mergeCells>
  <phoneticPr fontId="4"/>
  <printOptions horizontalCentered="1"/>
  <pageMargins left="0.78740157480314965" right="0.78740157480314965" top="0.59055118110236227" bottom="0.70866141732283472" header="0.51181102362204722" footer="0.51181102362204722"/>
  <pageSetup paperSize="9" scale="54" fitToHeight="0" orientation="portrait" r:id="rId1"/>
  <headerFooter alignWithMargins="0"/>
  <rowBreaks count="1" manualBreakCount="1">
    <brk id="88" max="12"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69C82-B508-42A4-A144-40BDB07898BF}">
  <sheetPr>
    <pageSetUpPr fitToPage="1"/>
  </sheetPr>
  <dimension ref="A1:E54"/>
  <sheetViews>
    <sheetView view="pageBreakPreview" zoomScaleNormal="100" zoomScaleSheetLayoutView="100" workbookViewId="0"/>
  </sheetViews>
  <sheetFormatPr defaultRowHeight="13.5"/>
  <cols>
    <col min="1" max="1" width="19.625" customWidth="1"/>
    <col min="2" max="4" width="20.625" customWidth="1"/>
  </cols>
  <sheetData>
    <row r="1" spans="1:5" ht="21">
      <c r="A1" s="1729" t="s">
        <v>2401</v>
      </c>
    </row>
    <row r="2" spans="1:5" ht="30" customHeight="1" thickBot="1">
      <c r="C2" s="2629" t="s">
        <v>2402</v>
      </c>
      <c r="D2" s="2629"/>
    </row>
    <row r="3" spans="1:5" ht="23.45" customHeight="1" thickBot="1">
      <c r="A3" s="1730"/>
      <c r="B3" s="1731" t="s">
        <v>1506</v>
      </c>
      <c r="C3" s="1732" t="s">
        <v>2267</v>
      </c>
      <c r="D3" s="1733" t="s">
        <v>2268</v>
      </c>
    </row>
    <row r="4" spans="1:5" ht="18" customHeight="1">
      <c r="A4" s="1734" t="s">
        <v>1344</v>
      </c>
      <c r="B4" s="1735">
        <v>140290</v>
      </c>
      <c r="C4" s="1736">
        <v>72227</v>
      </c>
      <c r="D4" s="1602">
        <v>68063</v>
      </c>
    </row>
    <row r="5" spans="1:5" ht="18" customHeight="1">
      <c r="A5" s="1734" t="s">
        <v>852</v>
      </c>
      <c r="B5" s="1735">
        <v>141832</v>
      </c>
      <c r="C5" s="1736">
        <v>73037</v>
      </c>
      <c r="D5" s="1602">
        <v>68795</v>
      </c>
    </row>
    <row r="6" spans="1:5" ht="18" customHeight="1">
      <c r="A6" s="1734" t="s">
        <v>853</v>
      </c>
      <c r="B6" s="1735">
        <v>143626</v>
      </c>
      <c r="C6" s="1736">
        <v>73919</v>
      </c>
      <c r="D6" s="1602">
        <v>69707</v>
      </c>
    </row>
    <row r="7" spans="1:5" ht="18" customHeight="1">
      <c r="A7" s="1734" t="s">
        <v>753</v>
      </c>
      <c r="B7" s="1735">
        <v>144952</v>
      </c>
      <c r="C7" s="1736">
        <v>74387</v>
      </c>
      <c r="D7" s="1602">
        <v>70565</v>
      </c>
    </row>
    <row r="8" spans="1:5" ht="18" customHeight="1">
      <c r="A8" s="1734" t="s">
        <v>755</v>
      </c>
      <c r="B8" s="1735">
        <v>146360</v>
      </c>
      <c r="C8" s="1736">
        <v>75051</v>
      </c>
      <c r="D8" s="1602">
        <v>71309</v>
      </c>
    </row>
    <row r="9" spans="1:5" ht="18" customHeight="1">
      <c r="A9" s="1737" t="s">
        <v>757</v>
      </c>
      <c r="B9" s="1738">
        <v>148271</v>
      </c>
      <c r="C9" s="1739">
        <v>75940</v>
      </c>
      <c r="D9" s="457">
        <v>72331</v>
      </c>
    </row>
    <row r="10" spans="1:5" ht="18" customHeight="1">
      <c r="A10" s="1737" t="s">
        <v>759</v>
      </c>
      <c r="B10" s="1738">
        <v>150123</v>
      </c>
      <c r="C10" s="1739">
        <v>76839</v>
      </c>
      <c r="D10" s="457">
        <v>73284</v>
      </c>
    </row>
    <row r="11" spans="1:5" ht="18" customHeight="1">
      <c r="A11" s="1737" t="s">
        <v>761</v>
      </c>
      <c r="B11" s="1738">
        <v>152992</v>
      </c>
      <c r="C11" s="1739">
        <v>78175</v>
      </c>
      <c r="D11" s="457">
        <v>74217</v>
      </c>
    </row>
    <row r="12" spans="1:5" ht="18.75" customHeight="1">
      <c r="A12" s="1737" t="s">
        <v>763</v>
      </c>
      <c r="B12" s="1738">
        <v>156005</v>
      </c>
      <c r="C12" s="1739">
        <v>79807</v>
      </c>
      <c r="D12" s="457">
        <v>76198</v>
      </c>
      <c r="E12" s="10"/>
    </row>
    <row r="13" spans="1:5" ht="18" customHeight="1">
      <c r="A13" s="1737" t="s">
        <v>401</v>
      </c>
      <c r="B13" s="1738">
        <v>158024</v>
      </c>
      <c r="C13" s="1739">
        <v>80672</v>
      </c>
      <c r="D13" s="457">
        <v>77352</v>
      </c>
    </row>
    <row r="14" spans="1:5" ht="18" customHeight="1">
      <c r="A14" s="1737" t="s">
        <v>402</v>
      </c>
      <c r="B14" s="1738">
        <f>C14+D14</f>
        <v>160188</v>
      </c>
      <c r="C14" s="1739">
        <v>81699</v>
      </c>
      <c r="D14" s="457">
        <v>78489</v>
      </c>
    </row>
    <row r="15" spans="1:5" ht="18" customHeight="1">
      <c r="A15" s="1737" t="s">
        <v>403</v>
      </c>
      <c r="B15" s="1738">
        <f>C15+D15</f>
        <v>162147</v>
      </c>
      <c r="C15" s="1739">
        <v>82698</v>
      </c>
      <c r="D15" s="457">
        <v>79449</v>
      </c>
    </row>
    <row r="16" spans="1:5" ht="18" customHeight="1">
      <c r="A16" s="1737" t="s">
        <v>404</v>
      </c>
      <c r="B16" s="1738">
        <v>164107</v>
      </c>
      <c r="C16" s="1739">
        <v>83562</v>
      </c>
      <c r="D16" s="457">
        <v>80545</v>
      </c>
    </row>
    <row r="17" spans="1:4" ht="18" customHeight="1">
      <c r="A17" s="1737" t="s">
        <v>405</v>
      </c>
      <c r="B17" s="1738">
        <v>165380</v>
      </c>
      <c r="C17" s="1739">
        <v>84009</v>
      </c>
      <c r="D17" s="457">
        <v>81371</v>
      </c>
    </row>
    <row r="18" spans="1:4" ht="18" customHeight="1">
      <c r="A18" s="1737" t="s">
        <v>406</v>
      </c>
      <c r="B18" s="1738">
        <v>167098</v>
      </c>
      <c r="C18" s="1739">
        <v>84775</v>
      </c>
      <c r="D18" s="457">
        <v>82323</v>
      </c>
    </row>
    <row r="19" spans="1:4" ht="18" customHeight="1">
      <c r="A19" s="1737" t="s">
        <v>407</v>
      </c>
      <c r="B19" s="1738">
        <v>168497</v>
      </c>
      <c r="C19" s="1739">
        <v>85401</v>
      </c>
      <c r="D19" s="457">
        <v>83096</v>
      </c>
    </row>
    <row r="20" spans="1:4" ht="18" customHeight="1">
      <c r="A20" s="1737" t="s">
        <v>408</v>
      </c>
      <c r="B20" s="1738">
        <v>170071</v>
      </c>
      <c r="C20" s="1739">
        <v>86163</v>
      </c>
      <c r="D20" s="457">
        <v>83908</v>
      </c>
    </row>
    <row r="21" spans="1:4" ht="18" customHeight="1">
      <c r="A21" s="1737" t="s">
        <v>2403</v>
      </c>
      <c r="B21" s="1738">
        <v>176851</v>
      </c>
      <c r="C21" s="1739">
        <v>89533</v>
      </c>
      <c r="D21" s="457">
        <v>87318</v>
      </c>
    </row>
    <row r="22" spans="1:4" ht="18" customHeight="1">
      <c r="A22" s="1737" t="s">
        <v>410</v>
      </c>
      <c r="B22" s="1738">
        <v>178844</v>
      </c>
      <c r="C22" s="1739">
        <v>90509</v>
      </c>
      <c r="D22" s="457">
        <v>88335</v>
      </c>
    </row>
    <row r="23" spans="1:4" ht="18" customHeight="1">
      <c r="A23" s="1737" t="s">
        <v>411</v>
      </c>
      <c r="B23" s="1738">
        <v>181454</v>
      </c>
      <c r="C23" s="1739">
        <v>91700</v>
      </c>
      <c r="D23" s="457">
        <v>89754</v>
      </c>
    </row>
    <row r="24" spans="1:4" ht="18" customHeight="1">
      <c r="A24" s="1737" t="s">
        <v>2280</v>
      </c>
      <c r="B24" s="1738">
        <v>184116</v>
      </c>
      <c r="C24" s="1739">
        <v>92993</v>
      </c>
      <c r="D24" s="457">
        <v>91123</v>
      </c>
    </row>
    <row r="25" spans="1:4" ht="18" customHeight="1">
      <c r="A25" s="1737" t="s">
        <v>101</v>
      </c>
      <c r="B25" s="1738">
        <v>186896</v>
      </c>
      <c r="C25" s="1739">
        <v>94431</v>
      </c>
      <c r="D25" s="457">
        <v>92465</v>
      </c>
    </row>
    <row r="26" spans="1:4" ht="18" customHeight="1">
      <c r="A26" s="1737" t="s">
        <v>117</v>
      </c>
      <c r="B26" s="1738">
        <v>191462</v>
      </c>
      <c r="C26" s="1739">
        <v>96864</v>
      </c>
      <c r="D26" s="457">
        <v>94598</v>
      </c>
    </row>
    <row r="27" spans="1:4" ht="18" customHeight="1">
      <c r="A27" s="1737" t="s">
        <v>413</v>
      </c>
      <c r="B27" s="1738">
        <v>194686</v>
      </c>
      <c r="C27" s="1739">
        <v>98613</v>
      </c>
      <c r="D27" s="461">
        <v>96073</v>
      </c>
    </row>
    <row r="28" spans="1:4" ht="18" customHeight="1" thickBot="1">
      <c r="A28" s="1740" t="s">
        <v>414</v>
      </c>
      <c r="B28" s="1741">
        <v>197131</v>
      </c>
      <c r="C28" s="1742">
        <v>99876</v>
      </c>
      <c r="D28" s="1743">
        <v>97255</v>
      </c>
    </row>
    <row r="29" spans="1:4" ht="18" customHeight="1">
      <c r="A29" s="2630" t="s">
        <v>2404</v>
      </c>
      <c r="B29" s="2630"/>
      <c r="C29" s="2630"/>
      <c r="D29" s="2630"/>
    </row>
    <row r="30" spans="1:4" ht="18" customHeight="1"/>
    <row r="31" spans="1:4" ht="18" customHeight="1"/>
    <row r="32" spans="1:4"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sheetData>
  <mergeCells count="2">
    <mergeCell ref="C2:D2"/>
    <mergeCell ref="A29:D29"/>
  </mergeCells>
  <phoneticPr fontId="4"/>
  <printOptions horizontalCentered="1"/>
  <pageMargins left="0.98425196850393704" right="0.59055118110236227" top="0.86614173228346458" bottom="0.78740157480314965" header="0.51181102362204722" footer="0.51181102362204722"/>
  <pageSetup paperSize="9" scale="84"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9D86E-C2BC-4D9B-B2D5-31A166211935}">
  <dimension ref="B1:K194"/>
  <sheetViews>
    <sheetView view="pageBreakPreview" zoomScaleNormal="100" zoomScaleSheetLayoutView="100" workbookViewId="0">
      <selection activeCell="B1" sqref="B1"/>
    </sheetView>
  </sheetViews>
  <sheetFormatPr defaultRowHeight="13.5"/>
  <cols>
    <col min="1" max="1" width="7.5" style="1789" customWidth="1"/>
    <col min="2" max="2" width="11.375" style="1789" customWidth="1"/>
    <col min="3" max="11" width="7.5" style="1789" customWidth="1"/>
    <col min="12" max="12" width="6.25" style="1789" customWidth="1"/>
    <col min="13" max="16384" width="9" style="1789"/>
  </cols>
  <sheetData>
    <row r="1" spans="2:11" s="1746" customFormat="1" ht="18.75">
      <c r="B1" s="1744" t="s">
        <v>2405</v>
      </c>
    </row>
    <row r="2" spans="2:11" s="1746" customFormat="1" ht="6.75" customHeight="1">
      <c r="B2" s="1744"/>
    </row>
    <row r="3" spans="2:11" s="1746" customFormat="1">
      <c r="K3" s="1747" t="s">
        <v>2406</v>
      </c>
    </row>
    <row r="4" spans="2:11" s="1746" customFormat="1" ht="17.25">
      <c r="B4" s="2641" t="s">
        <v>2407</v>
      </c>
      <c r="C4" s="2641"/>
    </row>
    <row r="5" spans="2:11" s="1746" customFormat="1">
      <c r="B5" s="1748" t="s">
        <v>2408</v>
      </c>
      <c r="C5" s="2642">
        <v>44129</v>
      </c>
      <c r="D5" s="2642"/>
      <c r="E5" s="2642"/>
    </row>
    <row r="6" spans="2:11" s="1746" customFormat="1">
      <c r="B6" s="1748" t="s">
        <v>2409</v>
      </c>
      <c r="C6" s="2643" t="s">
        <v>2410</v>
      </c>
      <c r="D6" s="2643"/>
      <c r="E6" s="2643"/>
      <c r="F6" s="2643"/>
      <c r="G6" s="2643"/>
    </row>
    <row r="7" spans="2:11" s="1746" customFormat="1">
      <c r="B7" s="1749" t="s">
        <v>1305</v>
      </c>
      <c r="C7" s="2632" t="s">
        <v>2411</v>
      </c>
      <c r="D7" s="2633"/>
      <c r="E7" s="2633"/>
      <c r="F7" s="2633" t="s">
        <v>2412</v>
      </c>
      <c r="G7" s="2633"/>
      <c r="H7" s="2633"/>
      <c r="I7" s="2633" t="s">
        <v>2413</v>
      </c>
      <c r="J7" s="2633"/>
      <c r="K7" s="2634"/>
    </row>
    <row r="8" spans="2:11" s="1746" customFormat="1">
      <c r="B8" s="1750" t="s">
        <v>1474</v>
      </c>
      <c r="C8" s="1751" t="s">
        <v>2288</v>
      </c>
      <c r="D8" s="1752" t="s">
        <v>2289</v>
      </c>
      <c r="E8" s="1752" t="s">
        <v>1987</v>
      </c>
      <c r="F8" s="1752" t="s">
        <v>2288</v>
      </c>
      <c r="G8" s="1752" t="s">
        <v>2289</v>
      </c>
      <c r="H8" s="1752" t="s">
        <v>1987</v>
      </c>
      <c r="I8" s="1752" t="s">
        <v>2288</v>
      </c>
      <c r="J8" s="1752" t="s">
        <v>2289</v>
      </c>
      <c r="K8" s="1753" t="s">
        <v>1987</v>
      </c>
    </row>
    <row r="9" spans="2:11" s="1746" customFormat="1">
      <c r="B9" s="1754" t="s">
        <v>837</v>
      </c>
      <c r="C9" s="1150">
        <v>7461</v>
      </c>
      <c r="D9" s="1150">
        <v>7682</v>
      </c>
      <c r="E9" s="1150">
        <f>SUM(C9:D9)</f>
        <v>15143</v>
      </c>
      <c r="F9" s="1150">
        <v>4634</v>
      </c>
      <c r="G9" s="1150">
        <v>4803</v>
      </c>
      <c r="H9" s="1150">
        <f>SUM(F9:G9)</f>
        <v>9437</v>
      </c>
      <c r="I9" s="1755">
        <f>F9/C9*100</f>
        <v>62.109636777911803</v>
      </c>
      <c r="J9" s="1755">
        <f>G9/D9*100</f>
        <v>62.522780525904707</v>
      </c>
      <c r="K9" s="1755">
        <f>H9/E9*100</f>
        <v>62.31922340355279</v>
      </c>
    </row>
    <row r="10" spans="2:11" s="1746" customFormat="1">
      <c r="B10" s="1754" t="s">
        <v>829</v>
      </c>
      <c r="C10" s="1150">
        <v>7936</v>
      </c>
      <c r="D10" s="1150">
        <v>7933</v>
      </c>
      <c r="E10" s="1150">
        <f t="shared" ref="E10:E14" si="0">SUM(C10:D10)</f>
        <v>15869</v>
      </c>
      <c r="F10" s="1150">
        <v>4221</v>
      </c>
      <c r="G10" s="1150">
        <v>4359</v>
      </c>
      <c r="H10" s="1150">
        <f t="shared" ref="H10:H14" si="1">SUM(F10:G10)</f>
        <v>8580</v>
      </c>
      <c r="I10" s="1755">
        <f t="shared" ref="I10:K14" si="2">F10/C10*100</f>
        <v>53.188004032258064</v>
      </c>
      <c r="J10" s="1755">
        <f t="shared" si="2"/>
        <v>54.947686877599899</v>
      </c>
      <c r="K10" s="1755">
        <f t="shared" si="2"/>
        <v>54.06767912281807</v>
      </c>
    </row>
    <row r="11" spans="2:11" s="1746" customFormat="1">
      <c r="B11" s="1754" t="s">
        <v>831</v>
      </c>
      <c r="C11" s="1150">
        <v>7824</v>
      </c>
      <c r="D11" s="1150">
        <v>7852</v>
      </c>
      <c r="E11" s="1150">
        <f t="shared" si="0"/>
        <v>15676</v>
      </c>
      <c r="F11" s="1150">
        <v>3850</v>
      </c>
      <c r="G11" s="1150">
        <v>3997</v>
      </c>
      <c r="H11" s="1150">
        <f t="shared" si="1"/>
        <v>7847</v>
      </c>
      <c r="I11" s="1755">
        <f t="shared" si="2"/>
        <v>49.207566462167691</v>
      </c>
      <c r="J11" s="1755">
        <f t="shared" si="2"/>
        <v>50.904228222109019</v>
      </c>
      <c r="K11" s="1755">
        <f t="shared" si="2"/>
        <v>50.057412605256445</v>
      </c>
    </row>
    <row r="12" spans="2:11" s="1746" customFormat="1" ht="13.5" customHeight="1">
      <c r="B12" s="1754" t="s">
        <v>833</v>
      </c>
      <c r="C12" s="1150">
        <v>39774</v>
      </c>
      <c r="D12" s="1150">
        <v>38321</v>
      </c>
      <c r="E12" s="1150">
        <f t="shared" si="0"/>
        <v>78095</v>
      </c>
      <c r="F12" s="1150">
        <v>18730</v>
      </c>
      <c r="G12" s="1150">
        <v>19488</v>
      </c>
      <c r="H12" s="1150">
        <f t="shared" si="1"/>
        <v>38218</v>
      </c>
      <c r="I12" s="1755">
        <f t="shared" si="2"/>
        <v>47.091064514506961</v>
      </c>
      <c r="J12" s="1755">
        <f t="shared" si="2"/>
        <v>50.854622791680804</v>
      </c>
      <c r="K12" s="1755">
        <f t="shared" si="2"/>
        <v>48.937832127536971</v>
      </c>
    </row>
    <row r="13" spans="2:11" s="1746" customFormat="1">
      <c r="B13" s="1754" t="s">
        <v>835</v>
      </c>
      <c r="C13" s="1150">
        <v>20600</v>
      </c>
      <c r="D13" s="1150">
        <v>19848</v>
      </c>
      <c r="E13" s="1150">
        <f t="shared" si="0"/>
        <v>40448</v>
      </c>
      <c r="F13" s="1150">
        <v>10563</v>
      </c>
      <c r="G13" s="1150">
        <v>11032</v>
      </c>
      <c r="H13" s="1150">
        <f t="shared" si="1"/>
        <v>21595</v>
      </c>
      <c r="I13" s="1755">
        <f t="shared" si="2"/>
        <v>51.276699029126213</v>
      </c>
      <c r="J13" s="1755">
        <f t="shared" si="2"/>
        <v>55.582426440951224</v>
      </c>
      <c r="K13" s="1755">
        <f t="shared" si="2"/>
        <v>53.389537183544299</v>
      </c>
    </row>
    <row r="14" spans="2:11" s="1746" customFormat="1">
      <c r="B14" s="1756" t="s">
        <v>839</v>
      </c>
      <c r="C14" s="1757">
        <v>9855</v>
      </c>
      <c r="D14" s="1757">
        <v>10118</v>
      </c>
      <c r="E14" s="1757">
        <f t="shared" si="0"/>
        <v>19973</v>
      </c>
      <c r="F14" s="1757">
        <v>4801</v>
      </c>
      <c r="G14" s="1757">
        <v>5096</v>
      </c>
      <c r="H14" s="1757">
        <f t="shared" si="1"/>
        <v>9897</v>
      </c>
      <c r="I14" s="1758">
        <f t="shared" si="2"/>
        <v>48.716387620497208</v>
      </c>
      <c r="J14" s="1758">
        <f t="shared" si="2"/>
        <v>50.365684917967982</v>
      </c>
      <c r="K14" s="1758">
        <f t="shared" si="2"/>
        <v>49.551895058328746</v>
      </c>
    </row>
    <row r="15" spans="2:11" s="1746" customFormat="1">
      <c r="B15" s="1756" t="s">
        <v>1987</v>
      </c>
      <c r="C15" s="1757">
        <f>SUM(C9:C14)</f>
        <v>93450</v>
      </c>
      <c r="D15" s="1757">
        <f>SUM(D9:D14)</f>
        <v>91754</v>
      </c>
      <c r="E15" s="1757">
        <f t="shared" ref="E15" si="3">SUM(C15:D15)</f>
        <v>185204</v>
      </c>
      <c r="F15" s="1757">
        <f>SUM(F9:F14)</f>
        <v>46799</v>
      </c>
      <c r="G15" s="1757">
        <f>SUM(G9:G14)</f>
        <v>48775</v>
      </c>
      <c r="H15" s="1757">
        <f>SUM(F15:G15)</f>
        <v>95574</v>
      </c>
      <c r="I15" s="1759">
        <f>F15/C15*100</f>
        <v>50.079186730872124</v>
      </c>
      <c r="J15" s="1759">
        <f>G15/D15*100</f>
        <v>53.158445408374568</v>
      </c>
      <c r="K15" s="1759">
        <f>H15/E15*100</f>
        <v>51.604716960756789</v>
      </c>
    </row>
    <row r="16" spans="2:11" s="1746" customFormat="1"/>
    <row r="17" spans="2:11" s="1746" customFormat="1">
      <c r="B17" s="1760" t="s">
        <v>1340</v>
      </c>
      <c r="C17" s="1751" t="s">
        <v>2288</v>
      </c>
      <c r="D17" s="1752" t="s">
        <v>2289</v>
      </c>
      <c r="E17" s="1753" t="s">
        <v>1987</v>
      </c>
    </row>
    <row r="18" spans="2:11" s="1746" customFormat="1">
      <c r="B18" s="1761" t="s">
        <v>2414</v>
      </c>
      <c r="C18" s="1757">
        <v>13878</v>
      </c>
      <c r="D18" s="1757">
        <v>16487</v>
      </c>
      <c r="E18" s="1757">
        <f>SUM(C18:D18)</f>
        <v>30365</v>
      </c>
    </row>
    <row r="19" spans="2:11" s="1746" customFormat="1">
      <c r="B19" s="1761" t="s">
        <v>2415</v>
      </c>
      <c r="C19" s="1757">
        <v>120</v>
      </c>
      <c r="D19" s="1757">
        <v>185</v>
      </c>
      <c r="E19" s="1757">
        <f>SUM(C19:D19)</f>
        <v>305</v>
      </c>
    </row>
    <row r="20" spans="2:11" s="1746" customFormat="1">
      <c r="C20" s="1762"/>
      <c r="D20" s="1762"/>
      <c r="E20" s="1762"/>
      <c r="F20" s="1762"/>
      <c r="G20" s="1762"/>
      <c r="H20" s="1762"/>
    </row>
    <row r="21" spans="2:11" s="1746" customFormat="1"/>
    <row r="22" spans="2:11" s="1746" customFormat="1" ht="17.25">
      <c r="B22" s="1745" t="s">
        <v>2416</v>
      </c>
    </row>
    <row r="23" spans="2:11" s="1746" customFormat="1">
      <c r="B23" s="1763" t="s">
        <v>2408</v>
      </c>
      <c r="C23" s="2636">
        <v>44129</v>
      </c>
      <c r="D23" s="2636"/>
      <c r="E23" s="2636"/>
      <c r="F23" s="2636"/>
      <c r="G23" s="2636"/>
    </row>
    <row r="24" spans="2:11" s="1746" customFormat="1">
      <c r="B24" s="1763" t="s">
        <v>2417</v>
      </c>
      <c r="C24" s="2631" t="s">
        <v>2418</v>
      </c>
      <c r="D24" s="2631"/>
      <c r="E24" s="2631"/>
      <c r="F24" s="2631"/>
      <c r="G24" s="2631"/>
    </row>
    <row r="25" spans="2:11" s="1746" customFormat="1">
      <c r="B25" s="1749" t="s">
        <v>1305</v>
      </c>
      <c r="C25" s="2632" t="s">
        <v>2411</v>
      </c>
      <c r="D25" s="2633"/>
      <c r="E25" s="2633"/>
      <c r="F25" s="2633" t="s">
        <v>2412</v>
      </c>
      <c r="G25" s="2633"/>
      <c r="H25" s="2633"/>
      <c r="I25" s="2633" t="s">
        <v>2413</v>
      </c>
      <c r="J25" s="2633"/>
      <c r="K25" s="2634"/>
    </row>
    <row r="26" spans="2:11" s="1746" customFormat="1">
      <c r="B26" s="1750" t="s">
        <v>1474</v>
      </c>
      <c r="C26" s="1751" t="s">
        <v>2288</v>
      </c>
      <c r="D26" s="1752" t="s">
        <v>2289</v>
      </c>
      <c r="E26" s="1752" t="s">
        <v>1987</v>
      </c>
      <c r="F26" s="1752" t="s">
        <v>2288</v>
      </c>
      <c r="G26" s="1752" t="s">
        <v>2289</v>
      </c>
      <c r="H26" s="1752" t="s">
        <v>1987</v>
      </c>
      <c r="I26" s="1752" t="s">
        <v>2288</v>
      </c>
      <c r="J26" s="1752" t="s">
        <v>2289</v>
      </c>
      <c r="K26" s="1753" t="s">
        <v>1987</v>
      </c>
    </row>
    <row r="27" spans="2:11" s="1746" customFormat="1">
      <c r="B27" s="1754" t="s">
        <v>837</v>
      </c>
      <c r="C27" s="1762">
        <v>7461</v>
      </c>
      <c r="D27" s="1762">
        <v>7682</v>
      </c>
      <c r="E27" s="1762">
        <f>SUM(C27:D27)</f>
        <v>15143</v>
      </c>
      <c r="F27" s="1762">
        <v>4634</v>
      </c>
      <c r="G27" s="1762">
        <v>4803</v>
      </c>
      <c r="H27" s="1762">
        <f>SUM(F27:G27)</f>
        <v>9437</v>
      </c>
      <c r="I27" s="1764">
        <f>F27/C27*100</f>
        <v>62.109636777911803</v>
      </c>
      <c r="J27" s="1764">
        <f>G27/D27*100</f>
        <v>62.522780525904707</v>
      </c>
      <c r="K27" s="1764">
        <f>H27/E27*100</f>
        <v>62.31922340355279</v>
      </c>
    </row>
    <row r="28" spans="2:11" s="1746" customFormat="1">
      <c r="B28" s="1754" t="s">
        <v>829</v>
      </c>
      <c r="C28" s="1762">
        <v>7936</v>
      </c>
      <c r="D28" s="1762">
        <v>7933</v>
      </c>
      <c r="E28" s="1762">
        <f t="shared" ref="E28:E32" si="4">SUM(C28:D28)</f>
        <v>15869</v>
      </c>
      <c r="F28" s="1762">
        <v>4221</v>
      </c>
      <c r="G28" s="1762">
        <v>4359</v>
      </c>
      <c r="H28" s="1762">
        <f t="shared" ref="H28:H32" si="5">SUM(F28:G28)</f>
        <v>8580</v>
      </c>
      <c r="I28" s="1764">
        <f t="shared" ref="I28:K32" si="6">F28/C28*100</f>
        <v>53.188004032258064</v>
      </c>
      <c r="J28" s="1764">
        <f t="shared" si="6"/>
        <v>54.947686877599899</v>
      </c>
      <c r="K28" s="1764">
        <f t="shared" si="6"/>
        <v>54.06767912281807</v>
      </c>
    </row>
    <row r="29" spans="2:11" s="1746" customFormat="1">
      <c r="B29" s="1754" t="s">
        <v>831</v>
      </c>
      <c r="C29" s="1762">
        <v>7824</v>
      </c>
      <c r="D29" s="1762">
        <v>7852</v>
      </c>
      <c r="E29" s="1762">
        <f t="shared" si="4"/>
        <v>15676</v>
      </c>
      <c r="F29" s="1762">
        <v>3849</v>
      </c>
      <c r="G29" s="1762">
        <v>3997</v>
      </c>
      <c r="H29" s="1762">
        <f t="shared" si="5"/>
        <v>7846</v>
      </c>
      <c r="I29" s="1764">
        <f t="shared" si="6"/>
        <v>49.194785276073624</v>
      </c>
      <c r="J29" s="1764">
        <f t="shared" si="6"/>
        <v>50.904228222109019</v>
      </c>
      <c r="K29" s="1764">
        <f t="shared" si="6"/>
        <v>50.05103342689462</v>
      </c>
    </row>
    <row r="30" spans="2:11" s="1746" customFormat="1" ht="13.5" customHeight="1">
      <c r="B30" s="1754" t="s">
        <v>833</v>
      </c>
      <c r="C30" s="1762">
        <v>39774</v>
      </c>
      <c r="D30" s="1762">
        <v>38321</v>
      </c>
      <c r="E30" s="1762">
        <f t="shared" si="4"/>
        <v>78095</v>
      </c>
      <c r="F30" s="1762">
        <v>18728</v>
      </c>
      <c r="G30" s="1762">
        <v>19486</v>
      </c>
      <c r="H30" s="1762">
        <f t="shared" si="5"/>
        <v>38214</v>
      </c>
      <c r="I30" s="1764">
        <f t="shared" si="6"/>
        <v>47.086036103987524</v>
      </c>
      <c r="J30" s="1764">
        <f t="shared" si="6"/>
        <v>50.849403721197248</v>
      </c>
      <c r="K30" s="1764">
        <f t="shared" si="6"/>
        <v>48.93271016070171</v>
      </c>
    </row>
    <row r="31" spans="2:11" s="1746" customFormat="1">
      <c r="B31" s="1754" t="s">
        <v>835</v>
      </c>
      <c r="C31" s="1762">
        <v>20600</v>
      </c>
      <c r="D31" s="1762">
        <v>19848</v>
      </c>
      <c r="E31" s="1762">
        <f t="shared" si="4"/>
        <v>40448</v>
      </c>
      <c r="F31" s="1762">
        <v>10562</v>
      </c>
      <c r="G31" s="1762">
        <v>11033</v>
      </c>
      <c r="H31" s="1762">
        <f t="shared" si="5"/>
        <v>21595</v>
      </c>
      <c r="I31" s="1764">
        <f t="shared" si="6"/>
        <v>51.271844660194176</v>
      </c>
      <c r="J31" s="1764">
        <f t="shared" si="6"/>
        <v>55.587464731962925</v>
      </c>
      <c r="K31" s="1764">
        <f t="shared" si="6"/>
        <v>53.389537183544299</v>
      </c>
    </row>
    <row r="32" spans="2:11" s="1746" customFormat="1">
      <c r="B32" s="1754" t="s">
        <v>839</v>
      </c>
      <c r="C32" s="1762">
        <v>9855</v>
      </c>
      <c r="D32" s="1762">
        <v>10118</v>
      </c>
      <c r="E32" s="1762">
        <f t="shared" si="4"/>
        <v>19973</v>
      </c>
      <c r="F32" s="1762">
        <v>4800</v>
      </c>
      <c r="G32" s="1762">
        <v>5097</v>
      </c>
      <c r="H32" s="1762">
        <f t="shared" si="5"/>
        <v>9897</v>
      </c>
      <c r="I32" s="1764">
        <f t="shared" si="6"/>
        <v>48.706240487062402</v>
      </c>
      <c r="J32" s="1764">
        <f t="shared" si="6"/>
        <v>50.375568294129266</v>
      </c>
      <c r="K32" s="1764">
        <f t="shared" si="6"/>
        <v>49.551895058328746</v>
      </c>
    </row>
    <row r="33" spans="2:11" s="1746" customFormat="1">
      <c r="B33" s="1765" t="s">
        <v>1987</v>
      </c>
      <c r="C33" s="1766">
        <f>SUM(C27:C32)</f>
        <v>93450</v>
      </c>
      <c r="D33" s="1766">
        <f>SUM(D27:D32)</f>
        <v>91754</v>
      </c>
      <c r="E33" s="1766">
        <f>SUM(C33:D33)</f>
        <v>185204</v>
      </c>
      <c r="F33" s="1766">
        <f>SUM(F27:F32)</f>
        <v>46794</v>
      </c>
      <c r="G33" s="1766">
        <f>SUM(G27:G32)</f>
        <v>48775</v>
      </c>
      <c r="H33" s="1766">
        <f>SUM(F33:G33)</f>
        <v>95569</v>
      </c>
      <c r="I33" s="1767">
        <f>F33/C33*100</f>
        <v>50.073836276083469</v>
      </c>
      <c r="J33" s="1767">
        <f>G33/D33*100</f>
        <v>53.158445408374568</v>
      </c>
      <c r="K33" s="1767">
        <f>H33/E33*100</f>
        <v>51.602017235048912</v>
      </c>
    </row>
    <row r="34" spans="2:11" s="1746" customFormat="1">
      <c r="B34" s="1768"/>
      <c r="C34" s="1768"/>
      <c r="D34" s="1768"/>
      <c r="E34" s="1768"/>
      <c r="F34" s="1768"/>
      <c r="G34" s="1768"/>
      <c r="H34" s="1768"/>
      <c r="I34" s="1768"/>
      <c r="J34" s="1768"/>
      <c r="K34" s="1768"/>
    </row>
    <row r="35" spans="2:11" s="1746" customFormat="1">
      <c r="B35" s="1760" t="s">
        <v>1340</v>
      </c>
      <c r="C35" s="1751" t="s">
        <v>2288</v>
      </c>
      <c r="D35" s="1752" t="s">
        <v>2289</v>
      </c>
      <c r="E35" s="1753" t="s">
        <v>1987</v>
      </c>
      <c r="F35" s="1769"/>
      <c r="G35" s="1769"/>
      <c r="H35" s="1769"/>
      <c r="I35" s="1768"/>
      <c r="J35" s="1768"/>
      <c r="K35" s="1768"/>
    </row>
    <row r="36" spans="2:11" s="1746" customFormat="1">
      <c r="B36" s="1761" t="s">
        <v>2414</v>
      </c>
      <c r="C36" s="1757">
        <v>13879</v>
      </c>
      <c r="D36" s="1757">
        <v>16492</v>
      </c>
      <c r="E36" s="1757">
        <f>SUM(C36:D36)</f>
        <v>30371</v>
      </c>
      <c r="F36" s="1150"/>
      <c r="G36" s="1150"/>
      <c r="H36" s="1150"/>
      <c r="I36" s="1768"/>
      <c r="J36" s="1768"/>
      <c r="K36" s="1768"/>
    </row>
    <row r="37" spans="2:11" s="1746" customFormat="1">
      <c r="B37" s="1761" t="s">
        <v>2415</v>
      </c>
      <c r="C37" s="1757">
        <v>119</v>
      </c>
      <c r="D37" s="1757">
        <v>185</v>
      </c>
      <c r="E37" s="1757">
        <f>SUM(C37:D37)</f>
        <v>304</v>
      </c>
      <c r="F37" s="1150"/>
      <c r="G37" s="1150"/>
      <c r="H37" s="1150"/>
      <c r="I37" s="1768"/>
      <c r="J37" s="1768"/>
      <c r="K37" s="1768"/>
    </row>
    <row r="38" spans="2:11" s="1746" customFormat="1">
      <c r="B38" s="1768"/>
      <c r="C38" s="1768"/>
      <c r="D38" s="1768"/>
      <c r="E38" s="1768"/>
      <c r="F38" s="1768"/>
      <c r="G38" s="1768"/>
      <c r="H38" s="1768"/>
      <c r="I38" s="1768"/>
      <c r="J38" s="1768"/>
      <c r="K38" s="1768"/>
    </row>
    <row r="39" spans="2:11" s="1746" customFormat="1">
      <c r="B39" s="1768"/>
      <c r="C39" s="1768"/>
      <c r="D39" s="1768"/>
      <c r="E39" s="1768"/>
      <c r="F39" s="1768"/>
      <c r="G39" s="1768"/>
      <c r="H39" s="1768"/>
      <c r="I39" s="1768"/>
      <c r="J39" s="1768"/>
      <c r="K39" s="1768"/>
    </row>
    <row r="40" spans="2:11" s="1746" customFormat="1" ht="17.25">
      <c r="B40" s="1745" t="s">
        <v>2419</v>
      </c>
    </row>
    <row r="41" spans="2:11" s="1746" customFormat="1">
      <c r="B41" s="1763" t="s">
        <v>2408</v>
      </c>
      <c r="C41" s="2636">
        <v>44444</v>
      </c>
      <c r="D41" s="2636"/>
      <c r="E41" s="2636"/>
      <c r="F41" s="2636"/>
    </row>
    <row r="42" spans="2:11" s="1746" customFormat="1">
      <c r="B42" s="1763" t="s">
        <v>2417</v>
      </c>
      <c r="C42" s="2631" t="s">
        <v>2420</v>
      </c>
      <c r="D42" s="2631"/>
      <c r="E42" s="2631"/>
      <c r="F42" s="2631"/>
      <c r="G42" s="2631"/>
    </row>
    <row r="43" spans="2:11" s="1746" customFormat="1">
      <c r="B43" s="1770" t="s">
        <v>1305</v>
      </c>
      <c r="C43" s="2633" t="s">
        <v>2411</v>
      </c>
      <c r="D43" s="2633"/>
      <c r="E43" s="2633"/>
      <c r="F43" s="2633" t="s">
        <v>2412</v>
      </c>
      <c r="G43" s="2633"/>
      <c r="H43" s="2633"/>
      <c r="I43" s="2633" t="s">
        <v>2413</v>
      </c>
      <c r="J43" s="2633"/>
      <c r="K43" s="2634"/>
    </row>
    <row r="44" spans="2:11" s="1746" customFormat="1">
      <c r="B44" s="1771" t="s">
        <v>1474</v>
      </c>
      <c r="C44" s="1752" t="s">
        <v>2288</v>
      </c>
      <c r="D44" s="1752" t="s">
        <v>2289</v>
      </c>
      <c r="E44" s="1752" t="s">
        <v>1987</v>
      </c>
      <c r="F44" s="1752" t="s">
        <v>2288</v>
      </c>
      <c r="G44" s="1752" t="s">
        <v>2289</v>
      </c>
      <c r="H44" s="1752" t="s">
        <v>1987</v>
      </c>
      <c r="I44" s="1752" t="s">
        <v>2288</v>
      </c>
      <c r="J44" s="1752" t="s">
        <v>2289</v>
      </c>
      <c r="K44" s="1753" t="s">
        <v>1987</v>
      </c>
    </row>
    <row r="45" spans="2:11" s="1746" customFormat="1">
      <c r="B45" s="1772" t="s">
        <v>837</v>
      </c>
      <c r="C45" s="1646">
        <v>7329</v>
      </c>
      <c r="D45" s="1150">
        <v>7551</v>
      </c>
      <c r="E45" s="1150">
        <v>14880</v>
      </c>
      <c r="F45" s="1762">
        <v>2551</v>
      </c>
      <c r="G45" s="1762">
        <v>2534</v>
      </c>
      <c r="H45" s="1762">
        <v>5085</v>
      </c>
      <c r="I45" s="1773">
        <v>34.520000000000003</v>
      </c>
      <c r="J45" s="1773">
        <v>33.56</v>
      </c>
      <c r="K45" s="1773">
        <v>34.17</v>
      </c>
    </row>
    <row r="46" spans="2:11" s="1746" customFormat="1">
      <c r="B46" s="1772" t="s">
        <v>829</v>
      </c>
      <c r="C46" s="1646">
        <v>8013</v>
      </c>
      <c r="D46" s="1150">
        <v>7995</v>
      </c>
      <c r="E46" s="1150">
        <v>16008</v>
      </c>
      <c r="F46" s="1762">
        <v>2389</v>
      </c>
      <c r="G46" s="1762">
        <v>2413</v>
      </c>
      <c r="H46" s="1762">
        <v>4802</v>
      </c>
      <c r="I46" s="1773">
        <v>29.81</v>
      </c>
      <c r="J46" s="1773">
        <v>30.18</v>
      </c>
      <c r="K46" s="1773">
        <v>30</v>
      </c>
    </row>
    <row r="47" spans="2:11" s="1746" customFormat="1">
      <c r="B47" s="1772" t="s">
        <v>831</v>
      </c>
      <c r="C47" s="1646">
        <v>7869</v>
      </c>
      <c r="D47" s="1150">
        <v>7897</v>
      </c>
      <c r="E47" s="1150">
        <v>15766</v>
      </c>
      <c r="F47" s="1762">
        <v>2319</v>
      </c>
      <c r="G47" s="1762">
        <v>2302</v>
      </c>
      <c r="H47" s="1762">
        <v>4621</v>
      </c>
      <c r="I47" s="1773">
        <v>29.47</v>
      </c>
      <c r="J47" s="1773">
        <v>29.15</v>
      </c>
      <c r="K47" s="1773">
        <v>29.31</v>
      </c>
    </row>
    <row r="48" spans="2:11" s="1746" customFormat="1" ht="13.5" customHeight="1">
      <c r="B48" s="1772" t="s">
        <v>833</v>
      </c>
      <c r="C48" s="1646">
        <v>40983</v>
      </c>
      <c r="D48" s="1150">
        <v>39344</v>
      </c>
      <c r="E48" s="1150">
        <v>80327</v>
      </c>
      <c r="F48" s="1762">
        <v>13675</v>
      </c>
      <c r="G48" s="1762">
        <v>13844</v>
      </c>
      <c r="H48" s="1762">
        <v>27519</v>
      </c>
      <c r="I48" s="1773">
        <v>33.369999999999997</v>
      </c>
      <c r="J48" s="1773">
        <v>35.19</v>
      </c>
      <c r="K48" s="1773">
        <v>34.26</v>
      </c>
    </row>
    <row r="49" spans="2:11" s="1746" customFormat="1">
      <c r="B49" s="1772" t="s">
        <v>835</v>
      </c>
      <c r="C49" s="1646">
        <v>21485</v>
      </c>
      <c r="D49" s="1150">
        <v>20658</v>
      </c>
      <c r="E49" s="1150">
        <v>42143</v>
      </c>
      <c r="F49" s="1762">
        <v>8128</v>
      </c>
      <c r="G49" s="1762">
        <v>8236</v>
      </c>
      <c r="H49" s="1762">
        <v>16364</v>
      </c>
      <c r="I49" s="1773">
        <v>37.83</v>
      </c>
      <c r="J49" s="1773">
        <v>39.869999999999997</v>
      </c>
      <c r="K49" s="1773">
        <v>38.83</v>
      </c>
    </row>
    <row r="50" spans="2:11" s="1746" customFormat="1">
      <c r="B50" s="1772" t="s">
        <v>839</v>
      </c>
      <c r="C50" s="1646">
        <v>9859</v>
      </c>
      <c r="D50" s="1150">
        <v>10090</v>
      </c>
      <c r="E50" s="1150">
        <v>19949</v>
      </c>
      <c r="F50" s="1762">
        <v>3165</v>
      </c>
      <c r="G50" s="1762">
        <v>3245</v>
      </c>
      <c r="H50" s="1762">
        <v>6410</v>
      </c>
      <c r="I50" s="1773">
        <v>32.1</v>
      </c>
      <c r="J50" s="1773">
        <v>32.159999999999997</v>
      </c>
      <c r="K50" s="1773">
        <v>32.130000000000003</v>
      </c>
    </row>
    <row r="51" spans="2:11" s="1746" customFormat="1" ht="13.5" customHeight="1">
      <c r="B51" s="1774" t="s">
        <v>2421</v>
      </c>
      <c r="C51" s="1775">
        <v>95538</v>
      </c>
      <c r="D51" s="1766">
        <v>93535</v>
      </c>
      <c r="E51" s="1766">
        <v>189073</v>
      </c>
      <c r="F51" s="1766">
        <v>32227</v>
      </c>
      <c r="G51" s="1766">
        <v>32574</v>
      </c>
      <c r="H51" s="1766">
        <v>64801</v>
      </c>
      <c r="I51" s="1767">
        <v>33.729999999999997</v>
      </c>
      <c r="J51" s="1767">
        <v>34.83</v>
      </c>
      <c r="K51" s="1767">
        <v>34.270000000000003</v>
      </c>
    </row>
    <row r="52" spans="2:11" s="1746" customFormat="1">
      <c r="B52" s="1774" t="s">
        <v>2422</v>
      </c>
      <c r="C52" s="1776">
        <v>1195265</v>
      </c>
      <c r="D52" s="1777">
        <v>1204130</v>
      </c>
      <c r="E52" s="1777">
        <v>2399395</v>
      </c>
      <c r="F52" s="1777">
        <v>415222</v>
      </c>
      <c r="G52" s="1777">
        <v>425058</v>
      </c>
      <c r="H52" s="1777">
        <v>840280</v>
      </c>
      <c r="I52" s="1778">
        <f>F52/C52*100</f>
        <v>34.738907271609229</v>
      </c>
      <c r="J52" s="1778">
        <f t="shared" ref="J52" si="7">G52/D52*100</f>
        <v>35.300009135226261</v>
      </c>
      <c r="K52" s="1778">
        <f>H52/E52*100</f>
        <v>35.020494749718154</v>
      </c>
    </row>
    <row r="53" spans="2:11" s="1746" customFormat="1">
      <c r="B53" s="2635"/>
      <c r="C53" s="2635"/>
      <c r="D53" s="2635"/>
      <c r="E53" s="2635"/>
      <c r="F53" s="2635"/>
      <c r="G53" s="2635"/>
      <c r="H53" s="2635"/>
      <c r="I53" s="2635"/>
      <c r="J53" s="2635"/>
      <c r="K53" s="2635"/>
    </row>
    <row r="54" spans="2:11" s="1746" customFormat="1">
      <c r="B54" s="1779" t="s">
        <v>1340</v>
      </c>
      <c r="C54" s="1752" t="s">
        <v>2288</v>
      </c>
      <c r="D54" s="1752" t="s">
        <v>2289</v>
      </c>
      <c r="E54" s="1753" t="s">
        <v>1987</v>
      </c>
      <c r="F54" s="1768"/>
      <c r="G54" s="1768"/>
      <c r="H54" s="1768"/>
      <c r="I54" s="1768"/>
      <c r="J54" s="1768"/>
      <c r="K54" s="1768"/>
    </row>
    <row r="55" spans="2:11" s="1746" customFormat="1">
      <c r="B55" s="1780" t="s">
        <v>2414</v>
      </c>
      <c r="C55" s="1781">
        <v>11302</v>
      </c>
      <c r="D55" s="1757">
        <v>12857</v>
      </c>
      <c r="E55" s="1757">
        <f>SUM(C55:D55)</f>
        <v>24159</v>
      </c>
      <c r="F55" s="1768"/>
      <c r="G55" s="1768"/>
      <c r="H55" s="1768"/>
      <c r="I55" s="1768"/>
      <c r="J55" s="1768"/>
      <c r="K55" s="1768"/>
    </row>
    <row r="56" spans="2:11" s="1746" customFormat="1">
      <c r="B56" s="1782" t="s">
        <v>2415</v>
      </c>
      <c r="C56" s="1775">
        <v>105</v>
      </c>
      <c r="D56" s="1766">
        <v>166</v>
      </c>
      <c r="E56" s="1766">
        <f>SUM(C56:D56)</f>
        <v>271</v>
      </c>
      <c r="F56" s="1768"/>
      <c r="G56" s="1768"/>
      <c r="H56" s="1768"/>
      <c r="I56" s="1768"/>
      <c r="J56" s="1768"/>
      <c r="K56" s="1768"/>
    </row>
    <row r="57" spans="2:11" s="1746" customFormat="1">
      <c r="B57" s="1769"/>
      <c r="C57" s="1150"/>
      <c r="D57" s="1150"/>
      <c r="E57" s="1150"/>
      <c r="F57" s="1768"/>
      <c r="G57" s="1768"/>
      <c r="H57" s="1768"/>
      <c r="I57" s="1768"/>
      <c r="J57" s="1768"/>
      <c r="K57" s="1768"/>
    </row>
    <row r="59" spans="2:11" s="1746" customFormat="1" ht="17.25">
      <c r="B59" s="1745" t="s">
        <v>2423</v>
      </c>
    </row>
    <row r="60" spans="2:11" s="1746" customFormat="1">
      <c r="B60" s="1763" t="s">
        <v>2408</v>
      </c>
      <c r="C60" s="2636">
        <v>44906</v>
      </c>
      <c r="D60" s="2636"/>
      <c r="E60" s="2636"/>
      <c r="F60" s="2636"/>
    </row>
    <row r="61" spans="2:11" s="1746" customFormat="1">
      <c r="B61" s="1763" t="s">
        <v>2417</v>
      </c>
      <c r="C61" s="2638" t="s">
        <v>2424</v>
      </c>
      <c r="D61" s="2638"/>
      <c r="E61" s="2638"/>
      <c r="F61" s="2638"/>
      <c r="G61" s="2638"/>
    </row>
    <row r="62" spans="2:11" s="1746" customFormat="1">
      <c r="B62" s="1749" t="s">
        <v>1305</v>
      </c>
      <c r="C62" s="2634" t="s">
        <v>2411</v>
      </c>
      <c r="D62" s="2639"/>
      <c r="E62" s="2632"/>
      <c r="F62" s="2634" t="s">
        <v>2412</v>
      </c>
      <c r="G62" s="2639"/>
      <c r="H62" s="2632"/>
      <c r="I62" s="2634" t="s">
        <v>2413</v>
      </c>
      <c r="J62" s="2639"/>
      <c r="K62" s="2639"/>
    </row>
    <row r="63" spans="2:11" s="1746" customFormat="1">
      <c r="B63" s="1750" t="s">
        <v>1474</v>
      </c>
      <c r="C63" s="1751" t="s">
        <v>2288</v>
      </c>
      <c r="D63" s="1752" t="s">
        <v>2289</v>
      </c>
      <c r="E63" s="1752" t="s">
        <v>1987</v>
      </c>
      <c r="F63" s="1752" t="s">
        <v>2288</v>
      </c>
      <c r="G63" s="1752" t="s">
        <v>2289</v>
      </c>
      <c r="H63" s="1752" t="s">
        <v>1987</v>
      </c>
      <c r="I63" s="1752" t="s">
        <v>2288</v>
      </c>
      <c r="J63" s="1752" t="s">
        <v>2289</v>
      </c>
      <c r="K63" s="1753" t="s">
        <v>1987</v>
      </c>
    </row>
    <row r="64" spans="2:11" s="1746" customFormat="1">
      <c r="B64" s="1754" t="s">
        <v>837</v>
      </c>
      <c r="C64" s="1783">
        <v>7257</v>
      </c>
      <c r="D64" s="1783">
        <v>7417</v>
      </c>
      <c r="E64" s="1150">
        <f t="shared" ref="E64:E69" si="8">SUM(C64:D64)</f>
        <v>14674</v>
      </c>
      <c r="F64" s="1783">
        <v>3477</v>
      </c>
      <c r="G64" s="1783">
        <v>3529</v>
      </c>
      <c r="H64" s="1150">
        <f>SUM(F64:G64)</f>
        <v>7006</v>
      </c>
      <c r="I64" s="1784">
        <f t="shared" ref="I64:K69" si="9">F64/C64*100</f>
        <v>47.912360479537</v>
      </c>
      <c r="J64" s="1784">
        <f t="shared" si="9"/>
        <v>47.579884050155044</v>
      </c>
      <c r="K64" s="1784">
        <f t="shared" si="9"/>
        <v>47.744309663350144</v>
      </c>
    </row>
    <row r="65" spans="2:11" s="1746" customFormat="1">
      <c r="B65" s="1754" t="s">
        <v>829</v>
      </c>
      <c r="C65" s="1783">
        <v>8061</v>
      </c>
      <c r="D65" s="1783">
        <v>8046</v>
      </c>
      <c r="E65" s="1150">
        <f t="shared" si="8"/>
        <v>16107</v>
      </c>
      <c r="F65" s="1783">
        <v>3133</v>
      </c>
      <c r="G65" s="1783">
        <v>3079</v>
      </c>
      <c r="H65" s="1150">
        <f t="shared" ref="H65:H69" si="10">SUM(F65:G65)</f>
        <v>6212</v>
      </c>
      <c r="I65" s="1784">
        <f t="shared" si="9"/>
        <v>38.866145639498825</v>
      </c>
      <c r="J65" s="1784">
        <f t="shared" si="9"/>
        <v>38.267462092965445</v>
      </c>
      <c r="K65" s="1784">
        <f t="shared" si="9"/>
        <v>38.567082634879249</v>
      </c>
    </row>
    <row r="66" spans="2:11" s="1746" customFormat="1">
      <c r="B66" s="1754" t="s">
        <v>831</v>
      </c>
      <c r="C66" s="1783">
        <v>7900</v>
      </c>
      <c r="D66" s="1783">
        <v>7922</v>
      </c>
      <c r="E66" s="1150">
        <f t="shared" si="8"/>
        <v>15822</v>
      </c>
      <c r="F66" s="1783">
        <v>2807</v>
      </c>
      <c r="G66" s="1783">
        <v>2771</v>
      </c>
      <c r="H66" s="1150">
        <f t="shared" si="10"/>
        <v>5578</v>
      </c>
      <c r="I66" s="1784">
        <f t="shared" si="9"/>
        <v>35.531645569620252</v>
      </c>
      <c r="J66" s="1784">
        <f t="shared" si="9"/>
        <v>34.978540772532192</v>
      </c>
      <c r="K66" s="1784">
        <f t="shared" si="9"/>
        <v>35.254708633548226</v>
      </c>
    </row>
    <row r="67" spans="2:11" s="1746" customFormat="1" ht="13.5" customHeight="1">
      <c r="B67" s="1754" t="s">
        <v>833</v>
      </c>
      <c r="C67" s="1783">
        <v>42425</v>
      </c>
      <c r="D67" s="1783">
        <v>40711</v>
      </c>
      <c r="E67" s="1150">
        <f t="shared" si="8"/>
        <v>83136</v>
      </c>
      <c r="F67" s="1783">
        <v>14870</v>
      </c>
      <c r="G67" s="1783">
        <v>14896</v>
      </c>
      <c r="H67" s="1150">
        <f t="shared" si="10"/>
        <v>29766</v>
      </c>
      <c r="I67" s="1784">
        <f t="shared" si="9"/>
        <v>35.050088391278727</v>
      </c>
      <c r="J67" s="1784">
        <f t="shared" si="9"/>
        <v>36.589619513153693</v>
      </c>
      <c r="K67" s="1784">
        <f t="shared" si="9"/>
        <v>35.803983833718242</v>
      </c>
    </row>
    <row r="68" spans="2:11" s="1746" customFormat="1">
      <c r="B68" s="1754" t="s">
        <v>835</v>
      </c>
      <c r="C68" s="1783">
        <v>22104</v>
      </c>
      <c r="D68" s="1783">
        <v>21205</v>
      </c>
      <c r="E68" s="1150">
        <f t="shared" si="8"/>
        <v>43309</v>
      </c>
      <c r="F68" s="1783">
        <v>8439</v>
      </c>
      <c r="G68" s="1783">
        <v>8389</v>
      </c>
      <c r="H68" s="1150">
        <f t="shared" si="10"/>
        <v>16828</v>
      </c>
      <c r="I68" s="1784">
        <f t="shared" si="9"/>
        <v>38.178610206297506</v>
      </c>
      <c r="J68" s="1784">
        <f t="shared" si="9"/>
        <v>39.561424192407451</v>
      </c>
      <c r="K68" s="1784">
        <f t="shared" si="9"/>
        <v>38.855665104250846</v>
      </c>
    </row>
    <row r="69" spans="2:11" s="1746" customFormat="1">
      <c r="B69" s="1756" t="s">
        <v>839</v>
      </c>
      <c r="C69" s="1785">
        <v>9788</v>
      </c>
      <c r="D69" s="1785">
        <v>9958</v>
      </c>
      <c r="E69" s="1757">
        <f t="shared" si="8"/>
        <v>19746</v>
      </c>
      <c r="F69" s="1785">
        <v>3625</v>
      </c>
      <c r="G69" s="1785">
        <v>3700</v>
      </c>
      <c r="H69" s="1757">
        <f t="shared" si="10"/>
        <v>7325</v>
      </c>
      <c r="I69" s="1759">
        <f t="shared" si="9"/>
        <v>37.035145075602777</v>
      </c>
      <c r="J69" s="1759">
        <f t="shared" si="9"/>
        <v>37.156055432817837</v>
      </c>
      <c r="K69" s="1759">
        <f t="shared" si="9"/>
        <v>37.096120733313079</v>
      </c>
    </row>
    <row r="70" spans="2:11" s="1746" customFormat="1">
      <c r="B70" s="1756" t="s">
        <v>1987</v>
      </c>
      <c r="C70" s="1757">
        <f>SUM(C64:C69)</f>
        <v>97535</v>
      </c>
      <c r="D70" s="1757">
        <f>SUM(D64:D69)</f>
        <v>95259</v>
      </c>
      <c r="E70" s="1786">
        <f>SUM(C70:D70)</f>
        <v>192794</v>
      </c>
      <c r="F70" s="1757">
        <f>SUM(F64:F69)</f>
        <v>36351</v>
      </c>
      <c r="G70" s="1757">
        <f>SUM(G64:G69)</f>
        <v>36364</v>
      </c>
      <c r="H70" s="1757">
        <f>SUM(F70:G70)</f>
        <v>72715</v>
      </c>
      <c r="I70" s="1759">
        <f>F70/C70*100</f>
        <v>37.269698057107703</v>
      </c>
      <c r="J70" s="1759">
        <f>G70/D70*100</f>
        <v>38.173820846324233</v>
      </c>
      <c r="K70" s="1759">
        <f>H70/E70*100</f>
        <v>37.71642271025032</v>
      </c>
    </row>
    <row r="71" spans="2:11" s="1746" customFormat="1">
      <c r="B71" s="2640"/>
      <c r="C71" s="2640"/>
      <c r="D71" s="2640"/>
      <c r="E71" s="2640"/>
      <c r="F71" s="2640"/>
      <c r="G71" s="2640"/>
      <c r="H71" s="2640"/>
      <c r="I71" s="2640"/>
      <c r="J71" s="2640"/>
      <c r="K71" s="2640"/>
    </row>
    <row r="72" spans="2:11" s="1746" customFormat="1">
      <c r="B72" s="1760" t="s">
        <v>1340</v>
      </c>
      <c r="C72" s="1751" t="s">
        <v>2288</v>
      </c>
      <c r="D72" s="1752" t="s">
        <v>2289</v>
      </c>
      <c r="E72" s="1753" t="s">
        <v>1987</v>
      </c>
      <c r="F72" s="1768"/>
      <c r="G72" s="1768"/>
      <c r="H72" s="1768"/>
      <c r="I72" s="1768"/>
      <c r="J72" s="1768"/>
      <c r="K72" s="1768"/>
    </row>
    <row r="73" spans="2:11" s="1746" customFormat="1">
      <c r="B73" s="1761" t="s">
        <v>2414</v>
      </c>
      <c r="C73" s="1757">
        <v>13205</v>
      </c>
      <c r="D73" s="1757">
        <v>15157</v>
      </c>
      <c r="E73" s="1757">
        <f>SUM(C73:D73)</f>
        <v>28362</v>
      </c>
      <c r="F73" s="1768"/>
      <c r="G73" s="1768"/>
      <c r="H73" s="1768"/>
      <c r="I73" s="1768"/>
      <c r="J73" s="1768"/>
      <c r="K73" s="1768"/>
    </row>
    <row r="74" spans="2:11" s="1746" customFormat="1">
      <c r="B74" s="1751" t="s">
        <v>2415</v>
      </c>
      <c r="C74" s="1766">
        <v>93</v>
      </c>
      <c r="D74" s="1766">
        <v>125</v>
      </c>
      <c r="E74" s="1766">
        <f>SUM(C74:D74)</f>
        <v>218</v>
      </c>
      <c r="F74" s="1768"/>
      <c r="G74" s="1768"/>
      <c r="H74" s="1768"/>
      <c r="I74" s="1768"/>
      <c r="J74" s="1768"/>
      <c r="K74" s="1768"/>
    </row>
    <row r="75" spans="2:11" s="1746" customFormat="1">
      <c r="B75" s="1768"/>
      <c r="C75" s="1768"/>
      <c r="D75" s="1768"/>
      <c r="E75" s="1768"/>
      <c r="F75" s="1768"/>
      <c r="G75" s="1768"/>
      <c r="H75" s="1768"/>
      <c r="I75" s="1768"/>
      <c r="J75" s="1768"/>
      <c r="K75" s="1768"/>
    </row>
    <row r="76" spans="2:11" s="1746" customFormat="1">
      <c r="B76" s="1768"/>
      <c r="C76" s="1768"/>
      <c r="D76" s="1768"/>
      <c r="E76" s="1768"/>
      <c r="F76" s="1768"/>
      <c r="G76" s="1768"/>
      <c r="H76" s="1768"/>
      <c r="I76" s="1768"/>
      <c r="J76" s="1768"/>
      <c r="K76" s="1768"/>
    </row>
    <row r="77" spans="2:11" s="1746" customFormat="1" ht="17.25">
      <c r="B77" s="1745" t="s">
        <v>2425</v>
      </c>
    </row>
    <row r="78" spans="2:11" s="1746" customFormat="1">
      <c r="B78" s="1763" t="s">
        <v>2408</v>
      </c>
      <c r="C78" s="2636">
        <v>44500</v>
      </c>
      <c r="D78" s="2636"/>
      <c r="E78" s="2636"/>
      <c r="F78" s="2636"/>
    </row>
    <row r="79" spans="2:11" s="1746" customFormat="1">
      <c r="B79" s="1763" t="s">
        <v>2417</v>
      </c>
      <c r="C79" s="2631" t="s">
        <v>2426</v>
      </c>
      <c r="D79" s="2631"/>
      <c r="E79" s="2631"/>
      <c r="F79" s="2631"/>
      <c r="G79" s="2631"/>
    </row>
    <row r="80" spans="2:11" s="1746" customFormat="1">
      <c r="B80" s="1749" t="s">
        <v>1305</v>
      </c>
      <c r="C80" s="2632" t="s">
        <v>2411</v>
      </c>
      <c r="D80" s="2633"/>
      <c r="E80" s="2633"/>
      <c r="F80" s="2633" t="s">
        <v>2412</v>
      </c>
      <c r="G80" s="2633"/>
      <c r="H80" s="2633"/>
      <c r="I80" s="2633" t="s">
        <v>2413</v>
      </c>
      <c r="J80" s="2633"/>
      <c r="K80" s="2634"/>
    </row>
    <row r="81" spans="2:11" s="1746" customFormat="1">
      <c r="B81" s="1750" t="s">
        <v>1474</v>
      </c>
      <c r="C81" s="1751" t="s">
        <v>2288</v>
      </c>
      <c r="D81" s="1752" t="s">
        <v>2289</v>
      </c>
      <c r="E81" s="1752" t="s">
        <v>1987</v>
      </c>
      <c r="F81" s="1752" t="s">
        <v>2288</v>
      </c>
      <c r="G81" s="1752" t="s">
        <v>2289</v>
      </c>
      <c r="H81" s="1752" t="s">
        <v>1987</v>
      </c>
      <c r="I81" s="1752" t="s">
        <v>2288</v>
      </c>
      <c r="J81" s="1752" t="s">
        <v>2289</v>
      </c>
      <c r="K81" s="1753" t="s">
        <v>1987</v>
      </c>
    </row>
    <row r="82" spans="2:11" s="1746" customFormat="1">
      <c r="B82" s="1754" t="s">
        <v>837</v>
      </c>
      <c r="C82" s="1150">
        <v>7345</v>
      </c>
      <c r="D82" s="1150">
        <v>7562</v>
      </c>
      <c r="E82" s="1150">
        <v>14907</v>
      </c>
      <c r="F82" s="1150">
        <v>4141</v>
      </c>
      <c r="G82" s="1150">
        <v>4097</v>
      </c>
      <c r="H82" s="1150">
        <v>8238</v>
      </c>
      <c r="I82" s="1784">
        <v>56.38</v>
      </c>
      <c r="J82" s="1784">
        <v>54.18</v>
      </c>
      <c r="K82" s="1784">
        <v>55.26</v>
      </c>
    </row>
    <row r="83" spans="2:11" s="1746" customFormat="1">
      <c r="B83" s="1754" t="s">
        <v>829</v>
      </c>
      <c r="C83" s="1150">
        <v>8091</v>
      </c>
      <c r="D83" s="1150">
        <v>8054</v>
      </c>
      <c r="E83" s="1150">
        <v>16145</v>
      </c>
      <c r="F83" s="1150">
        <v>4144</v>
      </c>
      <c r="G83" s="1150">
        <v>4019</v>
      </c>
      <c r="H83" s="1150">
        <v>8163</v>
      </c>
      <c r="I83" s="1784">
        <v>51.22</v>
      </c>
      <c r="J83" s="1784">
        <v>49.9</v>
      </c>
      <c r="K83" s="1784">
        <v>50.56</v>
      </c>
    </row>
    <row r="84" spans="2:11" s="1746" customFormat="1">
      <c r="B84" s="1754" t="s">
        <v>831</v>
      </c>
      <c r="C84" s="1150">
        <v>7954</v>
      </c>
      <c r="D84" s="1150">
        <v>7956</v>
      </c>
      <c r="E84" s="1150">
        <v>15910</v>
      </c>
      <c r="F84" s="1150">
        <v>4112</v>
      </c>
      <c r="G84" s="1150">
        <v>3953</v>
      </c>
      <c r="H84" s="1150">
        <v>8065</v>
      </c>
      <c r="I84" s="1784">
        <v>51.7</v>
      </c>
      <c r="J84" s="1784">
        <v>49.69</v>
      </c>
      <c r="K84" s="1784">
        <v>50.69</v>
      </c>
    </row>
    <row r="85" spans="2:11" s="1746" customFormat="1" ht="13.5" customHeight="1">
      <c r="B85" s="1754" t="s">
        <v>833</v>
      </c>
      <c r="C85" s="1150">
        <v>41638</v>
      </c>
      <c r="D85" s="1150">
        <v>39892</v>
      </c>
      <c r="E85" s="1150">
        <v>81530</v>
      </c>
      <c r="F85" s="1150">
        <v>22859</v>
      </c>
      <c r="G85" s="1150">
        <v>22013</v>
      </c>
      <c r="H85" s="1150">
        <v>44872</v>
      </c>
      <c r="I85" s="1784">
        <v>54.9</v>
      </c>
      <c r="J85" s="1784">
        <v>55.18</v>
      </c>
      <c r="K85" s="1784">
        <v>55.04</v>
      </c>
    </row>
    <row r="86" spans="2:11" s="1746" customFormat="1">
      <c r="B86" s="1754" t="s">
        <v>835</v>
      </c>
      <c r="C86" s="1150">
        <v>21805</v>
      </c>
      <c r="D86" s="1150">
        <v>20920</v>
      </c>
      <c r="E86" s="1150">
        <v>42725</v>
      </c>
      <c r="F86" s="1150">
        <v>13019</v>
      </c>
      <c r="G86" s="1150">
        <v>12532</v>
      </c>
      <c r="H86" s="1150">
        <v>25551</v>
      </c>
      <c r="I86" s="1784">
        <v>59.71</v>
      </c>
      <c r="J86" s="1784">
        <v>59.9</v>
      </c>
      <c r="K86" s="1784">
        <v>59.8</v>
      </c>
    </row>
    <row r="87" spans="2:11" s="1746" customFormat="1">
      <c r="B87" s="1754" t="s">
        <v>839</v>
      </c>
      <c r="C87" s="1150">
        <v>9934</v>
      </c>
      <c r="D87" s="1150">
        <v>10128</v>
      </c>
      <c r="E87" s="1150">
        <v>20062</v>
      </c>
      <c r="F87" s="1150">
        <v>5337</v>
      </c>
      <c r="G87" s="1150">
        <v>5340</v>
      </c>
      <c r="H87" s="1150">
        <v>10677</v>
      </c>
      <c r="I87" s="1784">
        <v>53.72</v>
      </c>
      <c r="J87" s="1784">
        <v>52.73</v>
      </c>
      <c r="K87" s="1784">
        <v>53.22</v>
      </c>
    </row>
    <row r="88" spans="2:11" s="1746" customFormat="1">
      <c r="B88" s="1754" t="s">
        <v>2427</v>
      </c>
      <c r="C88" s="1787">
        <v>130</v>
      </c>
      <c r="D88" s="1787">
        <v>140</v>
      </c>
      <c r="E88" s="1150">
        <v>270</v>
      </c>
      <c r="F88" s="1150">
        <v>30</v>
      </c>
      <c r="G88" s="1150">
        <v>19</v>
      </c>
      <c r="H88" s="1150">
        <v>49</v>
      </c>
      <c r="I88" s="1784">
        <v>23.08</v>
      </c>
      <c r="J88" s="1784">
        <v>13.57</v>
      </c>
      <c r="K88" s="1784">
        <v>18.149999999999999</v>
      </c>
    </row>
    <row r="89" spans="2:11" s="1746" customFormat="1" ht="13.5" customHeight="1">
      <c r="B89" s="1765" t="s">
        <v>2421</v>
      </c>
      <c r="C89" s="1766">
        <f t="shared" ref="C89:H89" si="11">SUM(C82:C88)</f>
        <v>96897</v>
      </c>
      <c r="D89" s="1766">
        <f t="shared" si="11"/>
        <v>94652</v>
      </c>
      <c r="E89" s="1766">
        <f t="shared" si="11"/>
        <v>191549</v>
      </c>
      <c r="F89" s="1766">
        <f t="shared" si="11"/>
        <v>53642</v>
      </c>
      <c r="G89" s="1766">
        <f t="shared" si="11"/>
        <v>51973</v>
      </c>
      <c r="H89" s="1766">
        <f t="shared" si="11"/>
        <v>105615</v>
      </c>
      <c r="I89" s="1767">
        <f t="shared" ref="I89:K90" si="12">F89/C89*100</f>
        <v>55.359815061353814</v>
      </c>
      <c r="J89" s="1767">
        <f t="shared" si="12"/>
        <v>54.909563453492794</v>
      </c>
      <c r="K89" s="1767">
        <f t="shared" si="12"/>
        <v>55.137327785579672</v>
      </c>
    </row>
    <row r="90" spans="2:11" s="1746" customFormat="1">
      <c r="B90" s="1756" t="s">
        <v>2428</v>
      </c>
      <c r="C90" s="1757">
        <v>227971</v>
      </c>
      <c r="D90" s="1757">
        <v>226744</v>
      </c>
      <c r="E90" s="1757">
        <v>454715</v>
      </c>
      <c r="F90" s="1757">
        <v>122986</v>
      </c>
      <c r="G90" s="1757">
        <v>120847</v>
      </c>
      <c r="H90" s="1757">
        <v>243833</v>
      </c>
      <c r="I90" s="1759">
        <f t="shared" si="12"/>
        <v>53.948089888626185</v>
      </c>
      <c r="J90" s="1759">
        <f t="shared" si="12"/>
        <v>53.296669371626152</v>
      </c>
      <c r="K90" s="1759">
        <f t="shared" si="12"/>
        <v>53.623258524570339</v>
      </c>
    </row>
    <row r="91" spans="2:11" s="1746" customFormat="1">
      <c r="B91" s="2635"/>
      <c r="C91" s="2635"/>
      <c r="D91" s="2635"/>
      <c r="E91" s="2635"/>
      <c r="F91" s="2635"/>
      <c r="G91" s="2635"/>
      <c r="H91" s="2635"/>
      <c r="I91" s="2635"/>
      <c r="J91" s="2635"/>
      <c r="K91" s="2635"/>
    </row>
    <row r="92" spans="2:11" s="1746" customFormat="1">
      <c r="B92" s="1760" t="s">
        <v>1340</v>
      </c>
      <c r="C92" s="1751" t="s">
        <v>2288</v>
      </c>
      <c r="D92" s="1752" t="s">
        <v>2289</v>
      </c>
      <c r="E92" s="1753" t="s">
        <v>1987</v>
      </c>
      <c r="F92" s="1768"/>
      <c r="G92" s="1768"/>
      <c r="H92" s="1768"/>
      <c r="I92" s="1768"/>
      <c r="J92" s="1768"/>
      <c r="K92" s="1768"/>
    </row>
    <row r="93" spans="2:11" s="1746" customFormat="1">
      <c r="B93" s="1761" t="s">
        <v>2414</v>
      </c>
      <c r="C93" s="1757">
        <v>20433</v>
      </c>
      <c r="D93" s="1757">
        <v>22001</v>
      </c>
      <c r="E93" s="1757">
        <f>SUM(C93:D93)</f>
        <v>42434</v>
      </c>
      <c r="F93" s="1768"/>
      <c r="G93" s="1768"/>
      <c r="H93" s="1768"/>
      <c r="I93" s="1768"/>
      <c r="J93" s="1768"/>
      <c r="K93" s="1768"/>
    </row>
    <row r="94" spans="2:11" s="1746" customFormat="1">
      <c r="B94" s="1751" t="s">
        <v>2415</v>
      </c>
      <c r="C94" s="1766">
        <v>257</v>
      </c>
      <c r="D94" s="1766">
        <v>278</v>
      </c>
      <c r="E94" s="1766">
        <f>SUM(C94:D94)</f>
        <v>535</v>
      </c>
      <c r="F94" s="1768"/>
      <c r="G94" s="1768"/>
      <c r="H94" s="1768"/>
      <c r="I94" s="1768"/>
      <c r="J94" s="1768"/>
      <c r="K94" s="1768"/>
    </row>
    <row r="95" spans="2:11" s="1746" customFormat="1">
      <c r="B95" s="1769"/>
      <c r="C95" s="1150"/>
      <c r="D95" s="1150"/>
      <c r="E95" s="1150"/>
      <c r="F95" s="1768"/>
      <c r="G95" s="1768"/>
      <c r="H95" s="1768"/>
      <c r="I95" s="1768"/>
      <c r="J95" s="1768"/>
      <c r="K95" s="1768"/>
    </row>
    <row r="96" spans="2:11" s="1746" customFormat="1">
      <c r="B96" s="1768"/>
      <c r="C96" s="1768"/>
      <c r="D96" s="1768"/>
      <c r="E96" s="1768"/>
      <c r="F96" s="1768"/>
      <c r="G96" s="1768"/>
      <c r="H96" s="1768"/>
      <c r="I96" s="1768"/>
      <c r="J96" s="1768"/>
      <c r="K96" s="1768"/>
    </row>
    <row r="97" spans="2:11" s="1746" customFormat="1" ht="17.25">
      <c r="B97" s="1745" t="s">
        <v>2429</v>
      </c>
    </row>
    <row r="98" spans="2:11" s="1746" customFormat="1">
      <c r="B98" s="1763" t="s">
        <v>2408</v>
      </c>
      <c r="C98" s="2636">
        <v>44500</v>
      </c>
      <c r="D98" s="2636"/>
      <c r="E98" s="2636"/>
      <c r="F98" s="2636"/>
    </row>
    <row r="99" spans="2:11" s="1746" customFormat="1">
      <c r="B99" s="1763" t="s">
        <v>2417</v>
      </c>
      <c r="C99" s="2631" t="s">
        <v>2426</v>
      </c>
      <c r="D99" s="2631"/>
      <c r="E99" s="2631"/>
      <c r="F99" s="2631"/>
      <c r="G99" s="2631"/>
    </row>
    <row r="100" spans="2:11" s="1746" customFormat="1">
      <c r="B100" s="1749" t="s">
        <v>1305</v>
      </c>
      <c r="C100" s="2632" t="s">
        <v>2411</v>
      </c>
      <c r="D100" s="2633"/>
      <c r="E100" s="2633"/>
      <c r="F100" s="2633" t="s">
        <v>2412</v>
      </c>
      <c r="G100" s="2633"/>
      <c r="H100" s="2633"/>
      <c r="I100" s="2633" t="s">
        <v>2413</v>
      </c>
      <c r="J100" s="2633"/>
      <c r="K100" s="2634"/>
    </row>
    <row r="101" spans="2:11" s="1746" customFormat="1">
      <c r="B101" s="1750" t="s">
        <v>1474</v>
      </c>
      <c r="C101" s="1751" t="s">
        <v>2288</v>
      </c>
      <c r="D101" s="1752" t="s">
        <v>2289</v>
      </c>
      <c r="E101" s="1752" t="s">
        <v>1987</v>
      </c>
      <c r="F101" s="1752" t="s">
        <v>2288</v>
      </c>
      <c r="G101" s="1752" t="s">
        <v>2289</v>
      </c>
      <c r="H101" s="1752" t="s">
        <v>1987</v>
      </c>
      <c r="I101" s="1752" t="s">
        <v>2288</v>
      </c>
      <c r="J101" s="1752" t="s">
        <v>2289</v>
      </c>
      <c r="K101" s="1753" t="s">
        <v>1987</v>
      </c>
    </row>
    <row r="102" spans="2:11" s="1746" customFormat="1">
      <c r="B102" s="1754" t="s">
        <v>837</v>
      </c>
      <c r="C102" s="1762">
        <v>7345</v>
      </c>
      <c r="D102" s="1762">
        <v>7562</v>
      </c>
      <c r="E102" s="1762">
        <v>14907</v>
      </c>
      <c r="F102" s="1762">
        <v>4141</v>
      </c>
      <c r="G102" s="1762">
        <v>4097</v>
      </c>
      <c r="H102" s="1762">
        <v>8238</v>
      </c>
      <c r="I102" s="1773">
        <v>56.38</v>
      </c>
      <c r="J102" s="1773">
        <v>54.18</v>
      </c>
      <c r="K102" s="1773">
        <v>55.26</v>
      </c>
    </row>
    <row r="103" spans="2:11" s="1746" customFormat="1">
      <c r="B103" s="1754" t="s">
        <v>829</v>
      </c>
      <c r="C103" s="1762">
        <v>8091</v>
      </c>
      <c r="D103" s="1762">
        <v>8054</v>
      </c>
      <c r="E103" s="1762">
        <v>16145</v>
      </c>
      <c r="F103" s="1762">
        <v>4144</v>
      </c>
      <c r="G103" s="1762">
        <v>4019</v>
      </c>
      <c r="H103" s="1762">
        <v>8163</v>
      </c>
      <c r="I103" s="1773">
        <v>51.22</v>
      </c>
      <c r="J103" s="1773">
        <v>49.9</v>
      </c>
      <c r="K103" s="1773">
        <v>50.56</v>
      </c>
    </row>
    <row r="104" spans="2:11" s="1746" customFormat="1">
      <c r="B104" s="1754" t="s">
        <v>831</v>
      </c>
      <c r="C104" s="1762">
        <v>7954</v>
      </c>
      <c r="D104" s="1762">
        <v>7956</v>
      </c>
      <c r="E104" s="1762">
        <v>15910</v>
      </c>
      <c r="F104" s="1762">
        <v>4112</v>
      </c>
      <c r="G104" s="1762">
        <v>3953</v>
      </c>
      <c r="H104" s="1762">
        <v>8065</v>
      </c>
      <c r="I104" s="1773">
        <v>51.7</v>
      </c>
      <c r="J104" s="1773">
        <v>49.69</v>
      </c>
      <c r="K104" s="1773">
        <v>50.69</v>
      </c>
    </row>
    <row r="105" spans="2:11" s="1746" customFormat="1" ht="13.5" customHeight="1">
      <c r="B105" s="1754" t="s">
        <v>833</v>
      </c>
      <c r="C105" s="1762">
        <v>41638</v>
      </c>
      <c r="D105" s="1762">
        <v>39892</v>
      </c>
      <c r="E105" s="1762">
        <v>81530</v>
      </c>
      <c r="F105" s="1762">
        <v>22859</v>
      </c>
      <c r="G105" s="1762">
        <v>22012</v>
      </c>
      <c r="H105" s="1762">
        <v>44871</v>
      </c>
      <c r="I105" s="1773">
        <v>54.9</v>
      </c>
      <c r="J105" s="1773">
        <v>55.18</v>
      </c>
      <c r="K105" s="1773">
        <v>55.04</v>
      </c>
    </row>
    <row r="106" spans="2:11" s="1746" customFormat="1">
      <c r="B106" s="1754" t="s">
        <v>835</v>
      </c>
      <c r="C106" s="1762">
        <v>21805</v>
      </c>
      <c r="D106" s="1762">
        <v>20920</v>
      </c>
      <c r="E106" s="1762">
        <v>42725</v>
      </c>
      <c r="F106" s="1762">
        <v>13018</v>
      </c>
      <c r="G106" s="1762">
        <v>12530</v>
      </c>
      <c r="H106" s="1762">
        <v>25548</v>
      </c>
      <c r="I106" s="1773">
        <v>59.7</v>
      </c>
      <c r="J106" s="1773">
        <v>59.89</v>
      </c>
      <c r="K106" s="1773">
        <v>59.8</v>
      </c>
    </row>
    <row r="107" spans="2:11" s="1746" customFormat="1">
      <c r="B107" s="1754" t="s">
        <v>839</v>
      </c>
      <c r="C107" s="1762">
        <v>9934</v>
      </c>
      <c r="D107" s="1762">
        <v>10128</v>
      </c>
      <c r="E107" s="1762">
        <v>20062</v>
      </c>
      <c r="F107" s="1762">
        <v>5338</v>
      </c>
      <c r="G107" s="1762">
        <v>5340</v>
      </c>
      <c r="H107" s="1762">
        <v>10678</v>
      </c>
      <c r="I107" s="1773">
        <v>53.73</v>
      </c>
      <c r="J107" s="1773">
        <v>52.73</v>
      </c>
      <c r="K107" s="1773">
        <v>53.23</v>
      </c>
    </row>
    <row r="108" spans="2:11" s="1746" customFormat="1">
      <c r="B108" s="1754" t="s">
        <v>2427</v>
      </c>
      <c r="C108" s="1762">
        <v>130</v>
      </c>
      <c r="D108" s="1762">
        <v>140</v>
      </c>
      <c r="E108" s="1762">
        <v>270</v>
      </c>
      <c r="F108" s="1762">
        <v>30</v>
      </c>
      <c r="G108" s="1762">
        <v>20</v>
      </c>
      <c r="H108" s="1762">
        <v>50</v>
      </c>
      <c r="I108" s="1773">
        <v>23.08</v>
      </c>
      <c r="J108" s="1773">
        <v>14.29</v>
      </c>
      <c r="K108" s="1773">
        <v>18.52</v>
      </c>
    </row>
    <row r="109" spans="2:11" s="1746" customFormat="1" ht="13.5" customHeight="1">
      <c r="B109" s="1765" t="s">
        <v>2421</v>
      </c>
      <c r="C109" s="1766">
        <f>SUM(C102:C108)</f>
        <v>96897</v>
      </c>
      <c r="D109" s="1766">
        <f t="shared" ref="D109:H109" si="13">SUM(D102:D108)</f>
        <v>94652</v>
      </c>
      <c r="E109" s="1766">
        <f t="shared" si="13"/>
        <v>191549</v>
      </c>
      <c r="F109" s="1766">
        <f t="shared" si="13"/>
        <v>53642</v>
      </c>
      <c r="G109" s="1766">
        <f t="shared" si="13"/>
        <v>51971</v>
      </c>
      <c r="H109" s="1766">
        <f t="shared" si="13"/>
        <v>105613</v>
      </c>
      <c r="I109" s="1767">
        <f t="shared" ref="I109:K109" si="14">F109/C109*100</f>
        <v>55.359815061353814</v>
      </c>
      <c r="J109" s="1767">
        <f t="shared" si="14"/>
        <v>54.907450450069732</v>
      </c>
      <c r="K109" s="1767">
        <f t="shared" si="14"/>
        <v>55.136283666320359</v>
      </c>
    </row>
    <row r="110" spans="2:11" s="1746" customFormat="1">
      <c r="B110" s="1756" t="s">
        <v>2422</v>
      </c>
      <c r="C110" s="1786">
        <v>1203732</v>
      </c>
      <c r="D110" s="1786">
        <v>1211236</v>
      </c>
      <c r="E110" s="1786">
        <v>2414968</v>
      </c>
      <c r="F110" s="1786">
        <v>638966</v>
      </c>
      <c r="G110" s="1786">
        <v>629874</v>
      </c>
      <c r="H110" s="1786">
        <v>1268840</v>
      </c>
      <c r="I110" s="1759">
        <f>F110/C110*100</f>
        <v>53.082081393532775</v>
      </c>
      <c r="J110" s="1759">
        <f>G110/D110*100</f>
        <v>52.002582485989521</v>
      </c>
      <c r="K110" s="1759">
        <f>H110/E110*100</f>
        <v>52.54065478300334</v>
      </c>
    </row>
    <row r="111" spans="2:11" s="1746" customFormat="1">
      <c r="B111" s="2635"/>
      <c r="C111" s="2635"/>
      <c r="D111" s="2635"/>
      <c r="E111" s="2635"/>
      <c r="F111" s="2635"/>
      <c r="G111" s="2635"/>
      <c r="H111" s="2635"/>
      <c r="I111" s="2635"/>
      <c r="J111" s="2635"/>
      <c r="K111" s="2635"/>
    </row>
    <row r="112" spans="2:11" s="1746" customFormat="1">
      <c r="B112" s="1760" t="s">
        <v>1340</v>
      </c>
      <c r="C112" s="1751" t="s">
        <v>2288</v>
      </c>
      <c r="D112" s="1752" t="s">
        <v>2289</v>
      </c>
      <c r="E112" s="1753" t="s">
        <v>1987</v>
      </c>
      <c r="F112" s="1768"/>
      <c r="G112" s="1768"/>
      <c r="H112" s="1768"/>
      <c r="I112" s="1768"/>
      <c r="J112" s="1768"/>
      <c r="K112" s="1768"/>
    </row>
    <row r="113" spans="2:11" s="1746" customFormat="1">
      <c r="B113" s="1761" t="s">
        <v>2414</v>
      </c>
      <c r="C113" s="1757">
        <v>20431</v>
      </c>
      <c r="D113" s="1757">
        <v>22001</v>
      </c>
      <c r="E113" s="1757">
        <f>SUM(C113:D113)</f>
        <v>42432</v>
      </c>
      <c r="F113" s="1768"/>
      <c r="G113" s="1768"/>
      <c r="H113" s="1768"/>
      <c r="I113" s="1768"/>
      <c r="J113" s="1768"/>
      <c r="K113" s="1768"/>
    </row>
    <row r="114" spans="2:11" s="1746" customFormat="1">
      <c r="B114" s="1761" t="s">
        <v>2415</v>
      </c>
      <c r="C114" s="1757">
        <v>257</v>
      </c>
      <c r="D114" s="1757">
        <v>277</v>
      </c>
      <c r="E114" s="1757">
        <f>SUM(C114:D114)</f>
        <v>534</v>
      </c>
      <c r="F114" s="1768"/>
      <c r="G114" s="1768"/>
      <c r="H114" s="1768"/>
      <c r="I114" s="1768"/>
      <c r="J114" s="1768"/>
      <c r="K114" s="1768"/>
    </row>
    <row r="115" spans="2:11" s="1746" customFormat="1">
      <c r="B115" s="1769"/>
      <c r="C115" s="1150"/>
      <c r="D115" s="1150"/>
      <c r="E115" s="1150"/>
      <c r="F115" s="1768"/>
      <c r="G115" s="1768"/>
      <c r="H115" s="1768"/>
      <c r="I115" s="1768"/>
      <c r="J115" s="1768"/>
      <c r="K115" s="1768"/>
    </row>
    <row r="116" spans="2:11" s="1746" customFormat="1">
      <c r="B116" s="1769"/>
      <c r="C116" s="1150"/>
      <c r="D116" s="1150"/>
      <c r="E116" s="1150"/>
      <c r="F116" s="1768"/>
      <c r="G116" s="1768"/>
      <c r="H116" s="1768"/>
      <c r="I116" s="1768"/>
      <c r="J116" s="1768"/>
      <c r="K116" s="1768"/>
    </row>
    <row r="117" spans="2:11" s="1746" customFormat="1" ht="17.25">
      <c r="B117" s="1745" t="s">
        <v>2430</v>
      </c>
    </row>
    <row r="118" spans="2:11" s="1746" customFormat="1">
      <c r="B118" s="1763" t="s">
        <v>2408</v>
      </c>
      <c r="C118" s="2636">
        <v>44752</v>
      </c>
      <c r="D118" s="2637"/>
      <c r="E118" s="2637"/>
      <c r="F118" s="2637"/>
    </row>
    <row r="119" spans="2:11" s="1746" customFormat="1">
      <c r="B119" s="1763" t="s">
        <v>2417</v>
      </c>
      <c r="C119" s="2631" t="s">
        <v>2431</v>
      </c>
      <c r="D119" s="2631"/>
      <c r="E119" s="2631"/>
      <c r="F119" s="2631"/>
      <c r="G119" s="2631"/>
    </row>
    <row r="120" spans="2:11" s="1746" customFormat="1">
      <c r="B120" s="1749" t="s">
        <v>1305</v>
      </c>
      <c r="C120" s="2632" t="s">
        <v>2411</v>
      </c>
      <c r="D120" s="2633"/>
      <c r="E120" s="2633"/>
      <c r="F120" s="2633" t="s">
        <v>2412</v>
      </c>
      <c r="G120" s="2633"/>
      <c r="H120" s="2633"/>
      <c r="I120" s="2633" t="s">
        <v>2413</v>
      </c>
      <c r="J120" s="2633"/>
      <c r="K120" s="2634"/>
    </row>
    <row r="121" spans="2:11" s="1746" customFormat="1">
      <c r="B121" s="1750" t="s">
        <v>1474</v>
      </c>
      <c r="C121" s="1751" t="s">
        <v>2288</v>
      </c>
      <c r="D121" s="1752" t="s">
        <v>2289</v>
      </c>
      <c r="E121" s="1752" t="s">
        <v>1987</v>
      </c>
      <c r="F121" s="1752" t="s">
        <v>2288</v>
      </c>
      <c r="G121" s="1752" t="s">
        <v>2289</v>
      </c>
      <c r="H121" s="1752" t="s">
        <v>1987</v>
      </c>
      <c r="I121" s="1752" t="s">
        <v>2288</v>
      </c>
      <c r="J121" s="1752" t="s">
        <v>2289</v>
      </c>
      <c r="K121" s="1753" t="s">
        <v>1987</v>
      </c>
    </row>
    <row r="122" spans="2:11" s="1746" customFormat="1">
      <c r="B122" s="1754" t="s">
        <v>837</v>
      </c>
      <c r="C122" s="1762">
        <v>7302</v>
      </c>
      <c r="D122" s="1762">
        <v>7469</v>
      </c>
      <c r="E122" s="1762">
        <f t="shared" ref="E122:E127" si="15">SUM(C122:D122)</f>
        <v>14771</v>
      </c>
      <c r="F122" s="1762">
        <v>3458</v>
      </c>
      <c r="G122" s="1762">
        <v>3318</v>
      </c>
      <c r="H122" s="1762">
        <f>SUM(F122:G122)</f>
        <v>6776</v>
      </c>
      <c r="I122" s="1773">
        <f t="shared" ref="I122:K127" si="16">F122/C122*100</f>
        <v>47.356888523692135</v>
      </c>
      <c r="J122" s="1773">
        <f t="shared" si="16"/>
        <v>44.423617619493911</v>
      </c>
      <c r="K122" s="1773">
        <f t="shared" si="16"/>
        <v>45.873671383115564</v>
      </c>
    </row>
    <row r="123" spans="2:11" s="1746" customFormat="1">
      <c r="B123" s="1754" t="s">
        <v>829</v>
      </c>
      <c r="C123" s="1762">
        <v>8118</v>
      </c>
      <c r="D123" s="1762">
        <v>8077</v>
      </c>
      <c r="E123" s="1762">
        <f t="shared" si="15"/>
        <v>16195</v>
      </c>
      <c r="F123" s="1762">
        <v>3633</v>
      </c>
      <c r="G123" s="1762">
        <v>3518</v>
      </c>
      <c r="H123" s="1762">
        <f t="shared" ref="H123:H127" si="17">SUM(F123:G123)</f>
        <v>7151</v>
      </c>
      <c r="I123" s="1773">
        <f t="shared" si="16"/>
        <v>44.752402069475238</v>
      </c>
      <c r="J123" s="1773">
        <f t="shared" si="16"/>
        <v>43.555775659279433</v>
      </c>
      <c r="K123" s="1773">
        <f t="shared" si="16"/>
        <v>44.155603581352274</v>
      </c>
    </row>
    <row r="124" spans="2:11" s="1746" customFormat="1">
      <c r="B124" s="1754" t="s">
        <v>831</v>
      </c>
      <c r="C124" s="1762">
        <v>7951</v>
      </c>
      <c r="D124" s="1762">
        <v>7962</v>
      </c>
      <c r="E124" s="1762">
        <f t="shared" si="15"/>
        <v>15913</v>
      </c>
      <c r="F124" s="1762">
        <v>3641</v>
      </c>
      <c r="G124" s="1762">
        <v>3444</v>
      </c>
      <c r="H124" s="1762">
        <f t="shared" si="17"/>
        <v>7085</v>
      </c>
      <c r="I124" s="1773">
        <f t="shared" si="16"/>
        <v>45.792982014840902</v>
      </c>
      <c r="J124" s="1773">
        <f t="shared" si="16"/>
        <v>43.255463451394121</v>
      </c>
      <c r="K124" s="1773">
        <f t="shared" si="16"/>
        <v>44.523345692201346</v>
      </c>
    </row>
    <row r="125" spans="2:11" s="1746" customFormat="1" ht="13.5" customHeight="1">
      <c r="B125" s="1754" t="s">
        <v>833</v>
      </c>
      <c r="C125" s="1762">
        <v>42394</v>
      </c>
      <c r="D125" s="1762">
        <v>40589</v>
      </c>
      <c r="E125" s="1762">
        <f t="shared" si="15"/>
        <v>82983</v>
      </c>
      <c r="F125" s="1762">
        <v>21913</v>
      </c>
      <c r="G125" s="1762">
        <v>21129</v>
      </c>
      <c r="H125" s="1762">
        <f t="shared" si="17"/>
        <v>43042</v>
      </c>
      <c r="I125" s="1773">
        <f t="shared" si="16"/>
        <v>51.688918243147619</v>
      </c>
      <c r="J125" s="1773">
        <f t="shared" si="16"/>
        <v>52.055975756978491</v>
      </c>
      <c r="K125" s="1773">
        <f t="shared" si="16"/>
        <v>51.868454984755921</v>
      </c>
    </row>
    <row r="126" spans="2:11" s="1746" customFormat="1">
      <c r="B126" s="1754" t="s">
        <v>835</v>
      </c>
      <c r="C126" s="1762">
        <v>21932</v>
      </c>
      <c r="D126" s="1762">
        <v>21119</v>
      </c>
      <c r="E126" s="1762">
        <f t="shared" si="15"/>
        <v>43051</v>
      </c>
      <c r="F126" s="1762">
        <v>12220</v>
      </c>
      <c r="G126" s="1762">
        <v>11776</v>
      </c>
      <c r="H126" s="1762">
        <f t="shared" si="17"/>
        <v>23996</v>
      </c>
      <c r="I126" s="1773">
        <f t="shared" si="16"/>
        <v>55.717672806857557</v>
      </c>
      <c r="J126" s="1773">
        <f t="shared" si="16"/>
        <v>55.760215919314362</v>
      </c>
      <c r="K126" s="1773">
        <f t="shared" si="16"/>
        <v>55.738542658707111</v>
      </c>
    </row>
    <row r="127" spans="2:11" s="1746" customFormat="1">
      <c r="B127" s="1754" t="s">
        <v>839</v>
      </c>
      <c r="C127" s="1762">
        <v>9889</v>
      </c>
      <c r="D127" s="1762">
        <v>10063</v>
      </c>
      <c r="E127" s="1762">
        <f t="shared" si="15"/>
        <v>19952</v>
      </c>
      <c r="F127" s="1762">
        <v>4844</v>
      </c>
      <c r="G127" s="1762">
        <v>4771</v>
      </c>
      <c r="H127" s="1762">
        <f t="shared" si="17"/>
        <v>9615</v>
      </c>
      <c r="I127" s="1773">
        <f t="shared" si="16"/>
        <v>48.983719284052988</v>
      </c>
      <c r="J127" s="1773">
        <f t="shared" si="16"/>
        <v>47.411308754844477</v>
      </c>
      <c r="K127" s="1773">
        <f t="shared" si="16"/>
        <v>48.190657578187654</v>
      </c>
    </row>
    <row r="128" spans="2:11" s="1746" customFormat="1">
      <c r="B128" s="1754" t="s">
        <v>2427</v>
      </c>
      <c r="C128" s="1762">
        <v>134</v>
      </c>
      <c r="D128" s="1762">
        <v>151</v>
      </c>
      <c r="E128" s="1762">
        <f>SUM(C128:D128)</f>
        <v>285</v>
      </c>
      <c r="F128" s="1762">
        <v>35</v>
      </c>
      <c r="G128" s="1762">
        <v>24</v>
      </c>
      <c r="H128" s="1762">
        <f>SUM(F128:G128)</f>
        <v>59</v>
      </c>
      <c r="I128" s="1773">
        <f>F128/C128*100</f>
        <v>26.119402985074625</v>
      </c>
      <c r="J128" s="1773">
        <f>G128/D128*100</f>
        <v>15.894039735099339</v>
      </c>
      <c r="K128" s="1773">
        <f>H128/E128*100</f>
        <v>20.701754385964914</v>
      </c>
    </row>
    <row r="129" spans="2:11" s="1746" customFormat="1" ht="13.5" customHeight="1">
      <c r="B129" s="1765" t="s">
        <v>2421</v>
      </c>
      <c r="C129" s="1766">
        <f>SUM(C122:C128)</f>
        <v>97720</v>
      </c>
      <c r="D129" s="1766">
        <f>SUM(D122:D128)</f>
        <v>95430</v>
      </c>
      <c r="E129" s="1766">
        <f>SUM(C129:D129)</f>
        <v>193150</v>
      </c>
      <c r="F129" s="1766">
        <f>SUM(F122:F128)</f>
        <v>49744</v>
      </c>
      <c r="G129" s="1766">
        <f>SUM(G122:G128)</f>
        <v>47980</v>
      </c>
      <c r="H129" s="1766">
        <f>SUM(F129:G129)</f>
        <v>97724</v>
      </c>
      <c r="I129" s="1767">
        <f t="shared" ref="I129:K130" si="18">F129/C129*100</f>
        <v>50.904625460499389</v>
      </c>
      <c r="J129" s="1767">
        <f t="shared" si="18"/>
        <v>50.277690453735723</v>
      </c>
      <c r="K129" s="1767">
        <f t="shared" si="18"/>
        <v>50.594874449909398</v>
      </c>
    </row>
    <row r="130" spans="2:11" s="1746" customFormat="1">
      <c r="B130" s="1756" t="s">
        <v>2422</v>
      </c>
      <c r="C130" s="1786">
        <v>1200841</v>
      </c>
      <c r="D130" s="1786">
        <v>1208700</v>
      </c>
      <c r="E130" s="1786">
        <f>SUM(C130:D130)</f>
        <v>2409541</v>
      </c>
      <c r="F130" s="1786">
        <v>573181</v>
      </c>
      <c r="G130" s="1786">
        <v>564587</v>
      </c>
      <c r="H130" s="1786">
        <f>SUM(F130:G130)</f>
        <v>1137768</v>
      </c>
      <c r="I130" s="1759">
        <f t="shared" si="18"/>
        <v>47.731631414983333</v>
      </c>
      <c r="J130" s="1759">
        <f t="shared" si="18"/>
        <v>46.710267229254569</v>
      </c>
      <c r="K130" s="1759">
        <f t="shared" si="18"/>
        <v>47.21928367269949</v>
      </c>
    </row>
    <row r="131" spans="2:11" s="1746" customFormat="1">
      <c r="B131" s="2635"/>
      <c r="C131" s="2635"/>
      <c r="D131" s="2635"/>
      <c r="E131" s="2635"/>
      <c r="F131" s="2635"/>
      <c r="G131" s="2635"/>
      <c r="H131" s="2635"/>
      <c r="I131" s="2635"/>
      <c r="J131" s="2635"/>
      <c r="K131" s="2635"/>
    </row>
    <row r="132" spans="2:11" s="1746" customFormat="1">
      <c r="B132" s="1760" t="s">
        <v>1340</v>
      </c>
      <c r="C132" s="1751" t="s">
        <v>2288</v>
      </c>
      <c r="D132" s="1752" t="s">
        <v>2289</v>
      </c>
      <c r="E132" s="1753" t="s">
        <v>1987</v>
      </c>
      <c r="F132" s="1768"/>
      <c r="G132" s="1768"/>
      <c r="H132" s="1768"/>
      <c r="I132" s="1768"/>
      <c r="J132" s="1768"/>
      <c r="K132" s="1768"/>
    </row>
    <row r="133" spans="2:11" s="1746" customFormat="1">
      <c r="B133" s="1761" t="s">
        <v>2414</v>
      </c>
      <c r="C133" s="1757">
        <v>18913</v>
      </c>
      <c r="D133" s="1757">
        <v>20409</v>
      </c>
      <c r="E133" s="1757">
        <f>SUM(C133:D133)</f>
        <v>39322</v>
      </c>
      <c r="F133" s="1768"/>
      <c r="G133" s="1768"/>
      <c r="H133" s="1768"/>
      <c r="I133" s="1768"/>
      <c r="J133" s="1768"/>
      <c r="K133" s="1768"/>
    </row>
    <row r="134" spans="2:11" s="1746" customFormat="1">
      <c r="B134" s="1761" t="s">
        <v>2415</v>
      </c>
      <c r="C134" s="1757">
        <v>303</v>
      </c>
      <c r="D134" s="1757">
        <v>287</v>
      </c>
      <c r="E134" s="1757">
        <f>SUM(C134:D134)</f>
        <v>590</v>
      </c>
      <c r="F134" s="1768"/>
      <c r="G134" s="1768"/>
      <c r="H134" s="1768"/>
      <c r="I134" s="1768"/>
      <c r="J134" s="1768"/>
      <c r="K134" s="1768"/>
    </row>
    <row r="135" spans="2:11" s="1746" customFormat="1">
      <c r="B135" s="1768"/>
      <c r="C135" s="1768"/>
      <c r="D135" s="1768"/>
      <c r="E135" s="1768"/>
      <c r="F135" s="1768"/>
      <c r="G135" s="1768"/>
      <c r="H135" s="1768"/>
      <c r="I135" s="1768"/>
      <c r="J135" s="1768"/>
      <c r="K135" s="1768"/>
    </row>
    <row r="136" spans="2:11" s="1746" customFormat="1"/>
    <row r="137" spans="2:11" s="1746" customFormat="1" ht="17.25">
      <c r="B137" s="1745" t="s">
        <v>2432</v>
      </c>
    </row>
    <row r="138" spans="2:11" s="1746" customFormat="1">
      <c r="B138" s="1763" t="s">
        <v>2408</v>
      </c>
      <c r="C138" s="2636">
        <v>44752</v>
      </c>
      <c r="D138" s="2637"/>
      <c r="E138" s="2637"/>
      <c r="F138" s="2637"/>
    </row>
    <row r="139" spans="2:11" s="1746" customFormat="1">
      <c r="B139" s="1763" t="s">
        <v>2417</v>
      </c>
      <c r="C139" s="2631" t="s">
        <v>2431</v>
      </c>
      <c r="D139" s="2631"/>
      <c r="E139" s="2631"/>
      <c r="F139" s="2631"/>
      <c r="G139" s="2631"/>
    </row>
    <row r="140" spans="2:11" s="1746" customFormat="1">
      <c r="B140" s="1749" t="s">
        <v>1305</v>
      </c>
      <c r="C140" s="2632" t="s">
        <v>2411</v>
      </c>
      <c r="D140" s="2633"/>
      <c r="E140" s="2633"/>
      <c r="F140" s="2633" t="s">
        <v>2412</v>
      </c>
      <c r="G140" s="2633"/>
      <c r="H140" s="2633"/>
      <c r="I140" s="2633" t="s">
        <v>2413</v>
      </c>
      <c r="J140" s="2633"/>
      <c r="K140" s="2634"/>
    </row>
    <row r="141" spans="2:11" s="1746" customFormat="1">
      <c r="B141" s="1750" t="s">
        <v>1474</v>
      </c>
      <c r="C141" s="1751" t="s">
        <v>2288</v>
      </c>
      <c r="D141" s="1752" t="s">
        <v>2289</v>
      </c>
      <c r="E141" s="1752" t="s">
        <v>1987</v>
      </c>
      <c r="F141" s="1752" t="s">
        <v>2288</v>
      </c>
      <c r="G141" s="1752" t="s">
        <v>2289</v>
      </c>
      <c r="H141" s="1752" t="s">
        <v>1987</v>
      </c>
      <c r="I141" s="1752" t="s">
        <v>2288</v>
      </c>
      <c r="J141" s="1752" t="s">
        <v>2289</v>
      </c>
      <c r="K141" s="1753" t="s">
        <v>1987</v>
      </c>
    </row>
    <row r="142" spans="2:11" s="1746" customFormat="1">
      <c r="B142" s="1754" t="s">
        <v>837</v>
      </c>
      <c r="C142" s="1762">
        <v>7302</v>
      </c>
      <c r="D142" s="1762">
        <v>7469</v>
      </c>
      <c r="E142" s="1150">
        <f t="shared" ref="E142:E147" si="19">SUM(C142:D142)</f>
        <v>14771</v>
      </c>
      <c r="F142" s="1150">
        <v>3458</v>
      </c>
      <c r="G142" s="1150">
        <v>3318</v>
      </c>
      <c r="H142" s="1150">
        <f>SUM(F142:G142)</f>
        <v>6776</v>
      </c>
      <c r="I142" s="1784">
        <f t="shared" ref="I142:K147" si="20">F142/C142*100</f>
        <v>47.356888523692135</v>
      </c>
      <c r="J142" s="1784">
        <f t="shared" si="20"/>
        <v>44.423617619493911</v>
      </c>
      <c r="K142" s="1784">
        <f t="shared" si="20"/>
        <v>45.873671383115564</v>
      </c>
    </row>
    <row r="143" spans="2:11" s="1746" customFormat="1">
      <c r="B143" s="1754" t="s">
        <v>829</v>
      </c>
      <c r="C143" s="1762">
        <v>8118</v>
      </c>
      <c r="D143" s="1762">
        <v>8077</v>
      </c>
      <c r="E143" s="1150">
        <f t="shared" si="19"/>
        <v>16195</v>
      </c>
      <c r="F143" s="1150">
        <v>3633</v>
      </c>
      <c r="G143" s="1150">
        <v>3518</v>
      </c>
      <c r="H143" s="1150">
        <f t="shared" ref="H143:H147" si="21">SUM(F143:G143)</f>
        <v>7151</v>
      </c>
      <c r="I143" s="1784">
        <f t="shared" si="20"/>
        <v>44.752402069475238</v>
      </c>
      <c r="J143" s="1784">
        <f t="shared" si="20"/>
        <v>43.555775659279433</v>
      </c>
      <c r="K143" s="1784">
        <f t="shared" si="20"/>
        <v>44.155603581352274</v>
      </c>
    </row>
    <row r="144" spans="2:11" s="1746" customFormat="1">
      <c r="B144" s="1754" t="s">
        <v>831</v>
      </c>
      <c r="C144" s="1762">
        <v>7951</v>
      </c>
      <c r="D144" s="1762">
        <v>7962</v>
      </c>
      <c r="E144" s="1150">
        <f t="shared" si="19"/>
        <v>15913</v>
      </c>
      <c r="F144" s="1150">
        <v>3642</v>
      </c>
      <c r="G144" s="1150">
        <v>3444</v>
      </c>
      <c r="H144" s="1150">
        <f t="shared" si="21"/>
        <v>7086</v>
      </c>
      <c r="I144" s="1784">
        <f t="shared" si="20"/>
        <v>45.805559049176203</v>
      </c>
      <c r="J144" s="1784">
        <f t="shared" si="20"/>
        <v>43.255463451394121</v>
      </c>
      <c r="K144" s="1784">
        <f t="shared" si="20"/>
        <v>44.529629862376673</v>
      </c>
    </row>
    <row r="145" spans="2:11" s="1746" customFormat="1" ht="13.5" customHeight="1">
      <c r="B145" s="1754" t="s">
        <v>833</v>
      </c>
      <c r="C145" s="1762">
        <v>42394</v>
      </c>
      <c r="D145" s="1762">
        <v>40589</v>
      </c>
      <c r="E145" s="1150">
        <f t="shared" si="19"/>
        <v>82983</v>
      </c>
      <c r="F145" s="1150">
        <v>21912</v>
      </c>
      <c r="G145" s="1150">
        <v>21129</v>
      </c>
      <c r="H145" s="1150">
        <f t="shared" si="21"/>
        <v>43041</v>
      </c>
      <c r="I145" s="1784">
        <f t="shared" si="20"/>
        <v>51.686559418785684</v>
      </c>
      <c r="J145" s="1784">
        <f t="shared" si="20"/>
        <v>52.055975756978491</v>
      </c>
      <c r="K145" s="1784">
        <f t="shared" si="20"/>
        <v>51.86724991865804</v>
      </c>
    </row>
    <row r="146" spans="2:11" s="1746" customFormat="1">
      <c r="B146" s="1754" t="s">
        <v>835</v>
      </c>
      <c r="C146" s="1762">
        <v>21932</v>
      </c>
      <c r="D146" s="1762">
        <v>21119</v>
      </c>
      <c r="E146" s="1150">
        <f t="shared" si="19"/>
        <v>43051</v>
      </c>
      <c r="F146" s="1150">
        <v>12219</v>
      </c>
      <c r="G146" s="1150">
        <v>11776</v>
      </c>
      <c r="H146" s="1150">
        <f t="shared" si="21"/>
        <v>23995</v>
      </c>
      <c r="I146" s="1784">
        <f t="shared" si="20"/>
        <v>55.713113259164693</v>
      </c>
      <c r="J146" s="1784">
        <f t="shared" si="20"/>
        <v>55.760215919314362</v>
      </c>
      <c r="K146" s="1784">
        <f t="shared" si="20"/>
        <v>55.736219832291937</v>
      </c>
    </row>
    <row r="147" spans="2:11" s="1746" customFormat="1">
      <c r="B147" s="1754" t="s">
        <v>839</v>
      </c>
      <c r="C147" s="1762">
        <v>9889</v>
      </c>
      <c r="D147" s="1762">
        <v>10063</v>
      </c>
      <c r="E147" s="1150">
        <f t="shared" si="19"/>
        <v>19952</v>
      </c>
      <c r="F147" s="1150">
        <v>4844</v>
      </c>
      <c r="G147" s="1150">
        <v>4772</v>
      </c>
      <c r="H147" s="1150">
        <f t="shared" si="21"/>
        <v>9616</v>
      </c>
      <c r="I147" s="1784">
        <f t="shared" si="20"/>
        <v>48.983719284052988</v>
      </c>
      <c r="J147" s="1784">
        <f t="shared" si="20"/>
        <v>47.421246149259666</v>
      </c>
      <c r="K147" s="1784">
        <f t="shared" si="20"/>
        <v>48.195669607056935</v>
      </c>
    </row>
    <row r="148" spans="2:11" s="1746" customFormat="1">
      <c r="B148" s="1756" t="s">
        <v>2427</v>
      </c>
      <c r="C148" s="1762">
        <v>134</v>
      </c>
      <c r="D148" s="1762">
        <v>151</v>
      </c>
      <c r="E148" s="1757">
        <f>SUM(C148:D148)</f>
        <v>285</v>
      </c>
      <c r="F148" s="1757">
        <v>36</v>
      </c>
      <c r="G148" s="1757">
        <v>27</v>
      </c>
      <c r="H148" s="1757">
        <f>SUM(F148:G148)</f>
        <v>63</v>
      </c>
      <c r="I148" s="1759">
        <f>F148/C148*100</f>
        <v>26.865671641791046</v>
      </c>
      <c r="J148" s="1759">
        <f>G148/D148*100</f>
        <v>17.880794701986755</v>
      </c>
      <c r="K148" s="1759">
        <f>H148/E148*100</f>
        <v>22.105263157894736</v>
      </c>
    </row>
    <row r="149" spans="2:11" s="1746" customFormat="1" ht="13.5" customHeight="1">
      <c r="B149" s="1765" t="s">
        <v>2421</v>
      </c>
      <c r="C149" s="1766">
        <f>SUM(C142:C148)</f>
        <v>97720</v>
      </c>
      <c r="D149" s="1766">
        <f>SUM(D142:D148)</f>
        <v>95430</v>
      </c>
      <c r="E149" s="1766">
        <f>SUM(C149:D149)</f>
        <v>193150</v>
      </c>
      <c r="F149" s="1766">
        <f>SUM(F142:F148)</f>
        <v>49744</v>
      </c>
      <c r="G149" s="1766">
        <f>SUM(G142:G148)</f>
        <v>47984</v>
      </c>
      <c r="H149" s="1766">
        <f>SUM(F149:G149)</f>
        <v>97728</v>
      </c>
      <c r="I149" s="1767">
        <f t="shared" ref="I149:K150" si="22">F149/C149*100</f>
        <v>50.904625460499389</v>
      </c>
      <c r="J149" s="1767">
        <f t="shared" si="22"/>
        <v>50.281882007754376</v>
      </c>
      <c r="K149" s="1767">
        <f t="shared" si="22"/>
        <v>50.596945379238932</v>
      </c>
    </row>
    <row r="150" spans="2:11" s="1746" customFormat="1">
      <c r="B150" s="1765" t="s">
        <v>2422</v>
      </c>
      <c r="C150" s="1786">
        <v>1200841</v>
      </c>
      <c r="D150" s="1786">
        <v>1208700</v>
      </c>
      <c r="E150" s="1777">
        <f>SUM(C150:D150)</f>
        <v>2409541</v>
      </c>
      <c r="F150" s="1777">
        <v>573177</v>
      </c>
      <c r="G150" s="1777">
        <v>564576</v>
      </c>
      <c r="H150" s="1777">
        <f>SUM(F150:G150)</f>
        <v>1137753</v>
      </c>
      <c r="I150" s="1767">
        <f t="shared" si="22"/>
        <v>47.731298315097504</v>
      </c>
      <c r="J150" s="1767">
        <f t="shared" si="22"/>
        <v>46.709357160585753</v>
      </c>
      <c r="K150" s="1767">
        <f t="shared" si="22"/>
        <v>47.218661147496555</v>
      </c>
    </row>
    <row r="151" spans="2:11" s="1746" customFormat="1">
      <c r="B151" s="2635"/>
      <c r="C151" s="2635"/>
      <c r="D151" s="2635"/>
      <c r="E151" s="2635"/>
      <c r="F151" s="2635"/>
      <c r="G151" s="2635"/>
      <c r="H151" s="2635"/>
      <c r="I151" s="2635"/>
      <c r="J151" s="2635"/>
      <c r="K151" s="2635"/>
    </row>
    <row r="152" spans="2:11" s="1746" customFormat="1">
      <c r="B152" s="1760" t="s">
        <v>1340</v>
      </c>
      <c r="C152" s="1751" t="s">
        <v>2288</v>
      </c>
      <c r="D152" s="1752" t="s">
        <v>2289</v>
      </c>
      <c r="E152" s="1753" t="s">
        <v>1987</v>
      </c>
      <c r="F152" s="1768"/>
      <c r="G152" s="1768"/>
      <c r="H152" s="1768"/>
      <c r="I152" s="1768"/>
      <c r="J152" s="1768"/>
      <c r="K152" s="1768"/>
    </row>
    <row r="153" spans="2:11" s="1746" customFormat="1">
      <c r="B153" s="1751" t="s">
        <v>2414</v>
      </c>
      <c r="C153" s="1766">
        <v>18913</v>
      </c>
      <c r="D153" s="1766">
        <v>20409</v>
      </c>
      <c r="E153" s="1766">
        <f>SUM(C153:D153)</f>
        <v>39322</v>
      </c>
      <c r="F153" s="1768"/>
      <c r="G153" s="1768"/>
      <c r="H153" s="1768"/>
      <c r="I153" s="1768"/>
      <c r="J153" s="1768"/>
      <c r="K153" s="1768"/>
    </row>
    <row r="154" spans="2:11" s="1746" customFormat="1">
      <c r="B154" s="1761" t="s">
        <v>2415</v>
      </c>
      <c r="C154" s="1757">
        <v>303</v>
      </c>
      <c r="D154" s="1757">
        <v>288</v>
      </c>
      <c r="E154" s="1757">
        <f>SUM(C154:D154)</f>
        <v>591</v>
      </c>
      <c r="F154" s="1768"/>
      <c r="G154" s="1768"/>
      <c r="H154" s="1768"/>
      <c r="I154" s="1768"/>
      <c r="J154" s="1768"/>
      <c r="K154" s="1768"/>
    </row>
    <row r="155" spans="2:11" s="1746" customFormat="1">
      <c r="B155" s="1769"/>
      <c r="C155" s="1150"/>
      <c r="D155" s="1150"/>
      <c r="E155" s="1150"/>
      <c r="F155" s="1768"/>
      <c r="G155" s="1768"/>
      <c r="H155" s="1768"/>
      <c r="I155" s="1768"/>
      <c r="J155" s="1768"/>
      <c r="K155" s="1768"/>
    </row>
    <row r="156" spans="2:11" s="1746" customFormat="1">
      <c r="B156" s="1769"/>
      <c r="C156" s="1788"/>
      <c r="D156" s="1788"/>
      <c r="E156" s="1788"/>
      <c r="F156" s="1788"/>
      <c r="G156" s="1788"/>
      <c r="H156" s="1788"/>
      <c r="I156" s="1784"/>
      <c r="J156" s="1784"/>
      <c r="K156" s="1784"/>
    </row>
    <row r="157" spans="2:11" s="1746" customFormat="1" ht="17.25">
      <c r="B157" s="1745" t="s">
        <v>2430</v>
      </c>
    </row>
    <row r="158" spans="2:11" s="1746" customFormat="1">
      <c r="B158" s="1763" t="s">
        <v>2408</v>
      </c>
      <c r="C158" s="2637" t="s">
        <v>2434</v>
      </c>
      <c r="D158" s="2637"/>
      <c r="E158" s="2637"/>
      <c r="F158" s="2637"/>
    </row>
    <row r="159" spans="2:11" s="1746" customFormat="1">
      <c r="B159" s="1763" t="s">
        <v>2417</v>
      </c>
      <c r="C159" s="2631" t="s">
        <v>2433</v>
      </c>
      <c r="D159" s="2631"/>
      <c r="E159" s="2631"/>
      <c r="F159" s="2631"/>
      <c r="G159" s="2631"/>
    </row>
    <row r="160" spans="2:11" s="1746" customFormat="1">
      <c r="B160" s="1749" t="s">
        <v>1305</v>
      </c>
      <c r="C160" s="2632" t="s">
        <v>2411</v>
      </c>
      <c r="D160" s="2633"/>
      <c r="E160" s="2633"/>
      <c r="F160" s="2633" t="s">
        <v>2412</v>
      </c>
      <c r="G160" s="2633"/>
      <c r="H160" s="2633"/>
      <c r="I160" s="2633" t="s">
        <v>2413</v>
      </c>
      <c r="J160" s="2633"/>
      <c r="K160" s="2634"/>
    </row>
    <row r="161" spans="2:11" s="1746" customFormat="1">
      <c r="B161" s="1750" t="s">
        <v>1474</v>
      </c>
      <c r="C161" s="1751" t="s">
        <v>2288</v>
      </c>
      <c r="D161" s="1752" t="s">
        <v>2289</v>
      </c>
      <c r="E161" s="1752" t="s">
        <v>1987</v>
      </c>
      <c r="F161" s="1752" t="s">
        <v>2288</v>
      </c>
      <c r="G161" s="1752" t="s">
        <v>2289</v>
      </c>
      <c r="H161" s="1752" t="s">
        <v>1987</v>
      </c>
      <c r="I161" s="1752" t="s">
        <v>2288</v>
      </c>
      <c r="J161" s="1752" t="s">
        <v>2289</v>
      </c>
      <c r="K161" s="1753" t="s">
        <v>1987</v>
      </c>
    </row>
    <row r="162" spans="2:11" s="1746" customFormat="1">
      <c r="B162" s="1754" t="s">
        <v>837</v>
      </c>
      <c r="C162" s="1762">
        <v>7670</v>
      </c>
      <c r="D162" s="1762">
        <v>7882</v>
      </c>
      <c r="E162" s="1762">
        <f t="shared" ref="E162:E167" si="23">SUM(C162:D162)</f>
        <v>15552</v>
      </c>
      <c r="F162" s="1762">
        <v>3555</v>
      </c>
      <c r="G162" s="1762">
        <v>3417</v>
      </c>
      <c r="H162" s="1762">
        <f>SUM(F162:G162)</f>
        <v>6972</v>
      </c>
      <c r="I162" s="1773">
        <f t="shared" ref="I162:K167" si="24">F162/C162*100</f>
        <v>46.349413298565842</v>
      </c>
      <c r="J162" s="1773">
        <f t="shared" si="24"/>
        <v>43.351941131692463</v>
      </c>
      <c r="K162" s="1773">
        <f t="shared" si="24"/>
        <v>44.830246913580247</v>
      </c>
    </row>
    <row r="163" spans="2:11" s="1746" customFormat="1">
      <c r="B163" s="1754" t="s">
        <v>829</v>
      </c>
      <c r="C163" s="1762">
        <v>7879</v>
      </c>
      <c r="D163" s="1762">
        <v>7955</v>
      </c>
      <c r="E163" s="1762">
        <f t="shared" si="23"/>
        <v>15834</v>
      </c>
      <c r="F163" s="1762">
        <v>3365</v>
      </c>
      <c r="G163" s="1762">
        <v>3257</v>
      </c>
      <c r="H163" s="1762">
        <f t="shared" ref="H163:H167" si="25">SUM(F163:G163)</f>
        <v>6622</v>
      </c>
      <c r="I163" s="1773">
        <f t="shared" si="24"/>
        <v>42.70846554131235</v>
      </c>
      <c r="J163" s="1773">
        <f t="shared" si="24"/>
        <v>40.942803268384665</v>
      </c>
      <c r="K163" s="1773">
        <f t="shared" si="24"/>
        <v>41.821396993810787</v>
      </c>
    </row>
    <row r="164" spans="2:11" s="1746" customFormat="1">
      <c r="B164" s="1754" t="s">
        <v>831</v>
      </c>
      <c r="C164" s="1762">
        <v>7707</v>
      </c>
      <c r="D164" s="1762">
        <v>7748</v>
      </c>
      <c r="E164" s="1762">
        <f t="shared" si="23"/>
        <v>15455</v>
      </c>
      <c r="F164" s="1762">
        <v>3117</v>
      </c>
      <c r="G164" s="1762">
        <v>2947</v>
      </c>
      <c r="H164" s="1762">
        <f t="shared" si="25"/>
        <v>6064</v>
      </c>
      <c r="I164" s="1773">
        <f t="shared" si="24"/>
        <v>40.443752432853252</v>
      </c>
      <c r="J164" s="1773">
        <f t="shared" si="24"/>
        <v>38.035622096024781</v>
      </c>
      <c r="K164" s="1773">
        <f t="shared" si="24"/>
        <v>39.236493044322224</v>
      </c>
    </row>
    <row r="165" spans="2:11" s="1746" customFormat="1" ht="13.5" customHeight="1">
      <c r="B165" s="1754" t="s">
        <v>833</v>
      </c>
      <c r="C165" s="1762">
        <v>38962</v>
      </c>
      <c r="D165" s="1762">
        <v>37403</v>
      </c>
      <c r="E165" s="1762">
        <f t="shared" si="23"/>
        <v>76365</v>
      </c>
      <c r="F165" s="1762">
        <v>18720</v>
      </c>
      <c r="G165" s="1762">
        <v>17570</v>
      </c>
      <c r="H165" s="1762">
        <f t="shared" si="25"/>
        <v>36290</v>
      </c>
      <c r="I165" s="1773">
        <f t="shared" si="24"/>
        <v>48.046814845233818</v>
      </c>
      <c r="J165" s="1773">
        <f t="shared" si="24"/>
        <v>46.974841590246776</v>
      </c>
      <c r="K165" s="1773">
        <f t="shared" si="24"/>
        <v>47.521770444575395</v>
      </c>
    </row>
    <row r="166" spans="2:11" s="1746" customFormat="1">
      <c r="B166" s="1754" t="s">
        <v>835</v>
      </c>
      <c r="C166" s="1762">
        <v>20113</v>
      </c>
      <c r="D166" s="1762">
        <v>19359</v>
      </c>
      <c r="E166" s="1762">
        <f t="shared" si="23"/>
        <v>39472</v>
      </c>
      <c r="F166" s="1762">
        <v>10668</v>
      </c>
      <c r="G166" s="1762">
        <v>10087</v>
      </c>
      <c r="H166" s="1762">
        <f t="shared" si="25"/>
        <v>20755</v>
      </c>
      <c r="I166" s="1773">
        <f t="shared" si="24"/>
        <v>53.040322179684786</v>
      </c>
      <c r="J166" s="1773">
        <f t="shared" si="24"/>
        <v>52.104964099385299</v>
      </c>
      <c r="K166" s="1773">
        <f t="shared" si="24"/>
        <v>52.581576813944068</v>
      </c>
    </row>
    <row r="167" spans="2:11" s="1746" customFormat="1">
      <c r="B167" s="1754" t="s">
        <v>839</v>
      </c>
      <c r="C167" s="1762">
        <v>10048</v>
      </c>
      <c r="D167" s="1762">
        <v>10279</v>
      </c>
      <c r="E167" s="1762">
        <f t="shared" si="23"/>
        <v>20327</v>
      </c>
      <c r="F167" s="1762">
        <v>4862</v>
      </c>
      <c r="G167" s="1762">
        <v>4791</v>
      </c>
      <c r="H167" s="1762">
        <f t="shared" si="25"/>
        <v>9653</v>
      </c>
      <c r="I167" s="1773">
        <f t="shared" si="24"/>
        <v>48.387738853503187</v>
      </c>
      <c r="J167" s="1773">
        <f t="shared" si="24"/>
        <v>46.609592372798907</v>
      </c>
      <c r="K167" s="1773">
        <f t="shared" si="24"/>
        <v>47.488562011118219</v>
      </c>
    </row>
    <row r="168" spans="2:11" s="1746" customFormat="1">
      <c r="B168" s="1754" t="s">
        <v>2427</v>
      </c>
      <c r="C168" s="1762">
        <v>135</v>
      </c>
      <c r="D168" s="1762">
        <v>147</v>
      </c>
      <c r="E168" s="1762">
        <f>SUM(C168:D168)</f>
        <v>282</v>
      </c>
      <c r="F168" s="1762">
        <v>32</v>
      </c>
      <c r="G168" s="1762">
        <v>28</v>
      </c>
      <c r="H168" s="1762">
        <f>SUM(F168:G168)</f>
        <v>60</v>
      </c>
      <c r="I168" s="1773">
        <f>F168/C168*100</f>
        <v>23.703703703703706</v>
      </c>
      <c r="J168" s="1773">
        <f>G168/D168*100</f>
        <v>19.047619047619047</v>
      </c>
      <c r="K168" s="1773">
        <f>H168/E168*100</f>
        <v>21.276595744680851</v>
      </c>
    </row>
    <row r="169" spans="2:11" s="1746" customFormat="1" ht="13.5" customHeight="1">
      <c r="B169" s="1765" t="s">
        <v>2421</v>
      </c>
      <c r="C169" s="1766">
        <f>SUM(C162:C168)</f>
        <v>92514</v>
      </c>
      <c r="D169" s="1766">
        <f>SUM(D162:D168)</f>
        <v>90773</v>
      </c>
      <c r="E169" s="1766">
        <f>SUM(C169:D169)</f>
        <v>183287</v>
      </c>
      <c r="F169" s="1766">
        <f>SUM(F162:F168)</f>
        <v>44319</v>
      </c>
      <c r="G169" s="1766">
        <f>SUM(G162:G168)</f>
        <v>42097</v>
      </c>
      <c r="H169" s="1766">
        <f>SUM(F169:G169)</f>
        <v>86416</v>
      </c>
      <c r="I169" s="1767">
        <f t="shared" ref="I169:K170" si="26">F169/C169*100</f>
        <v>47.905181918412346</v>
      </c>
      <c r="J169" s="1767">
        <f t="shared" si="26"/>
        <v>46.376125059213642</v>
      </c>
      <c r="K169" s="1767">
        <f t="shared" si="26"/>
        <v>47.147915564115294</v>
      </c>
    </row>
    <row r="170" spans="2:11" s="1746" customFormat="1">
      <c r="B170" s="1756" t="s">
        <v>2422</v>
      </c>
      <c r="C170" s="1786">
        <v>1210963</v>
      </c>
      <c r="D170" s="1786">
        <v>1220568</v>
      </c>
      <c r="E170" s="1786">
        <f>SUM(C170:D170)</f>
        <v>2431531</v>
      </c>
      <c r="F170" s="1786">
        <v>554301</v>
      </c>
      <c r="G170" s="1786">
        <v>540279</v>
      </c>
      <c r="H170" s="1786">
        <f>SUM(F170:G170)</f>
        <v>1094580</v>
      </c>
      <c r="I170" s="1759">
        <f t="shared" si="26"/>
        <v>45.773570290752069</v>
      </c>
      <c r="J170" s="1759">
        <f t="shared" si="26"/>
        <v>44.264555518414376</v>
      </c>
      <c r="K170" s="1759">
        <f t="shared" si="26"/>
        <v>45.016082459980979</v>
      </c>
    </row>
    <row r="171" spans="2:11" s="1746" customFormat="1">
      <c r="B171" s="2635"/>
      <c r="C171" s="2635"/>
      <c r="D171" s="2635"/>
      <c r="E171" s="2635"/>
      <c r="F171" s="2635"/>
      <c r="G171" s="2635"/>
      <c r="H171" s="2635"/>
      <c r="I171" s="2635"/>
      <c r="J171" s="2635"/>
      <c r="K171" s="2635"/>
    </row>
    <row r="172" spans="2:11" s="1746" customFormat="1">
      <c r="B172" s="1760" t="s">
        <v>1340</v>
      </c>
      <c r="C172" s="1751" t="s">
        <v>2288</v>
      </c>
      <c r="D172" s="1752" t="s">
        <v>2289</v>
      </c>
      <c r="E172" s="1753" t="s">
        <v>1987</v>
      </c>
      <c r="F172" s="1768"/>
      <c r="G172" s="1768"/>
      <c r="H172" s="1768"/>
      <c r="I172" s="1768"/>
      <c r="J172" s="1768"/>
      <c r="K172" s="1768"/>
    </row>
    <row r="173" spans="2:11" s="1746" customFormat="1">
      <c r="B173" s="1761" t="s">
        <v>2414</v>
      </c>
      <c r="C173" s="1757">
        <v>14464</v>
      </c>
      <c r="D173" s="1757">
        <v>15425</v>
      </c>
      <c r="E173" s="1757">
        <f>SUM(C173:D173)</f>
        <v>29889</v>
      </c>
      <c r="F173" s="1768"/>
      <c r="G173" s="1768"/>
      <c r="H173" s="1768"/>
      <c r="I173" s="1768"/>
      <c r="J173" s="1768"/>
      <c r="K173" s="1768"/>
    </row>
    <row r="174" spans="2:11" s="1746" customFormat="1">
      <c r="B174" s="1761" t="s">
        <v>2415</v>
      </c>
      <c r="C174" s="1757">
        <v>222</v>
      </c>
      <c r="D174" s="1757">
        <v>233</v>
      </c>
      <c r="E174" s="1757">
        <f>SUM(C174:D174)</f>
        <v>455</v>
      </c>
      <c r="F174" s="1768"/>
      <c r="G174" s="1768"/>
      <c r="H174" s="1768"/>
      <c r="I174" s="1768"/>
      <c r="J174" s="1768"/>
      <c r="K174" s="1768"/>
    </row>
    <row r="175" spans="2:11" s="1746" customFormat="1">
      <c r="B175" s="1769"/>
      <c r="C175" s="1150"/>
      <c r="D175" s="1150"/>
      <c r="E175" s="1150"/>
      <c r="F175" s="1768"/>
      <c r="G175" s="1768"/>
      <c r="H175" s="1768"/>
      <c r="I175" s="1768"/>
      <c r="J175" s="1768"/>
      <c r="K175" s="1768"/>
    </row>
    <row r="176" spans="2:11" s="1746" customFormat="1">
      <c r="B176" s="1768"/>
      <c r="C176" s="1768"/>
      <c r="D176" s="1768"/>
      <c r="E176" s="1768"/>
      <c r="F176" s="1768"/>
      <c r="G176" s="1768"/>
      <c r="H176" s="1768"/>
      <c r="I176" s="1768"/>
      <c r="J176" s="1768"/>
      <c r="K176" s="1768"/>
    </row>
    <row r="177" spans="2:11" s="1746" customFormat="1" ht="17.25">
      <c r="B177" s="1745" t="s">
        <v>2432</v>
      </c>
    </row>
    <row r="178" spans="2:11" s="1746" customFormat="1">
      <c r="B178" s="1763" t="s">
        <v>2408</v>
      </c>
      <c r="C178" s="2636" t="s">
        <v>2434</v>
      </c>
      <c r="D178" s="2636"/>
      <c r="E178" s="2636"/>
      <c r="F178" s="2636"/>
    </row>
    <row r="179" spans="2:11" s="1746" customFormat="1">
      <c r="B179" s="1763" t="s">
        <v>2417</v>
      </c>
      <c r="C179" s="2631" t="s">
        <v>2433</v>
      </c>
      <c r="D179" s="2631"/>
      <c r="E179" s="2631"/>
      <c r="F179" s="2631"/>
      <c r="G179" s="2631"/>
    </row>
    <row r="180" spans="2:11" s="1746" customFormat="1">
      <c r="B180" s="1749" t="s">
        <v>1305</v>
      </c>
      <c r="C180" s="2632" t="s">
        <v>2411</v>
      </c>
      <c r="D180" s="2633"/>
      <c r="E180" s="2633"/>
      <c r="F180" s="2633" t="s">
        <v>2412</v>
      </c>
      <c r="G180" s="2633"/>
      <c r="H180" s="2633"/>
      <c r="I180" s="2633" t="s">
        <v>2413</v>
      </c>
      <c r="J180" s="2633"/>
      <c r="K180" s="2634"/>
    </row>
    <row r="181" spans="2:11" s="1746" customFormat="1">
      <c r="B181" s="1750" t="s">
        <v>1474</v>
      </c>
      <c r="C181" s="1751" t="s">
        <v>2288</v>
      </c>
      <c r="D181" s="1752" t="s">
        <v>2289</v>
      </c>
      <c r="E181" s="1752" t="s">
        <v>1987</v>
      </c>
      <c r="F181" s="1752" t="s">
        <v>2288</v>
      </c>
      <c r="G181" s="1752" t="s">
        <v>2289</v>
      </c>
      <c r="H181" s="1752" t="s">
        <v>1987</v>
      </c>
      <c r="I181" s="1752" t="s">
        <v>2288</v>
      </c>
      <c r="J181" s="1752" t="s">
        <v>2289</v>
      </c>
      <c r="K181" s="1753" t="s">
        <v>1987</v>
      </c>
    </row>
    <row r="182" spans="2:11" s="1746" customFormat="1">
      <c r="B182" s="1754" t="s">
        <v>837</v>
      </c>
      <c r="C182" s="1150">
        <v>7670</v>
      </c>
      <c r="D182" s="1150">
        <v>7882</v>
      </c>
      <c r="E182" s="1150">
        <f t="shared" ref="E182:E187" si="27">SUM(C182:D182)</f>
        <v>15552</v>
      </c>
      <c r="F182" s="1150">
        <v>3555</v>
      </c>
      <c r="G182" s="1150">
        <v>3417</v>
      </c>
      <c r="H182" s="1150">
        <f>SUM(F182:G182)</f>
        <v>6972</v>
      </c>
      <c r="I182" s="1784">
        <f t="shared" ref="I182:K187" si="28">F182/C182*100</f>
        <v>46.349413298565842</v>
      </c>
      <c r="J182" s="1784">
        <f t="shared" si="28"/>
        <v>43.351941131692463</v>
      </c>
      <c r="K182" s="1784">
        <f t="shared" si="28"/>
        <v>44.830246913580247</v>
      </c>
    </row>
    <row r="183" spans="2:11" s="1746" customFormat="1">
      <c r="B183" s="1754" t="s">
        <v>829</v>
      </c>
      <c r="C183" s="1150">
        <v>7879</v>
      </c>
      <c r="D183" s="1150">
        <v>7955</v>
      </c>
      <c r="E183" s="1150">
        <f t="shared" si="27"/>
        <v>15834</v>
      </c>
      <c r="F183" s="1150">
        <v>3365</v>
      </c>
      <c r="G183" s="1150">
        <v>3257</v>
      </c>
      <c r="H183" s="1150">
        <f t="shared" ref="H183:H187" si="29">SUM(F183:G183)</f>
        <v>6622</v>
      </c>
      <c r="I183" s="1784">
        <f t="shared" si="28"/>
        <v>42.70846554131235</v>
      </c>
      <c r="J183" s="1784">
        <f t="shared" si="28"/>
        <v>40.942803268384665</v>
      </c>
      <c r="K183" s="1784">
        <f t="shared" si="28"/>
        <v>41.821396993810787</v>
      </c>
    </row>
    <row r="184" spans="2:11" s="1746" customFormat="1">
      <c r="B184" s="1754" t="s">
        <v>831</v>
      </c>
      <c r="C184" s="1150">
        <v>7707</v>
      </c>
      <c r="D184" s="1150">
        <v>7748</v>
      </c>
      <c r="E184" s="1150">
        <f t="shared" si="27"/>
        <v>15455</v>
      </c>
      <c r="F184" s="1150">
        <v>3117</v>
      </c>
      <c r="G184" s="1150">
        <v>2947</v>
      </c>
      <c r="H184" s="1150">
        <f t="shared" si="29"/>
        <v>6064</v>
      </c>
      <c r="I184" s="1784">
        <f t="shared" si="28"/>
        <v>40.443752432853252</v>
      </c>
      <c r="J184" s="1784">
        <f t="shared" si="28"/>
        <v>38.035622096024781</v>
      </c>
      <c r="K184" s="1784">
        <f t="shared" si="28"/>
        <v>39.236493044322224</v>
      </c>
    </row>
    <row r="185" spans="2:11" s="1746" customFormat="1" ht="13.5" customHeight="1">
      <c r="B185" s="1754" t="s">
        <v>833</v>
      </c>
      <c r="C185" s="1150">
        <v>38962</v>
      </c>
      <c r="D185" s="1150">
        <v>37403</v>
      </c>
      <c r="E185" s="1150">
        <f t="shared" si="27"/>
        <v>76365</v>
      </c>
      <c r="F185" s="1150">
        <v>18719</v>
      </c>
      <c r="G185" s="1150">
        <v>17566</v>
      </c>
      <c r="H185" s="1150">
        <f t="shared" si="29"/>
        <v>36285</v>
      </c>
      <c r="I185" s="1784">
        <f t="shared" si="28"/>
        <v>48.044248241876701</v>
      </c>
      <c r="J185" s="1784">
        <f t="shared" si="28"/>
        <v>46.964147260914899</v>
      </c>
      <c r="K185" s="1784">
        <f t="shared" si="28"/>
        <v>47.515222942447451</v>
      </c>
    </row>
    <row r="186" spans="2:11" s="1746" customFormat="1">
      <c r="B186" s="1754" t="s">
        <v>835</v>
      </c>
      <c r="C186" s="1150">
        <v>20113</v>
      </c>
      <c r="D186" s="1150">
        <v>19359</v>
      </c>
      <c r="E186" s="1150">
        <f t="shared" si="27"/>
        <v>39472</v>
      </c>
      <c r="F186" s="1150">
        <v>10670</v>
      </c>
      <c r="G186" s="1150">
        <v>10088</v>
      </c>
      <c r="H186" s="1150">
        <f t="shared" si="29"/>
        <v>20758</v>
      </c>
      <c r="I186" s="1784">
        <f t="shared" si="28"/>
        <v>53.050265997116298</v>
      </c>
      <c r="J186" s="1784">
        <f t="shared" si="28"/>
        <v>52.110129655457406</v>
      </c>
      <c r="K186" s="1784">
        <f t="shared" si="28"/>
        <v>52.589177138224564</v>
      </c>
    </row>
    <row r="187" spans="2:11" s="1746" customFormat="1">
      <c r="B187" s="1754" t="s">
        <v>839</v>
      </c>
      <c r="C187" s="1150">
        <v>10048</v>
      </c>
      <c r="D187" s="1150">
        <v>10279</v>
      </c>
      <c r="E187" s="1150">
        <f t="shared" si="27"/>
        <v>20327</v>
      </c>
      <c r="F187" s="1150">
        <v>4862</v>
      </c>
      <c r="G187" s="1150">
        <v>4791</v>
      </c>
      <c r="H187" s="1150">
        <f t="shared" si="29"/>
        <v>9653</v>
      </c>
      <c r="I187" s="1784">
        <f t="shared" si="28"/>
        <v>48.387738853503187</v>
      </c>
      <c r="J187" s="1784">
        <f t="shared" si="28"/>
        <v>46.609592372798907</v>
      </c>
      <c r="K187" s="1784">
        <f t="shared" si="28"/>
        <v>47.488562011118219</v>
      </c>
    </row>
    <row r="188" spans="2:11" s="1746" customFormat="1">
      <c r="B188" s="1756" t="s">
        <v>2427</v>
      </c>
      <c r="C188" s="1757">
        <v>135</v>
      </c>
      <c r="D188" s="1757">
        <v>147</v>
      </c>
      <c r="E188" s="1757">
        <f>SUM(C188:D188)</f>
        <v>282</v>
      </c>
      <c r="F188" s="1757">
        <v>32</v>
      </c>
      <c r="G188" s="1757">
        <v>29</v>
      </c>
      <c r="H188" s="1757">
        <f>SUM(F188:G188)</f>
        <v>61</v>
      </c>
      <c r="I188" s="1759">
        <f>F188/C188*100</f>
        <v>23.703703703703706</v>
      </c>
      <c r="J188" s="1759">
        <f>G188/D188*100</f>
        <v>19.727891156462583</v>
      </c>
      <c r="K188" s="1759">
        <f>H188/E188*100</f>
        <v>21.631205673758867</v>
      </c>
    </row>
    <row r="189" spans="2:11" s="1746" customFormat="1" ht="13.5" customHeight="1">
      <c r="B189" s="1765" t="s">
        <v>2421</v>
      </c>
      <c r="C189" s="1766">
        <f>SUM(C182:C188)</f>
        <v>92514</v>
      </c>
      <c r="D189" s="1766">
        <f>SUM(D182:D188)</f>
        <v>90773</v>
      </c>
      <c r="E189" s="1766">
        <f>SUM(C189:D189)</f>
        <v>183287</v>
      </c>
      <c r="F189" s="1766">
        <f>SUM(F182:F188)</f>
        <v>44320</v>
      </c>
      <c r="G189" s="1766">
        <f>SUM(G182:G188)</f>
        <v>42095</v>
      </c>
      <c r="H189" s="1766">
        <f>SUM(F189:G189)</f>
        <v>86415</v>
      </c>
      <c r="I189" s="1767">
        <f t="shared" ref="I189:K190" si="30">F189/C189*100</f>
        <v>47.906262835895106</v>
      </c>
      <c r="J189" s="1767">
        <f t="shared" si="30"/>
        <v>46.37392176087603</v>
      </c>
      <c r="K189" s="1767">
        <f t="shared" si="30"/>
        <v>47.147369971683752</v>
      </c>
    </row>
    <row r="190" spans="2:11" s="1746" customFormat="1">
      <c r="B190" s="1765" t="s">
        <v>2422</v>
      </c>
      <c r="C190" s="1777">
        <v>1210963</v>
      </c>
      <c r="D190" s="1777">
        <v>1220568</v>
      </c>
      <c r="E190" s="1777">
        <f>SUM(C190:D190)</f>
        <v>2431531</v>
      </c>
      <c r="F190" s="1777">
        <v>554301</v>
      </c>
      <c r="G190" s="1777">
        <v>540274</v>
      </c>
      <c r="H190" s="1777">
        <f>SUM(F190:G190)</f>
        <v>1094575</v>
      </c>
      <c r="I190" s="1767">
        <f t="shared" si="30"/>
        <v>45.773570290752069</v>
      </c>
      <c r="J190" s="1767">
        <f t="shared" si="30"/>
        <v>44.264145873068934</v>
      </c>
      <c r="K190" s="1767">
        <f t="shared" si="30"/>
        <v>45.015876828220577</v>
      </c>
    </row>
    <row r="191" spans="2:11" s="1746" customFormat="1">
      <c r="B191" s="2635"/>
      <c r="C191" s="2635"/>
      <c r="D191" s="2635"/>
      <c r="E191" s="2635"/>
      <c r="F191" s="2635"/>
      <c r="G191" s="2635"/>
      <c r="H191" s="2635"/>
      <c r="I191" s="2635"/>
      <c r="J191" s="2635"/>
      <c r="K191" s="2635"/>
    </row>
    <row r="192" spans="2:11" s="1746" customFormat="1">
      <c r="B192" s="1760" t="s">
        <v>1340</v>
      </c>
      <c r="C192" s="1751" t="s">
        <v>2288</v>
      </c>
      <c r="D192" s="1752" t="s">
        <v>2289</v>
      </c>
      <c r="E192" s="1753" t="s">
        <v>1987</v>
      </c>
      <c r="F192" s="1768"/>
      <c r="G192" s="1768"/>
      <c r="H192" s="1768"/>
      <c r="I192" s="1768"/>
      <c r="J192" s="1768"/>
      <c r="K192" s="1768"/>
    </row>
    <row r="193" spans="2:11" s="1746" customFormat="1">
      <c r="B193" s="1751" t="s">
        <v>2414</v>
      </c>
      <c r="C193" s="1766">
        <v>14468</v>
      </c>
      <c r="D193" s="1766">
        <v>15426</v>
      </c>
      <c r="E193" s="1766">
        <f>SUM(C193:D193)</f>
        <v>29894</v>
      </c>
      <c r="F193" s="1768"/>
      <c r="G193" s="1768"/>
      <c r="H193" s="1768"/>
      <c r="I193" s="1768"/>
      <c r="J193" s="1768"/>
      <c r="K193" s="1768"/>
    </row>
    <row r="194" spans="2:11" s="1746" customFormat="1">
      <c r="B194" s="1761" t="s">
        <v>2415</v>
      </c>
      <c r="C194" s="1757">
        <v>222</v>
      </c>
      <c r="D194" s="1757">
        <v>233</v>
      </c>
      <c r="E194" s="1757">
        <f>SUM(C194:D194)</f>
        <v>455</v>
      </c>
      <c r="F194" s="1768"/>
      <c r="G194" s="1768"/>
      <c r="H194" s="1768"/>
      <c r="I194" s="1768"/>
      <c r="J194" s="1768"/>
      <c r="K194" s="1768"/>
    </row>
  </sheetData>
  <mergeCells count="59">
    <mergeCell ref="F43:H43"/>
    <mergeCell ref="I25:K25"/>
    <mergeCell ref="C41:F41"/>
    <mergeCell ref="B4:C4"/>
    <mergeCell ref="C5:E5"/>
    <mergeCell ref="C6:G6"/>
    <mergeCell ref="C7:E7"/>
    <mergeCell ref="F7:H7"/>
    <mergeCell ref="I7:K7"/>
    <mergeCell ref="C23:G23"/>
    <mergeCell ref="C24:G24"/>
    <mergeCell ref="C25:E25"/>
    <mergeCell ref="F25:H25"/>
    <mergeCell ref="C42:G42"/>
    <mergeCell ref="I43:K43"/>
    <mergeCell ref="C43:E43"/>
    <mergeCell ref="B53:K53"/>
    <mergeCell ref="C98:F98"/>
    <mergeCell ref="C61:G61"/>
    <mergeCell ref="C62:E62"/>
    <mergeCell ref="F62:H62"/>
    <mergeCell ref="I62:K62"/>
    <mergeCell ref="B71:K71"/>
    <mergeCell ref="C78:F78"/>
    <mergeCell ref="C79:G79"/>
    <mergeCell ref="C80:E80"/>
    <mergeCell ref="F80:H80"/>
    <mergeCell ref="I80:K80"/>
    <mergeCell ref="B91:K91"/>
    <mergeCell ref="C60:F60"/>
    <mergeCell ref="C138:F138"/>
    <mergeCell ref="C99:G99"/>
    <mergeCell ref="C100:E100"/>
    <mergeCell ref="F100:H100"/>
    <mergeCell ref="I100:K100"/>
    <mergeCell ref="B111:K111"/>
    <mergeCell ref="C118:F118"/>
    <mergeCell ref="C119:G119"/>
    <mergeCell ref="C120:E120"/>
    <mergeCell ref="F120:H120"/>
    <mergeCell ref="I120:K120"/>
    <mergeCell ref="B131:K131"/>
    <mergeCell ref="C178:F178"/>
    <mergeCell ref="C139:G139"/>
    <mergeCell ref="C140:E140"/>
    <mergeCell ref="F140:H140"/>
    <mergeCell ref="I140:K140"/>
    <mergeCell ref="B151:K151"/>
    <mergeCell ref="C158:F158"/>
    <mergeCell ref="C159:G159"/>
    <mergeCell ref="C160:E160"/>
    <mergeCell ref="F160:H160"/>
    <mergeCell ref="I160:K160"/>
    <mergeCell ref="B171:K171"/>
    <mergeCell ref="C179:G179"/>
    <mergeCell ref="C180:E180"/>
    <mergeCell ref="F180:H180"/>
    <mergeCell ref="I180:K180"/>
    <mergeCell ref="B191:K191"/>
  </mergeCells>
  <phoneticPr fontId="4"/>
  <pageMargins left="0.51181102362204722" right="0.51181102362204722" top="0.74803149606299213" bottom="0.74803149606299213"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AA695-74D3-452C-A505-BBC4A310452C}">
  <sheetPr>
    <pageSetUpPr fitToPage="1"/>
  </sheetPr>
  <dimension ref="A1:G32"/>
  <sheetViews>
    <sheetView view="pageBreakPreview" zoomScaleNormal="100" zoomScaleSheetLayoutView="100" workbookViewId="0"/>
  </sheetViews>
  <sheetFormatPr defaultRowHeight="13.5"/>
  <cols>
    <col min="1" max="1" width="16.625" customWidth="1"/>
    <col min="2" max="2" width="17.625" customWidth="1"/>
    <col min="3" max="3" width="16.625" customWidth="1"/>
    <col min="4" max="4" width="17.625" customWidth="1"/>
    <col min="5" max="5" width="16.625" customWidth="1"/>
  </cols>
  <sheetData>
    <row r="1" spans="1:6" ht="18.75">
      <c r="A1" s="1790" t="s">
        <v>2435</v>
      </c>
    </row>
    <row r="2" spans="1:6" ht="27.75" customHeight="1" thickBot="1">
      <c r="E2" s="185" t="s">
        <v>2436</v>
      </c>
    </row>
    <row r="3" spans="1:6" ht="18" customHeight="1">
      <c r="A3" s="1791" t="s">
        <v>2181</v>
      </c>
      <c r="B3" s="1792" t="s">
        <v>2437</v>
      </c>
      <c r="C3" s="1793"/>
      <c r="D3" s="1794" t="s">
        <v>2438</v>
      </c>
      <c r="E3" s="1795"/>
    </row>
    <row r="4" spans="1:6" ht="18" customHeight="1" thickBot="1">
      <c r="A4" s="372" t="s">
        <v>1906</v>
      </c>
      <c r="B4" s="1796"/>
      <c r="C4" s="1797" t="s">
        <v>2439</v>
      </c>
      <c r="D4" s="1798"/>
      <c r="E4" s="1797" t="s">
        <v>2439</v>
      </c>
    </row>
    <row r="5" spans="1:6" ht="18" customHeight="1">
      <c r="A5" s="1799" t="s">
        <v>1852</v>
      </c>
      <c r="B5" s="1800">
        <v>70555662</v>
      </c>
      <c r="C5" s="1801">
        <v>-1.9067710011246382</v>
      </c>
      <c r="D5" s="1802">
        <v>68345661</v>
      </c>
      <c r="E5" s="1801">
        <v>-1.4683730304281233</v>
      </c>
      <c r="F5" s="10"/>
    </row>
    <row r="6" spans="1:6" ht="18" customHeight="1">
      <c r="A6" s="1799" t="s">
        <v>1853</v>
      </c>
      <c r="B6" s="1803">
        <v>67579504</v>
      </c>
      <c r="C6" s="1801">
        <f t="shared" ref="C6:C15" si="0">(B6-B5)/B5*100</f>
        <v>-4.2181703291225583</v>
      </c>
      <c r="D6" s="1804">
        <v>64443194</v>
      </c>
      <c r="E6" s="1801">
        <f t="shared" ref="E6:E15" si="1">(D6-D5)/D5*100</f>
        <v>-5.709897223760847</v>
      </c>
    </row>
    <row r="7" spans="1:6" ht="18" customHeight="1">
      <c r="A7" s="1799" t="s">
        <v>1814</v>
      </c>
      <c r="B7" s="1803">
        <v>66942419</v>
      </c>
      <c r="C7" s="1801">
        <f t="shared" si="0"/>
        <v>-0.94271925996970918</v>
      </c>
      <c r="D7" s="1804">
        <v>63657113</v>
      </c>
      <c r="E7" s="1801">
        <f t="shared" si="1"/>
        <v>-1.2198045304830794</v>
      </c>
    </row>
    <row r="8" spans="1:6" ht="18" customHeight="1">
      <c r="A8" s="1799" t="s">
        <v>1815</v>
      </c>
      <c r="B8" s="1803">
        <v>70968479</v>
      </c>
      <c r="C8" s="1801">
        <f t="shared" si="0"/>
        <v>6.0142134989176297</v>
      </c>
      <c r="D8" s="1804">
        <v>68892336</v>
      </c>
      <c r="E8" s="1801">
        <f t="shared" si="1"/>
        <v>8.2240974390403156</v>
      </c>
    </row>
    <row r="9" spans="1:6" ht="18" customHeight="1">
      <c r="A9" s="1799" t="s">
        <v>1816</v>
      </c>
      <c r="B9" s="1803">
        <v>64479140</v>
      </c>
      <c r="C9" s="1801">
        <f t="shared" si="0"/>
        <v>-9.1439736224303179</v>
      </c>
      <c r="D9" s="1804">
        <v>62301458</v>
      </c>
      <c r="E9" s="1801">
        <f t="shared" si="1"/>
        <v>-9.5669248318129334</v>
      </c>
    </row>
    <row r="10" spans="1:6" ht="18" customHeight="1">
      <c r="A10" s="1799" t="s">
        <v>1817</v>
      </c>
      <c r="B10" s="1585">
        <v>63272608</v>
      </c>
      <c r="C10" s="1801">
        <f t="shared" si="0"/>
        <v>-1.8711974136131471</v>
      </c>
      <c r="D10" s="1804">
        <v>60796962</v>
      </c>
      <c r="E10" s="1801">
        <f t="shared" si="1"/>
        <v>-2.4148648335003653</v>
      </c>
    </row>
    <row r="11" spans="1:6" ht="18" customHeight="1">
      <c r="A11" s="1799" t="s">
        <v>1818</v>
      </c>
      <c r="B11" s="1803">
        <v>64760936</v>
      </c>
      <c r="C11" s="1801">
        <f t="shared" si="0"/>
        <v>2.3522469628563436</v>
      </c>
      <c r="D11" s="1804">
        <v>61587638</v>
      </c>
      <c r="E11" s="1801">
        <f t="shared" si="1"/>
        <v>1.3005189305347198</v>
      </c>
    </row>
    <row r="12" spans="1:6" ht="18" customHeight="1">
      <c r="A12" s="1805" t="s">
        <v>2440</v>
      </c>
      <c r="B12" s="1588">
        <v>60919275</v>
      </c>
      <c r="C12" s="1801">
        <f t="shared" si="0"/>
        <v>-5.9320652808353485</v>
      </c>
      <c r="D12" s="1806">
        <v>58539069</v>
      </c>
      <c r="E12" s="1801">
        <f t="shared" si="1"/>
        <v>-4.9499690181331522</v>
      </c>
    </row>
    <row r="13" spans="1:6" ht="18" customHeight="1">
      <c r="A13" s="1805" t="s">
        <v>2441</v>
      </c>
      <c r="B13" s="1588">
        <v>65241606</v>
      </c>
      <c r="C13" s="1801">
        <f t="shared" si="0"/>
        <v>7.0951780040061214</v>
      </c>
      <c r="D13" s="1806">
        <v>62342415</v>
      </c>
      <c r="E13" s="1801">
        <f t="shared" si="1"/>
        <v>6.4971070858677304</v>
      </c>
    </row>
    <row r="14" spans="1:6" ht="18" customHeight="1">
      <c r="A14" s="1805" t="s">
        <v>2442</v>
      </c>
      <c r="B14" s="1588">
        <v>61769116</v>
      </c>
      <c r="C14" s="1801">
        <f t="shared" si="0"/>
        <v>-5.3225084618548477</v>
      </c>
      <c r="D14" s="1806">
        <v>58844148</v>
      </c>
      <c r="E14" s="1801">
        <f t="shared" si="1"/>
        <v>-5.6113754977249437</v>
      </c>
    </row>
    <row r="15" spans="1:6" ht="18" customHeight="1">
      <c r="A15" s="1805" t="s">
        <v>2443</v>
      </c>
      <c r="B15" s="1589">
        <v>62201550</v>
      </c>
      <c r="C15" s="1801">
        <f t="shared" si="0"/>
        <v>0.70008125096043139</v>
      </c>
      <c r="D15" s="1806">
        <v>59470112</v>
      </c>
      <c r="E15" s="1801">
        <f t="shared" si="1"/>
        <v>1.0637659330202216</v>
      </c>
      <c r="F15" s="10"/>
    </row>
    <row r="16" spans="1:6" ht="18" customHeight="1">
      <c r="A16" s="1805" t="s">
        <v>1600</v>
      </c>
      <c r="B16" s="1589">
        <v>64794226</v>
      </c>
      <c r="C16" s="1801">
        <v>4.2</v>
      </c>
      <c r="D16" s="1806">
        <v>61579901</v>
      </c>
      <c r="E16" s="1801">
        <v>3.5</v>
      </c>
    </row>
    <row r="17" spans="1:7" ht="18" customHeight="1">
      <c r="A17" s="1805" t="s">
        <v>1601</v>
      </c>
      <c r="B17" s="1589">
        <v>65271685</v>
      </c>
      <c r="C17" s="1807">
        <f t="shared" ref="C17:C31" si="2">((B17-B16)/B16)*100</f>
        <v>0.73688510454619827</v>
      </c>
      <c r="D17" s="1806">
        <v>62940429</v>
      </c>
      <c r="E17" s="1807">
        <f t="shared" ref="E17:E30" si="3">((D17-D16)/D16)*100</f>
        <v>2.2093702294194983</v>
      </c>
    </row>
    <row r="18" spans="1:7" ht="18" customHeight="1">
      <c r="A18" s="1805" t="s">
        <v>1602</v>
      </c>
      <c r="B18" s="1808">
        <v>72855814</v>
      </c>
      <c r="C18" s="1807">
        <f t="shared" si="2"/>
        <v>11.619324673478246</v>
      </c>
      <c r="D18" s="1809">
        <v>69258123</v>
      </c>
      <c r="E18" s="1807">
        <f t="shared" si="3"/>
        <v>10.037576960271434</v>
      </c>
    </row>
    <row r="19" spans="1:7" ht="18" customHeight="1">
      <c r="A19" s="1805" t="s">
        <v>1603</v>
      </c>
      <c r="B19" s="1808">
        <v>68930559</v>
      </c>
      <c r="C19" s="1807">
        <f t="shared" si="2"/>
        <v>-5.387703169440945</v>
      </c>
      <c r="D19" s="1810">
        <v>66320786</v>
      </c>
      <c r="E19" s="1807">
        <f t="shared" si="3"/>
        <v>-4.2411443925501704</v>
      </c>
    </row>
    <row r="20" spans="1:7" ht="18" customHeight="1">
      <c r="A20" s="1805" t="s">
        <v>1823</v>
      </c>
      <c r="B20" s="1808">
        <v>70267361</v>
      </c>
      <c r="C20" s="1807">
        <f t="shared" si="2"/>
        <v>1.9393459437925056</v>
      </c>
      <c r="D20" s="1809">
        <v>65208228</v>
      </c>
      <c r="E20" s="1807">
        <f t="shared" si="3"/>
        <v>-1.6775404320449401</v>
      </c>
    </row>
    <row r="21" spans="1:7" ht="18" customHeight="1">
      <c r="A21" s="1805" t="s">
        <v>1824</v>
      </c>
      <c r="B21" s="1808">
        <v>71403536</v>
      </c>
      <c r="C21" s="1807">
        <f t="shared" si="2"/>
        <v>1.6169313659011615</v>
      </c>
      <c r="D21" s="1809">
        <v>66779918</v>
      </c>
      <c r="E21" s="1807">
        <f t="shared" si="3"/>
        <v>2.4102633183039415</v>
      </c>
    </row>
    <row r="22" spans="1:7" ht="18" customHeight="1">
      <c r="A22" s="1805" t="s">
        <v>1825</v>
      </c>
      <c r="B22" s="1808">
        <v>72732315</v>
      </c>
      <c r="C22" s="1807">
        <f t="shared" si="2"/>
        <v>1.8609428530262144</v>
      </c>
      <c r="D22" s="1809">
        <v>68525296</v>
      </c>
      <c r="E22" s="1807">
        <f t="shared" si="3"/>
        <v>2.6136270487783468</v>
      </c>
    </row>
    <row r="23" spans="1:7" ht="18" customHeight="1">
      <c r="A23" s="1811" t="s">
        <v>1826</v>
      </c>
      <c r="B23" s="1589">
        <v>78660042</v>
      </c>
      <c r="C23" s="1812">
        <f t="shared" si="2"/>
        <v>8.1500595711823554</v>
      </c>
      <c r="D23" s="1806">
        <v>74969854</v>
      </c>
      <c r="E23" s="1812">
        <f t="shared" si="3"/>
        <v>9.4046408788952913</v>
      </c>
    </row>
    <row r="24" spans="1:7" ht="18" customHeight="1">
      <c r="A24" s="1811" t="s">
        <v>1855</v>
      </c>
      <c r="B24" s="1588">
        <v>76646581</v>
      </c>
      <c r="C24" s="1812">
        <f t="shared" si="2"/>
        <v>-2.5596998791330421</v>
      </c>
      <c r="D24" s="1806">
        <v>73122508</v>
      </c>
      <c r="E24" s="1812">
        <f t="shared" si="3"/>
        <v>-2.464118444194916</v>
      </c>
    </row>
    <row r="25" spans="1:7" ht="18" customHeight="1">
      <c r="A25" s="1811" t="s">
        <v>1828</v>
      </c>
      <c r="B25" s="1589">
        <v>82278556</v>
      </c>
      <c r="C25" s="1812">
        <f t="shared" si="2"/>
        <v>7.3479794225915969</v>
      </c>
      <c r="D25" s="1806">
        <v>79637517</v>
      </c>
      <c r="E25" s="1812">
        <f t="shared" si="3"/>
        <v>8.9097176480872342</v>
      </c>
    </row>
    <row r="26" spans="1:7" s="1814" customFormat="1" ht="18" customHeight="1">
      <c r="A26" s="1811" t="s">
        <v>1829</v>
      </c>
      <c r="B26" s="1813">
        <v>90956285</v>
      </c>
      <c r="C26" s="1812">
        <f t="shared" si="2"/>
        <v>10.546768710914179</v>
      </c>
      <c r="D26" s="1806">
        <v>86124258</v>
      </c>
      <c r="E26" s="1812">
        <f t="shared" si="3"/>
        <v>8.1453330595427786</v>
      </c>
    </row>
    <row r="27" spans="1:7" s="1814" customFormat="1" ht="18" customHeight="1">
      <c r="A27" s="1811" t="s">
        <v>1881</v>
      </c>
      <c r="B27" s="1808">
        <v>88053444</v>
      </c>
      <c r="C27" s="1812">
        <f t="shared" si="2"/>
        <v>-3.1914682971055819</v>
      </c>
      <c r="D27" s="1806">
        <v>85132427</v>
      </c>
      <c r="E27" s="1812">
        <f t="shared" si="3"/>
        <v>-1.1516279188146967</v>
      </c>
    </row>
    <row r="28" spans="1:7" s="1814" customFormat="1" ht="18" customHeight="1">
      <c r="A28" s="1811" t="s">
        <v>2444</v>
      </c>
      <c r="B28" s="1808">
        <v>93033636</v>
      </c>
      <c r="C28" s="1812">
        <f t="shared" si="2"/>
        <v>5.6558741756881199</v>
      </c>
      <c r="D28" s="1806">
        <v>88427978</v>
      </c>
      <c r="E28" s="1812">
        <f t="shared" si="3"/>
        <v>3.8710878053552964</v>
      </c>
    </row>
    <row r="29" spans="1:7" s="1814" customFormat="1" ht="18" customHeight="1">
      <c r="A29" s="1811" t="s">
        <v>2445</v>
      </c>
      <c r="B29" s="1808">
        <v>125523531</v>
      </c>
      <c r="C29" s="1812">
        <f t="shared" si="2"/>
        <v>34.922740201189164</v>
      </c>
      <c r="D29" s="1806">
        <v>120530984</v>
      </c>
      <c r="E29" s="1812">
        <f t="shared" si="3"/>
        <v>36.304127637069797</v>
      </c>
      <c r="F29" s="1815"/>
      <c r="G29" s="1816"/>
    </row>
    <row r="30" spans="1:7" s="1814" customFormat="1" ht="18" customHeight="1">
      <c r="A30" s="1811" t="s">
        <v>1833</v>
      </c>
      <c r="B30" s="1808">
        <v>105651614</v>
      </c>
      <c r="C30" s="1812">
        <f t="shared" si="2"/>
        <v>-15.831228488943639</v>
      </c>
      <c r="D30" s="1806">
        <v>98926933</v>
      </c>
      <c r="E30" s="1812">
        <f t="shared" si="3"/>
        <v>-17.924064238951207</v>
      </c>
      <c r="F30" s="1816"/>
    </row>
    <row r="31" spans="1:7" s="1814" customFormat="1" ht="18" customHeight="1" thickBot="1">
      <c r="A31" s="1817" t="s">
        <v>1834</v>
      </c>
      <c r="B31" s="1818">
        <v>118626683</v>
      </c>
      <c r="C31" s="1812">
        <f t="shared" si="2"/>
        <v>12.280994590390261</v>
      </c>
      <c r="D31" s="1819">
        <v>113045701</v>
      </c>
      <c r="E31" s="1812">
        <f>((D31-D30)/D30)*100</f>
        <v>14.271915212412377</v>
      </c>
      <c r="F31" s="1816"/>
    </row>
    <row r="32" spans="1:7" ht="18" customHeight="1">
      <c r="C32" s="2644" t="s">
        <v>2446</v>
      </c>
      <c r="D32" s="2644"/>
      <c r="E32" s="2644"/>
    </row>
  </sheetData>
  <mergeCells count="1">
    <mergeCell ref="C32:E32"/>
  </mergeCells>
  <phoneticPr fontId="4"/>
  <printOptions horizontalCentered="1"/>
  <pageMargins left="0.78740157480314965" right="0.78740157480314965" top="0.98425196850393704" bottom="0.98425196850393704" header="0.51181102362204722" footer="0.51181102362204722"/>
  <pageSetup paperSize="9" scale="84"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2276B-908E-4F75-84C6-E90F34A5AC08}">
  <sheetPr>
    <pageSetUpPr fitToPage="1"/>
  </sheetPr>
  <dimension ref="A1:R62"/>
  <sheetViews>
    <sheetView zoomScale="70" zoomScaleNormal="70" zoomScaleSheetLayoutView="75" workbookViewId="0"/>
  </sheetViews>
  <sheetFormatPr defaultColWidth="10.75" defaultRowHeight="13.5"/>
  <cols>
    <col min="1" max="1" width="14.625" customWidth="1"/>
    <col min="2" max="3" width="15.375" style="200" customWidth="1"/>
    <col min="4" max="8" width="15.375" customWidth="1"/>
    <col min="9" max="11" width="16.625" customWidth="1"/>
    <col min="12" max="12" width="14.625" customWidth="1"/>
    <col min="13" max="14" width="10.625" customWidth="1"/>
    <col min="15" max="15" width="15.125" customWidth="1"/>
    <col min="16" max="16" width="11.375" bestFit="1" customWidth="1"/>
    <col min="17" max="17" width="13.5" customWidth="1"/>
  </cols>
  <sheetData>
    <row r="1" spans="1:16" ht="25.5">
      <c r="A1" s="1820" t="s">
        <v>2447</v>
      </c>
    </row>
    <row r="2" spans="1:16" ht="14.25" thickBot="1">
      <c r="F2" s="35"/>
      <c r="G2" s="35"/>
      <c r="I2" s="1990" t="s">
        <v>2448</v>
      </c>
      <c r="J2" s="1990"/>
    </row>
    <row r="3" spans="1:16" ht="15.95" customHeight="1">
      <c r="A3" s="2561" t="s">
        <v>2449</v>
      </c>
      <c r="B3" s="1821" t="s">
        <v>2450</v>
      </c>
      <c r="C3" s="1821"/>
      <c r="D3" s="1822" t="s">
        <v>2451</v>
      </c>
      <c r="E3" s="1538"/>
      <c r="F3" s="1822" t="s">
        <v>2452</v>
      </c>
      <c r="G3" s="1539"/>
      <c r="H3" s="1822" t="s">
        <v>2453</v>
      </c>
      <c r="I3" s="1823"/>
      <c r="J3" s="2645" t="s">
        <v>2449</v>
      </c>
      <c r="K3" s="106" t="s">
        <v>2454</v>
      </c>
      <c r="L3" s="106"/>
      <c r="N3" s="1989"/>
    </row>
    <row r="4" spans="1:16" ht="15.95" customHeight="1" thickBot="1">
      <c r="A4" s="2647"/>
      <c r="B4" s="1824" t="s">
        <v>2455</v>
      </c>
      <c r="C4" s="1825" t="s">
        <v>2456</v>
      </c>
      <c r="D4" s="1992" t="s">
        <v>2455</v>
      </c>
      <c r="E4" s="1993" t="s">
        <v>2456</v>
      </c>
      <c r="F4" s="1992" t="s">
        <v>2455</v>
      </c>
      <c r="G4" s="1826" t="s">
        <v>2456</v>
      </c>
      <c r="H4" s="1992" t="s">
        <v>2455</v>
      </c>
      <c r="I4" s="1991" t="s">
        <v>2456</v>
      </c>
      <c r="J4" s="2646"/>
      <c r="K4" s="106" t="s">
        <v>2454</v>
      </c>
      <c r="L4" s="106"/>
    </row>
    <row r="5" spans="1:16" s="19" customFormat="1" ht="21" customHeight="1">
      <c r="A5" s="1827" t="s">
        <v>2457</v>
      </c>
      <c r="B5" s="1828">
        <v>28295239</v>
      </c>
      <c r="C5" s="1829">
        <v>27479019</v>
      </c>
      <c r="D5" s="1830">
        <v>9040379</v>
      </c>
      <c r="E5" s="1829">
        <v>8633173</v>
      </c>
      <c r="F5" s="1830">
        <v>9282752</v>
      </c>
      <c r="G5" s="1831">
        <v>8960710</v>
      </c>
      <c r="H5" s="1830">
        <v>9900694</v>
      </c>
      <c r="I5" s="1832">
        <v>9817257</v>
      </c>
      <c r="J5" s="1347" t="s">
        <v>2457</v>
      </c>
      <c r="K5" s="79"/>
      <c r="L5" s="79"/>
    </row>
    <row r="6" spans="1:16" s="19" customFormat="1" ht="21" customHeight="1">
      <c r="A6" s="1827" t="s">
        <v>1814</v>
      </c>
      <c r="B6" s="1828">
        <v>28356408</v>
      </c>
      <c r="C6" s="1829">
        <v>27913206</v>
      </c>
      <c r="D6" s="1830">
        <v>9352514</v>
      </c>
      <c r="E6" s="1829">
        <v>9209120</v>
      </c>
      <c r="F6" s="1830">
        <v>8348869</v>
      </c>
      <c r="G6" s="1831">
        <v>8068466</v>
      </c>
      <c r="H6" s="1830">
        <v>10580067</v>
      </c>
      <c r="I6" s="1832">
        <v>10564273</v>
      </c>
      <c r="J6" s="1347" t="s">
        <v>1814</v>
      </c>
      <c r="K6" s="79"/>
      <c r="L6" s="79"/>
    </row>
    <row r="7" spans="1:16" s="19" customFormat="1" ht="21" customHeight="1">
      <c r="A7" s="1827" t="s">
        <v>1815</v>
      </c>
      <c r="B7" s="1828">
        <v>30810069</v>
      </c>
      <c r="C7" s="1829">
        <v>30212739</v>
      </c>
      <c r="D7" s="1830">
        <v>10039712</v>
      </c>
      <c r="E7" s="1829">
        <v>9749640</v>
      </c>
      <c r="F7" s="1830">
        <v>9226914</v>
      </c>
      <c r="G7" s="1831">
        <v>8970111</v>
      </c>
      <c r="H7" s="1830">
        <v>11477405</v>
      </c>
      <c r="I7" s="1832">
        <v>11431079</v>
      </c>
      <c r="J7" s="1347" t="s">
        <v>1815</v>
      </c>
      <c r="K7" s="79"/>
      <c r="L7" s="79"/>
    </row>
    <row r="8" spans="1:16" s="19" customFormat="1" ht="21" customHeight="1">
      <c r="A8" s="1827" t="s">
        <v>1816</v>
      </c>
      <c r="B8" s="1828">
        <v>35909765</v>
      </c>
      <c r="C8" s="1829">
        <v>34793806</v>
      </c>
      <c r="D8" s="1830">
        <v>10942277</v>
      </c>
      <c r="E8" s="1829">
        <v>10556644</v>
      </c>
      <c r="F8" s="1830">
        <v>10140361</v>
      </c>
      <c r="G8" s="1831">
        <v>9752271</v>
      </c>
      <c r="H8" s="1830">
        <v>11230579</v>
      </c>
      <c r="I8" s="1832">
        <v>11180812</v>
      </c>
      <c r="J8" s="1347" t="s">
        <v>1816</v>
      </c>
      <c r="K8" s="79"/>
      <c r="L8" s="79"/>
    </row>
    <row r="9" spans="1:16" s="19" customFormat="1" ht="21" customHeight="1">
      <c r="A9" s="1827" t="s">
        <v>1817</v>
      </c>
      <c r="B9" s="1828">
        <v>38345760</v>
      </c>
      <c r="C9" s="1829">
        <v>36857610</v>
      </c>
      <c r="D9" s="1830">
        <v>11715803</v>
      </c>
      <c r="E9" s="1829">
        <v>11103707</v>
      </c>
      <c r="F9" s="1830">
        <v>10263692</v>
      </c>
      <c r="G9" s="1831">
        <v>9594331</v>
      </c>
      <c r="H9" s="1830">
        <v>11954642</v>
      </c>
      <c r="I9" s="1832">
        <v>11901630</v>
      </c>
      <c r="J9" s="1347" t="s">
        <v>1817</v>
      </c>
      <c r="K9" s="79"/>
      <c r="L9" s="79"/>
      <c r="N9" s="106"/>
      <c r="O9" s="1829"/>
      <c r="P9" s="1829"/>
    </row>
    <row r="10" spans="1:16" s="19" customFormat="1" ht="21" customHeight="1">
      <c r="A10" s="1827" t="s">
        <v>1818</v>
      </c>
      <c r="B10" s="1828">
        <v>39961491</v>
      </c>
      <c r="C10" s="1829">
        <v>38339628</v>
      </c>
      <c r="D10" s="1830">
        <v>11928494</v>
      </c>
      <c r="E10" s="1829">
        <v>11338419</v>
      </c>
      <c r="F10" s="1830">
        <v>10967246</v>
      </c>
      <c r="G10" s="1831">
        <v>10374868</v>
      </c>
      <c r="H10" s="1830">
        <v>12330485</v>
      </c>
      <c r="I10" s="1832">
        <v>12034553</v>
      </c>
      <c r="J10" s="1347" t="s">
        <v>1818</v>
      </c>
      <c r="K10" s="79"/>
      <c r="L10" s="79"/>
      <c r="N10" s="106"/>
      <c r="O10" s="1829"/>
      <c r="P10" s="1829"/>
    </row>
    <row r="11" spans="1:16" s="19" customFormat="1" ht="21" customHeight="1">
      <c r="A11" s="1833" t="s">
        <v>1819</v>
      </c>
      <c r="B11" s="1828">
        <v>40772415</v>
      </c>
      <c r="C11" s="1829">
        <v>40079352</v>
      </c>
      <c r="D11" s="1834">
        <v>13095486</v>
      </c>
      <c r="E11" s="1835">
        <v>12911113</v>
      </c>
      <c r="F11" s="1834">
        <v>10519716</v>
      </c>
      <c r="G11" s="1836">
        <v>10250743</v>
      </c>
      <c r="H11" s="1834">
        <v>12141246</v>
      </c>
      <c r="I11" s="1837">
        <v>11994443</v>
      </c>
      <c r="J11" s="1838" t="s">
        <v>1819</v>
      </c>
      <c r="K11" s="79"/>
      <c r="L11" s="79"/>
      <c r="N11" s="106"/>
      <c r="O11" s="1829"/>
      <c r="P11" s="1829"/>
    </row>
    <row r="12" spans="1:16" s="19" customFormat="1" ht="21" customHeight="1">
      <c r="A12" s="1833" t="s">
        <v>2458</v>
      </c>
      <c r="B12" s="1828">
        <v>40887047</v>
      </c>
      <c r="C12" s="1829">
        <v>40310035</v>
      </c>
      <c r="D12" s="1834">
        <v>13382164</v>
      </c>
      <c r="E12" s="1835">
        <v>13335243</v>
      </c>
      <c r="F12" s="1834">
        <v>9515793</v>
      </c>
      <c r="G12" s="1836">
        <v>9179158</v>
      </c>
      <c r="H12" s="1834">
        <v>12194183</v>
      </c>
      <c r="I12" s="1837">
        <v>12194183</v>
      </c>
      <c r="J12" s="1838" t="s">
        <v>2458</v>
      </c>
      <c r="K12" s="79"/>
      <c r="L12" s="79"/>
      <c r="N12" s="106"/>
      <c r="O12" s="1829"/>
      <c r="P12" s="1829"/>
    </row>
    <row r="13" spans="1:16" s="19" customFormat="1" ht="21" customHeight="1">
      <c r="A13" s="1833" t="s">
        <v>1821</v>
      </c>
      <c r="B13" s="1828">
        <v>41453148</v>
      </c>
      <c r="C13" s="1829">
        <v>40445258</v>
      </c>
      <c r="D13" s="1830">
        <v>14028233</v>
      </c>
      <c r="E13" s="1829">
        <v>13743490</v>
      </c>
      <c r="F13" s="1830">
        <v>8604504</v>
      </c>
      <c r="G13" s="1831">
        <v>8403565</v>
      </c>
      <c r="H13" s="1830">
        <v>12407850</v>
      </c>
      <c r="I13" s="1832">
        <v>12141605</v>
      </c>
      <c r="J13" s="1838" t="s">
        <v>1821</v>
      </c>
      <c r="K13" s="79"/>
      <c r="L13" s="79"/>
      <c r="N13" s="106"/>
      <c r="O13" s="1829"/>
      <c r="P13" s="1829"/>
    </row>
    <row r="14" spans="1:16" ht="21" customHeight="1">
      <c r="A14" s="1833" t="s">
        <v>1822</v>
      </c>
      <c r="B14" s="1828">
        <v>42931154</v>
      </c>
      <c r="C14" s="1829">
        <v>41843035</v>
      </c>
      <c r="D14" s="1830">
        <v>15290772</v>
      </c>
      <c r="E14" s="1829">
        <v>15016438</v>
      </c>
      <c r="F14" s="1830">
        <v>8621745</v>
      </c>
      <c r="G14" s="1831">
        <v>8382398</v>
      </c>
      <c r="H14" s="1830">
        <v>11696683</v>
      </c>
      <c r="I14" s="1832">
        <v>11601156</v>
      </c>
      <c r="J14" s="1838" t="s">
        <v>1822</v>
      </c>
      <c r="K14" s="10"/>
      <c r="L14" s="10"/>
      <c r="N14" s="106"/>
      <c r="O14" s="186"/>
      <c r="P14" s="186"/>
    </row>
    <row r="15" spans="1:16" ht="21" customHeight="1">
      <c r="A15" s="1833" t="s">
        <v>1600</v>
      </c>
      <c r="B15" s="1829">
        <v>45591336</v>
      </c>
      <c r="C15" s="1829">
        <v>44933223</v>
      </c>
      <c r="D15" s="1830">
        <v>16339270</v>
      </c>
      <c r="E15" s="1829">
        <v>16173172</v>
      </c>
      <c r="F15" s="1830">
        <v>9753644</v>
      </c>
      <c r="G15" s="1831">
        <v>9523643</v>
      </c>
      <c r="H15" s="1830">
        <v>11628134</v>
      </c>
      <c r="I15" s="1832">
        <v>11628134</v>
      </c>
      <c r="J15" s="1838" t="s">
        <v>1600</v>
      </c>
      <c r="K15" s="10"/>
      <c r="L15" s="10"/>
      <c r="N15" s="106"/>
      <c r="O15" s="186"/>
      <c r="P15" s="186"/>
    </row>
    <row r="16" spans="1:16" ht="21" customHeight="1">
      <c r="A16" s="1833" t="s">
        <v>1601</v>
      </c>
      <c r="B16" s="1835">
        <f t="shared" ref="B16:C24" si="0">SUM(D16,F16,H16,F45,H45,B45,D45,J45)</f>
        <v>38009822</v>
      </c>
      <c r="C16" s="1835">
        <f t="shared" si="0"/>
        <v>37335341</v>
      </c>
      <c r="D16" s="1834">
        <v>15816197</v>
      </c>
      <c r="E16" s="1835">
        <v>15515659</v>
      </c>
      <c r="F16" s="1834">
        <v>11794165</v>
      </c>
      <c r="G16" s="1836">
        <v>11620918</v>
      </c>
      <c r="H16" s="1834">
        <v>1233289</v>
      </c>
      <c r="I16" s="1837">
        <v>1233289</v>
      </c>
      <c r="J16" s="1838" t="s">
        <v>1601</v>
      </c>
      <c r="K16" s="10"/>
      <c r="L16" s="10"/>
      <c r="N16" s="106"/>
      <c r="O16" s="186"/>
      <c r="P16" s="186"/>
    </row>
    <row r="17" spans="1:18" ht="21" customHeight="1">
      <c r="A17" s="1833" t="s">
        <v>1602</v>
      </c>
      <c r="B17" s="1835">
        <f t="shared" si="0"/>
        <v>36685372</v>
      </c>
      <c r="C17" s="1835">
        <f t="shared" si="0"/>
        <v>35966190</v>
      </c>
      <c r="D17" s="1839">
        <v>16689831</v>
      </c>
      <c r="E17" s="1840">
        <v>16431201</v>
      </c>
      <c r="F17" s="1839">
        <v>10385711</v>
      </c>
      <c r="G17" s="1841">
        <v>10127881</v>
      </c>
      <c r="H17" s="1839">
        <v>45805</v>
      </c>
      <c r="I17" s="1842">
        <v>29399</v>
      </c>
      <c r="J17" s="1838" t="s">
        <v>1602</v>
      </c>
      <c r="K17" s="10"/>
      <c r="L17" s="10"/>
      <c r="N17" s="106"/>
      <c r="O17" s="186"/>
      <c r="P17" s="186"/>
    </row>
    <row r="18" spans="1:18" ht="21" customHeight="1">
      <c r="A18" s="1833" t="s">
        <v>1603</v>
      </c>
      <c r="B18" s="1835">
        <f t="shared" si="0"/>
        <v>37713797</v>
      </c>
      <c r="C18" s="1835">
        <f t="shared" si="0"/>
        <v>37514931</v>
      </c>
      <c r="D18" s="1843">
        <v>16514591</v>
      </c>
      <c r="E18" s="1840">
        <v>16506099</v>
      </c>
      <c r="F18" s="1839">
        <v>11215636</v>
      </c>
      <c r="G18" s="1844">
        <v>11099374</v>
      </c>
      <c r="H18" s="1839">
        <v>28286</v>
      </c>
      <c r="I18" s="1842">
        <v>16568</v>
      </c>
      <c r="J18" s="1838" t="s">
        <v>1603</v>
      </c>
      <c r="K18" s="10"/>
      <c r="L18" s="10"/>
      <c r="N18" s="106"/>
      <c r="O18" s="186"/>
      <c r="P18" s="186"/>
    </row>
    <row r="19" spans="1:18" ht="21" customHeight="1">
      <c r="A19" s="1833" t="s">
        <v>1823</v>
      </c>
      <c r="B19" s="1835">
        <f t="shared" si="0"/>
        <v>37642801</v>
      </c>
      <c r="C19" s="1835">
        <f t="shared" si="0"/>
        <v>37042752</v>
      </c>
      <c r="D19" s="1839">
        <v>17180287</v>
      </c>
      <c r="E19" s="1840">
        <v>16981739</v>
      </c>
      <c r="F19" s="1839">
        <v>10087266</v>
      </c>
      <c r="G19" s="1841">
        <v>9818855</v>
      </c>
      <c r="H19" s="1845" t="s">
        <v>1646</v>
      </c>
      <c r="I19" s="1846" t="s">
        <v>1646</v>
      </c>
      <c r="J19" s="1838" t="s">
        <v>1823</v>
      </c>
      <c r="K19" s="10"/>
      <c r="L19" s="10"/>
      <c r="N19" s="106"/>
      <c r="O19" s="186"/>
      <c r="P19" s="186"/>
    </row>
    <row r="20" spans="1:18" ht="21" customHeight="1">
      <c r="A20" s="1833" t="s">
        <v>1824</v>
      </c>
      <c r="B20" s="1840">
        <f t="shared" si="0"/>
        <v>38953579</v>
      </c>
      <c r="C20" s="1840">
        <f t="shared" si="0"/>
        <v>37874699</v>
      </c>
      <c r="D20" s="1839">
        <v>18612284</v>
      </c>
      <c r="E20" s="1840">
        <v>18051641</v>
      </c>
      <c r="F20" s="1839">
        <v>8931715</v>
      </c>
      <c r="G20" s="1841">
        <v>8612792</v>
      </c>
      <c r="H20" s="1847" t="s">
        <v>1646</v>
      </c>
      <c r="I20" s="1848" t="s">
        <v>1646</v>
      </c>
      <c r="J20" s="1838" t="s">
        <v>1824</v>
      </c>
      <c r="K20" s="10"/>
      <c r="L20" s="10"/>
      <c r="N20" s="106"/>
      <c r="O20" s="186"/>
      <c r="P20" s="186"/>
    </row>
    <row r="21" spans="1:18" ht="21" customHeight="1">
      <c r="A21" s="1833" t="s">
        <v>1825</v>
      </c>
      <c r="B21" s="1835">
        <f t="shared" si="0"/>
        <v>41014487</v>
      </c>
      <c r="C21" s="1835">
        <f t="shared" si="0"/>
        <v>40173975</v>
      </c>
      <c r="D21" s="1834">
        <v>18948112</v>
      </c>
      <c r="E21" s="1835">
        <v>18703545</v>
      </c>
      <c r="F21" s="1834">
        <v>10059602</v>
      </c>
      <c r="G21" s="1836">
        <v>9577029</v>
      </c>
      <c r="H21" s="1845" t="s">
        <v>1646</v>
      </c>
      <c r="I21" s="1846" t="s">
        <v>1646</v>
      </c>
      <c r="J21" s="1838" t="s">
        <v>1825</v>
      </c>
      <c r="K21" s="10"/>
      <c r="L21" s="10"/>
      <c r="N21" s="106"/>
      <c r="O21" s="186"/>
      <c r="P21" s="186"/>
    </row>
    <row r="22" spans="1:18" ht="21" customHeight="1">
      <c r="A22" s="1849" t="s">
        <v>1826</v>
      </c>
      <c r="B22" s="1850">
        <f t="shared" si="0"/>
        <v>40471820</v>
      </c>
      <c r="C22" s="1835">
        <f t="shared" si="0"/>
        <v>39970464</v>
      </c>
      <c r="D22" s="1834">
        <v>18533412</v>
      </c>
      <c r="E22" s="1835">
        <v>18521588</v>
      </c>
      <c r="F22" s="1834">
        <v>9259617</v>
      </c>
      <c r="G22" s="1836">
        <v>8906738</v>
      </c>
      <c r="H22" s="1845" t="s">
        <v>1646</v>
      </c>
      <c r="I22" s="1846" t="s">
        <v>1646</v>
      </c>
      <c r="J22" s="1851" t="s">
        <v>1826</v>
      </c>
      <c r="K22" s="10"/>
      <c r="L22" s="10"/>
      <c r="N22" s="106"/>
      <c r="O22" s="186"/>
      <c r="P22" s="186"/>
    </row>
    <row r="23" spans="1:18" ht="21" customHeight="1">
      <c r="A23" s="1849" t="s">
        <v>1855</v>
      </c>
      <c r="B23" s="1850">
        <f t="shared" si="0"/>
        <v>45206603</v>
      </c>
      <c r="C23" s="1835">
        <f t="shared" si="0"/>
        <v>44288656</v>
      </c>
      <c r="D23" s="1834">
        <v>22347230</v>
      </c>
      <c r="E23" s="1835">
        <v>22072601</v>
      </c>
      <c r="F23" s="1834">
        <v>9197779</v>
      </c>
      <c r="G23" s="1836">
        <v>8765850</v>
      </c>
      <c r="H23" s="1845" t="s">
        <v>1646</v>
      </c>
      <c r="I23" s="1846" t="s">
        <v>1646</v>
      </c>
      <c r="J23" s="1851" t="s">
        <v>1855</v>
      </c>
      <c r="K23" s="10"/>
      <c r="L23" s="10"/>
      <c r="N23" s="106"/>
      <c r="O23" s="186"/>
      <c r="P23" s="186"/>
    </row>
    <row r="24" spans="1:18" ht="21" customHeight="1">
      <c r="A24" s="1849" t="s">
        <v>1856</v>
      </c>
      <c r="B24" s="1850">
        <f t="shared" si="0"/>
        <v>47307466</v>
      </c>
      <c r="C24" s="1835">
        <f t="shared" si="0"/>
        <v>45989445</v>
      </c>
      <c r="D24" s="1834">
        <v>22476310</v>
      </c>
      <c r="E24" s="1835">
        <v>22056410</v>
      </c>
      <c r="F24" s="1834">
        <v>10769047</v>
      </c>
      <c r="G24" s="1836">
        <v>10226366</v>
      </c>
      <c r="H24" s="1845" t="s">
        <v>1646</v>
      </c>
      <c r="I24" s="1846" t="s">
        <v>1646</v>
      </c>
      <c r="J24" s="1851" t="s">
        <v>1856</v>
      </c>
      <c r="K24" s="10"/>
      <c r="L24" s="10"/>
      <c r="N24" s="106"/>
      <c r="O24" s="186"/>
      <c r="P24" s="186"/>
    </row>
    <row r="25" spans="1:18" s="110" customFormat="1" ht="21" customHeight="1">
      <c r="A25" s="1849" t="s">
        <v>1857</v>
      </c>
      <c r="B25" s="1850">
        <f>SUM(D25,F25,B54,D54,F54,H54,H25,J54)</f>
        <v>47405947</v>
      </c>
      <c r="C25" s="1835">
        <f>SUM(E25,G25,C54,E54,G54,I54,I25,K54)</f>
        <v>46016631</v>
      </c>
      <c r="D25" s="1834">
        <v>22244914</v>
      </c>
      <c r="E25" s="1835">
        <v>21584182</v>
      </c>
      <c r="F25" s="1834">
        <v>10486703</v>
      </c>
      <c r="G25" s="1836">
        <v>10019947</v>
      </c>
      <c r="H25" s="1845" t="s">
        <v>1646</v>
      </c>
      <c r="I25" s="1846" t="s">
        <v>1646</v>
      </c>
      <c r="J25" s="1851" t="s">
        <v>1857</v>
      </c>
      <c r="K25" s="27"/>
      <c r="L25" s="27"/>
      <c r="N25" s="1852"/>
      <c r="O25" s="180"/>
      <c r="P25" s="180"/>
    </row>
    <row r="26" spans="1:18" s="173" customFormat="1" ht="21" customHeight="1">
      <c r="A26" s="1849" t="s">
        <v>1858</v>
      </c>
      <c r="B26" s="1850">
        <f>SUM(D26,F26,H26,B55,D55,F55,H55)</f>
        <v>44820565</v>
      </c>
      <c r="C26" s="1835">
        <f>SUM(E26,G26,I26,C55,E55,G55,I55,K55)</f>
        <v>44146323</v>
      </c>
      <c r="D26" s="1834">
        <v>19979609</v>
      </c>
      <c r="E26" s="1835">
        <v>19857961</v>
      </c>
      <c r="F26" s="1834">
        <v>9774017</v>
      </c>
      <c r="G26" s="1836">
        <v>9402947</v>
      </c>
      <c r="H26" s="1845" t="s">
        <v>1646</v>
      </c>
      <c r="I26" s="1846" t="s">
        <v>1646</v>
      </c>
      <c r="J26" s="1851" t="s">
        <v>1858</v>
      </c>
      <c r="K26" s="177"/>
      <c r="L26" s="177"/>
      <c r="N26" s="1853"/>
      <c r="O26" s="186"/>
      <c r="P26" s="186"/>
    </row>
    <row r="27" spans="1:18" s="173" customFormat="1" ht="21" customHeight="1">
      <c r="A27" s="1854" t="s">
        <v>131</v>
      </c>
      <c r="B27" s="1850">
        <f>SUM(D27,F27,H27,B56,D56,F56,H56)</f>
        <v>43083246</v>
      </c>
      <c r="C27" s="1835">
        <f>SUM(E27,G27,I27,C56,E56,G56,I56,K56)</f>
        <v>41348469</v>
      </c>
      <c r="D27" s="1834">
        <v>19172540</v>
      </c>
      <c r="E27" s="1835">
        <v>18890194</v>
      </c>
      <c r="F27" s="1834">
        <v>8298590</v>
      </c>
      <c r="G27" s="1836">
        <v>7164436</v>
      </c>
      <c r="H27" s="1845" t="s">
        <v>1646</v>
      </c>
      <c r="I27" s="1846" t="s">
        <v>1646</v>
      </c>
      <c r="J27" s="1851" t="s">
        <v>2459</v>
      </c>
      <c r="K27" s="177"/>
      <c r="L27" s="177"/>
      <c r="N27" s="1853"/>
      <c r="O27" s="186"/>
      <c r="P27" s="186"/>
    </row>
    <row r="28" spans="1:18" s="173" customFormat="1" ht="21" customHeight="1">
      <c r="A28" s="1854" t="s">
        <v>2064</v>
      </c>
      <c r="B28" s="1850">
        <f>SUM(D28,F28,H28,B57,D57,F57,H57)</f>
        <v>34342582</v>
      </c>
      <c r="C28" s="1835">
        <f>SUM(E28,G28,I28,C57,E57,G57,I57,K57)</f>
        <v>33279713</v>
      </c>
      <c r="D28" s="1834">
        <v>18057558</v>
      </c>
      <c r="E28" s="1835">
        <v>17375965</v>
      </c>
      <c r="F28" s="1845" t="s">
        <v>1646</v>
      </c>
      <c r="G28" s="1855" t="s">
        <v>1646</v>
      </c>
      <c r="H28" s="1845" t="s">
        <v>1646</v>
      </c>
      <c r="I28" s="1846" t="s">
        <v>1646</v>
      </c>
      <c r="J28" s="1851" t="s">
        <v>2460</v>
      </c>
      <c r="K28" s="177"/>
      <c r="L28" s="177"/>
      <c r="N28" s="1853"/>
      <c r="O28" s="186"/>
      <c r="P28" s="186"/>
    </row>
    <row r="29" spans="1:18" s="173" customFormat="1" ht="21" customHeight="1">
      <c r="A29" s="1854" t="s">
        <v>2095</v>
      </c>
      <c r="B29" s="1850">
        <v>35553196</v>
      </c>
      <c r="C29" s="1835">
        <v>34199138</v>
      </c>
      <c r="D29" s="1834">
        <v>18961900</v>
      </c>
      <c r="E29" s="1836">
        <v>18164415</v>
      </c>
      <c r="F29" s="1845" t="s">
        <v>1646</v>
      </c>
      <c r="G29" s="1855" t="s">
        <v>1646</v>
      </c>
      <c r="H29" s="1845" t="s">
        <v>1646</v>
      </c>
      <c r="I29" s="1846" t="s">
        <v>1646</v>
      </c>
      <c r="J29" s="1851" t="s">
        <v>2341</v>
      </c>
      <c r="K29" s="177"/>
      <c r="L29" s="177"/>
      <c r="N29" s="1853"/>
      <c r="O29" s="186"/>
      <c r="P29" s="186"/>
    </row>
    <row r="30" spans="1:18" s="784" customFormat="1" ht="21" customHeight="1" thickBot="1">
      <c r="A30" s="1854" t="s">
        <v>150</v>
      </c>
      <c r="B30" s="1856">
        <v>36070345</v>
      </c>
      <c r="C30" s="1835">
        <v>35023607</v>
      </c>
      <c r="D30" s="1857">
        <v>19002006</v>
      </c>
      <c r="E30" s="1858">
        <v>18576534</v>
      </c>
      <c r="F30" s="1859" t="s">
        <v>1646</v>
      </c>
      <c r="G30" s="1860" t="s">
        <v>1646</v>
      </c>
      <c r="H30" s="1859" t="s">
        <v>1646</v>
      </c>
      <c r="I30" s="1861" t="s">
        <v>1646</v>
      </c>
      <c r="J30" s="1862" t="s">
        <v>1200</v>
      </c>
      <c r="K30" s="1365"/>
      <c r="L30" s="1365"/>
      <c r="N30" s="1863"/>
      <c r="O30" s="180"/>
      <c r="P30" s="180"/>
    </row>
    <row r="31" spans="1:18" ht="15" customHeight="1" thickBot="1">
      <c r="A31" s="1864"/>
      <c r="B31" s="1865"/>
      <c r="C31" s="1866"/>
      <c r="G31" s="1864"/>
      <c r="I31" s="1864"/>
      <c r="J31" s="1864"/>
    </row>
    <row r="32" spans="1:18" ht="15.95" customHeight="1">
      <c r="A32" s="2561" t="s">
        <v>2449</v>
      </c>
      <c r="B32" s="2648" t="s">
        <v>2461</v>
      </c>
      <c r="C32" s="2649"/>
      <c r="D32" s="1822" t="s">
        <v>2462</v>
      </c>
      <c r="E32" s="1538"/>
      <c r="F32" s="2650" t="s">
        <v>2463</v>
      </c>
      <c r="G32" s="2651"/>
      <c r="H32" s="2650" t="s">
        <v>2464</v>
      </c>
      <c r="I32" s="2651"/>
      <c r="J32" s="1867" t="s">
        <v>2465</v>
      </c>
      <c r="K32" s="1868"/>
      <c r="L32" s="2645" t="s">
        <v>2449</v>
      </c>
      <c r="M32" s="10"/>
      <c r="N32" s="10"/>
      <c r="P32" s="106"/>
      <c r="Q32" s="186"/>
      <c r="R32" s="186"/>
    </row>
    <row r="33" spans="1:18" ht="15.95" customHeight="1" thickBot="1">
      <c r="A33" s="2647"/>
      <c r="B33" s="1992" t="s">
        <v>2455</v>
      </c>
      <c r="C33" s="1993" t="s">
        <v>2456</v>
      </c>
      <c r="D33" s="1992" t="s">
        <v>2455</v>
      </c>
      <c r="E33" s="1993" t="s">
        <v>2456</v>
      </c>
      <c r="F33" s="1869" t="s">
        <v>2455</v>
      </c>
      <c r="G33" s="1869" t="s">
        <v>2456</v>
      </c>
      <c r="H33" s="1992" t="s">
        <v>2455</v>
      </c>
      <c r="I33" s="1992" t="s">
        <v>2456</v>
      </c>
      <c r="J33" s="1870" t="s">
        <v>2455</v>
      </c>
      <c r="K33" s="1871" t="s">
        <v>2456</v>
      </c>
      <c r="L33" s="2646"/>
      <c r="M33" s="10"/>
      <c r="N33" s="10"/>
      <c r="P33" s="106"/>
      <c r="Q33" s="186"/>
      <c r="R33" s="186"/>
    </row>
    <row r="34" spans="1:18" s="19" customFormat="1" ht="21" customHeight="1">
      <c r="A34" s="1827" t="s">
        <v>2457</v>
      </c>
      <c r="B34" s="1872" t="s">
        <v>1722</v>
      </c>
      <c r="C34" s="1872" t="s">
        <v>1722</v>
      </c>
      <c r="D34" s="1830">
        <v>243</v>
      </c>
      <c r="E34" s="1829">
        <v>49</v>
      </c>
      <c r="F34" s="308">
        <v>1268</v>
      </c>
      <c r="G34" s="304">
        <v>1023</v>
      </c>
      <c r="H34" s="1873" t="s">
        <v>1646</v>
      </c>
      <c r="I34" s="1874" t="s">
        <v>1646</v>
      </c>
      <c r="J34" s="1830">
        <v>69903</v>
      </c>
      <c r="K34" s="1832">
        <v>66807</v>
      </c>
      <c r="L34" s="1347" t="s">
        <v>2457</v>
      </c>
      <c r="M34" s="79"/>
      <c r="N34" s="79"/>
      <c r="P34" s="106"/>
      <c r="Q34" s="1829"/>
      <c r="R34" s="1829"/>
    </row>
    <row r="35" spans="1:18" s="19" customFormat="1" ht="21" customHeight="1">
      <c r="A35" s="1827" t="s">
        <v>1814</v>
      </c>
      <c r="B35" s="1872" t="s">
        <v>1722</v>
      </c>
      <c r="C35" s="1872" t="s">
        <v>1722</v>
      </c>
      <c r="D35" s="1830">
        <v>231</v>
      </c>
      <c r="E35" s="1829">
        <v>36</v>
      </c>
      <c r="F35" s="308">
        <v>1267</v>
      </c>
      <c r="G35" s="304">
        <v>1051</v>
      </c>
      <c r="H35" s="1873" t="s">
        <v>1646</v>
      </c>
      <c r="I35" s="1874" t="s">
        <v>1646</v>
      </c>
      <c r="J35" s="1830">
        <v>73460</v>
      </c>
      <c r="K35" s="1832">
        <v>70260</v>
      </c>
      <c r="L35" s="1347" t="s">
        <v>1814</v>
      </c>
      <c r="M35" s="79"/>
      <c r="N35" s="79"/>
      <c r="P35" s="106"/>
      <c r="Q35" s="1829"/>
      <c r="R35" s="1829"/>
    </row>
    <row r="36" spans="1:18" s="19" customFormat="1" ht="21" customHeight="1">
      <c r="A36" s="1827" t="s">
        <v>1815</v>
      </c>
      <c r="B36" s="1872" t="s">
        <v>1722</v>
      </c>
      <c r="C36" s="1872" t="s">
        <v>1722</v>
      </c>
      <c r="D36" s="1830">
        <v>200</v>
      </c>
      <c r="E36" s="1829">
        <v>46</v>
      </c>
      <c r="F36" s="308">
        <v>1226</v>
      </c>
      <c r="G36" s="304">
        <v>1066</v>
      </c>
      <c r="H36" s="1873" t="s">
        <v>1646</v>
      </c>
      <c r="I36" s="1874" t="s">
        <v>1646</v>
      </c>
      <c r="J36" s="1830">
        <v>64612</v>
      </c>
      <c r="K36" s="1832">
        <v>60797</v>
      </c>
      <c r="L36" s="1347" t="s">
        <v>1815</v>
      </c>
      <c r="M36" s="79"/>
      <c r="N36" s="79"/>
      <c r="P36" s="106"/>
      <c r="Q36" s="1829"/>
      <c r="R36" s="1829"/>
    </row>
    <row r="37" spans="1:18" s="19" customFormat="1" ht="21" customHeight="1">
      <c r="A37" s="1827" t="s">
        <v>1816</v>
      </c>
      <c r="B37" s="1872" t="s">
        <v>1722</v>
      </c>
      <c r="C37" s="1872" t="s">
        <v>1722</v>
      </c>
      <c r="D37" s="1873">
        <v>181</v>
      </c>
      <c r="E37" s="1872">
        <v>120</v>
      </c>
      <c r="F37" s="308">
        <v>1165</v>
      </c>
      <c r="G37" s="304">
        <v>925</v>
      </c>
      <c r="H37" s="1830">
        <v>3595202</v>
      </c>
      <c r="I37" s="1831">
        <v>3303034</v>
      </c>
      <c r="J37" s="1873" t="s">
        <v>1646</v>
      </c>
      <c r="K37" s="1875" t="s">
        <v>1646</v>
      </c>
      <c r="L37" s="1347" t="s">
        <v>1816</v>
      </c>
      <c r="M37" s="79"/>
      <c r="N37" s="79"/>
      <c r="P37" s="106"/>
      <c r="Q37" s="1829"/>
      <c r="R37" s="1829"/>
    </row>
    <row r="38" spans="1:18" s="19" customFormat="1" ht="21" customHeight="1">
      <c r="A38" s="1827" t="s">
        <v>1817</v>
      </c>
      <c r="B38" s="1872" t="s">
        <v>1722</v>
      </c>
      <c r="C38" s="1872" t="s">
        <v>1722</v>
      </c>
      <c r="D38" s="1873">
        <v>184</v>
      </c>
      <c r="E38" s="1872">
        <v>53</v>
      </c>
      <c r="F38" s="308">
        <v>1243</v>
      </c>
      <c r="G38" s="304">
        <v>858</v>
      </c>
      <c r="H38" s="1830">
        <v>4410196</v>
      </c>
      <c r="I38" s="1831">
        <v>4257031</v>
      </c>
      <c r="J38" s="1873" t="s">
        <v>1646</v>
      </c>
      <c r="K38" s="1875" t="s">
        <v>1646</v>
      </c>
      <c r="L38" s="1347" t="s">
        <v>1817</v>
      </c>
      <c r="M38" s="79"/>
      <c r="N38" s="79"/>
      <c r="P38" s="106"/>
      <c r="Q38" s="1829"/>
      <c r="R38" s="1829"/>
    </row>
    <row r="39" spans="1:18" s="19" customFormat="1" ht="21" customHeight="1">
      <c r="A39" s="1827" t="s">
        <v>1818</v>
      </c>
      <c r="B39" s="1872" t="s">
        <v>1722</v>
      </c>
      <c r="C39" s="1872" t="s">
        <v>1722</v>
      </c>
      <c r="D39" s="1873">
        <v>242</v>
      </c>
      <c r="E39" s="1872">
        <v>44</v>
      </c>
      <c r="F39" s="308">
        <v>1384</v>
      </c>
      <c r="G39" s="304">
        <v>969</v>
      </c>
      <c r="H39" s="1830">
        <v>4733640</v>
      </c>
      <c r="I39" s="1831">
        <v>4590775</v>
      </c>
      <c r="J39" s="1873" t="s">
        <v>1646</v>
      </c>
      <c r="K39" s="1875" t="s">
        <v>1646</v>
      </c>
      <c r="L39" s="1347" t="s">
        <v>1818</v>
      </c>
      <c r="M39" s="79"/>
      <c r="N39" s="79"/>
      <c r="P39" s="106"/>
      <c r="Q39" s="1829"/>
      <c r="R39" s="1829"/>
    </row>
    <row r="40" spans="1:18" s="19" customFormat="1" ht="21" customHeight="1">
      <c r="A40" s="1833" t="s">
        <v>1819</v>
      </c>
      <c r="B40" s="196" t="s">
        <v>1722</v>
      </c>
      <c r="C40" s="196" t="s">
        <v>1722</v>
      </c>
      <c r="D40" s="1873">
        <v>216</v>
      </c>
      <c r="E40" s="1872">
        <v>51</v>
      </c>
      <c r="F40" s="1834">
        <v>1464</v>
      </c>
      <c r="G40" s="1836">
        <v>1011</v>
      </c>
      <c r="H40" s="1834">
        <v>5014287</v>
      </c>
      <c r="I40" s="1836">
        <v>4921991</v>
      </c>
      <c r="J40" s="1873" t="s">
        <v>1646</v>
      </c>
      <c r="K40" s="1875" t="s">
        <v>1646</v>
      </c>
      <c r="L40" s="1838" t="s">
        <v>1819</v>
      </c>
      <c r="M40" s="79"/>
    </row>
    <row r="41" spans="1:18" s="19" customFormat="1" ht="21" customHeight="1">
      <c r="A41" s="1833" t="s">
        <v>2458</v>
      </c>
      <c r="B41" s="196" t="s">
        <v>1722</v>
      </c>
      <c r="C41" s="196" t="s">
        <v>1722</v>
      </c>
      <c r="D41" s="1873">
        <v>166</v>
      </c>
      <c r="E41" s="1872">
        <v>44</v>
      </c>
      <c r="F41" s="1834">
        <v>2604</v>
      </c>
      <c r="G41" s="1836">
        <v>2383</v>
      </c>
      <c r="H41" s="1834">
        <v>5792137</v>
      </c>
      <c r="I41" s="1836">
        <v>5599024</v>
      </c>
      <c r="J41" s="1873" t="s">
        <v>1646</v>
      </c>
      <c r="K41" s="1875" t="s">
        <v>1646</v>
      </c>
      <c r="L41" s="1838" t="s">
        <v>2458</v>
      </c>
      <c r="M41" s="79"/>
    </row>
    <row r="42" spans="1:18" s="19" customFormat="1" ht="21" customHeight="1">
      <c r="A42" s="1833" t="s">
        <v>1821</v>
      </c>
      <c r="B42" s="196" t="s">
        <v>1722</v>
      </c>
      <c r="C42" s="196" t="s">
        <v>1722</v>
      </c>
      <c r="D42" s="1830">
        <v>173</v>
      </c>
      <c r="E42" s="1829">
        <v>37</v>
      </c>
      <c r="F42" s="1830">
        <v>1260</v>
      </c>
      <c r="G42" s="1831">
        <v>994</v>
      </c>
      <c r="H42" s="1830">
        <v>6411128</v>
      </c>
      <c r="I42" s="1831">
        <v>6155567</v>
      </c>
      <c r="J42" s="1873" t="s">
        <v>1646</v>
      </c>
      <c r="K42" s="1875" t="s">
        <v>1646</v>
      </c>
      <c r="L42" s="1838" t="s">
        <v>1821</v>
      </c>
      <c r="M42" s="79"/>
    </row>
    <row r="43" spans="1:18" s="19" customFormat="1" ht="21" customHeight="1">
      <c r="A43" s="1833" t="s">
        <v>1822</v>
      </c>
      <c r="B43" s="196" t="s">
        <v>1646</v>
      </c>
      <c r="C43" s="196" t="s">
        <v>1722</v>
      </c>
      <c r="D43" s="1830">
        <v>196</v>
      </c>
      <c r="E43" s="1829">
        <v>54</v>
      </c>
      <c r="F43" s="1830">
        <v>1095</v>
      </c>
      <c r="G43" s="1831">
        <v>912</v>
      </c>
      <c r="H43" s="1830">
        <v>7320663</v>
      </c>
      <c r="I43" s="1831">
        <v>6842077</v>
      </c>
      <c r="J43" s="1873" t="s">
        <v>1646</v>
      </c>
      <c r="K43" s="1875" t="s">
        <v>1646</v>
      </c>
      <c r="L43" s="1838" t="s">
        <v>1822</v>
      </c>
    </row>
    <row r="44" spans="1:18" s="19" customFormat="1" ht="21" customHeight="1">
      <c r="A44" s="1833" t="s">
        <v>1600</v>
      </c>
      <c r="B44" s="196" t="s">
        <v>1722</v>
      </c>
      <c r="C44" s="196" t="s">
        <v>1722</v>
      </c>
      <c r="D44" s="1830">
        <v>150</v>
      </c>
      <c r="E44" s="1829">
        <v>52</v>
      </c>
      <c r="F44" s="1830">
        <v>1000</v>
      </c>
      <c r="G44" s="1831">
        <v>823</v>
      </c>
      <c r="H44" s="1830">
        <v>7869138</v>
      </c>
      <c r="I44" s="1831">
        <v>7607399</v>
      </c>
      <c r="J44" s="1873" t="s">
        <v>1646</v>
      </c>
      <c r="K44" s="1875" t="s">
        <v>1646</v>
      </c>
      <c r="L44" s="1838" t="s">
        <v>1600</v>
      </c>
      <c r="M44" s="79"/>
    </row>
    <row r="45" spans="1:18" s="19" customFormat="1" ht="21" customHeight="1">
      <c r="A45" s="1833" t="s">
        <v>1601</v>
      </c>
      <c r="B45" s="196">
        <v>1058496</v>
      </c>
      <c r="C45" s="196">
        <v>1028699</v>
      </c>
      <c r="D45" s="1834">
        <v>107</v>
      </c>
      <c r="E45" s="1835">
        <v>59</v>
      </c>
      <c r="F45" s="1834">
        <v>982</v>
      </c>
      <c r="G45" s="1836">
        <v>811</v>
      </c>
      <c r="H45" s="1834">
        <v>8106586</v>
      </c>
      <c r="I45" s="1836">
        <v>7935906</v>
      </c>
      <c r="J45" s="1876" t="s">
        <v>1646</v>
      </c>
      <c r="K45" s="1877" t="s">
        <v>1646</v>
      </c>
      <c r="L45" s="1838" t="s">
        <v>1601</v>
      </c>
      <c r="M45" s="79"/>
    </row>
    <row r="46" spans="1:18" s="19" customFormat="1" ht="21" customHeight="1">
      <c r="A46" s="1833" t="s">
        <v>1602</v>
      </c>
      <c r="B46" s="193">
        <v>1148686</v>
      </c>
      <c r="C46" s="193">
        <v>1126719</v>
      </c>
      <c r="D46" s="1839">
        <v>144</v>
      </c>
      <c r="E46" s="1840">
        <v>40</v>
      </c>
      <c r="F46" s="1839">
        <v>958</v>
      </c>
      <c r="G46" s="1841">
        <v>486</v>
      </c>
      <c r="H46" s="1839">
        <v>8414237</v>
      </c>
      <c r="I46" s="1841">
        <v>8250464</v>
      </c>
      <c r="J46" s="1878" t="s">
        <v>1646</v>
      </c>
      <c r="K46" s="1879" t="s">
        <v>1646</v>
      </c>
      <c r="L46" s="1838" t="s">
        <v>1602</v>
      </c>
    </row>
    <row r="47" spans="1:18" s="19" customFormat="1" ht="21" customHeight="1">
      <c r="A47" s="1833" t="s">
        <v>1603</v>
      </c>
      <c r="B47" s="1880">
        <v>1185092</v>
      </c>
      <c r="C47" s="1880">
        <v>1171175</v>
      </c>
      <c r="D47" s="1839">
        <v>106</v>
      </c>
      <c r="E47" s="1840">
        <v>52</v>
      </c>
      <c r="F47" s="1839">
        <v>1249</v>
      </c>
      <c r="G47" s="1841">
        <v>864</v>
      </c>
      <c r="H47" s="1843">
        <v>8768837</v>
      </c>
      <c r="I47" s="1844">
        <v>8720799</v>
      </c>
      <c r="J47" s="1878" t="s">
        <v>1646</v>
      </c>
      <c r="K47" s="1879" t="s">
        <v>1646</v>
      </c>
      <c r="L47" s="1838" t="s">
        <v>1603</v>
      </c>
    </row>
    <row r="48" spans="1:18" s="19" customFormat="1" ht="21" customHeight="1">
      <c r="A48" s="1833" t="s">
        <v>1823</v>
      </c>
      <c r="B48" s="193">
        <v>1211540</v>
      </c>
      <c r="C48" s="193">
        <v>1193459</v>
      </c>
      <c r="D48" s="1839">
        <v>121</v>
      </c>
      <c r="E48" s="1840">
        <v>51</v>
      </c>
      <c r="F48" s="1839">
        <v>1152</v>
      </c>
      <c r="G48" s="1841">
        <v>723</v>
      </c>
      <c r="H48" s="1839">
        <v>9162435</v>
      </c>
      <c r="I48" s="1841">
        <v>9047925</v>
      </c>
      <c r="J48" s="1876" t="s">
        <v>1646</v>
      </c>
      <c r="K48" s="1877" t="s">
        <v>1646</v>
      </c>
      <c r="L48" s="1838" t="s">
        <v>1823</v>
      </c>
    </row>
    <row r="49" spans="1:13" s="19" customFormat="1" ht="21" customHeight="1">
      <c r="A49" s="1833" t="s">
        <v>1824</v>
      </c>
      <c r="B49" s="193">
        <v>1313632</v>
      </c>
      <c r="C49" s="193">
        <v>1296948</v>
      </c>
      <c r="D49" s="1839">
        <v>122</v>
      </c>
      <c r="E49" s="1840">
        <v>74</v>
      </c>
      <c r="F49" s="1839">
        <v>1185</v>
      </c>
      <c r="G49" s="1841">
        <v>843</v>
      </c>
      <c r="H49" s="1839">
        <v>10094641</v>
      </c>
      <c r="I49" s="1841">
        <v>9912401</v>
      </c>
      <c r="J49" s="1878" t="s">
        <v>1646</v>
      </c>
      <c r="K49" s="1879" t="s">
        <v>1646</v>
      </c>
      <c r="L49" s="1838" t="s">
        <v>1824</v>
      </c>
    </row>
    <row r="50" spans="1:13" s="19" customFormat="1" ht="21" customHeight="1">
      <c r="A50" s="1833" t="s">
        <v>1825</v>
      </c>
      <c r="B50" s="196">
        <v>1364744</v>
      </c>
      <c r="C50" s="196">
        <v>1349187</v>
      </c>
      <c r="D50" s="1834">
        <v>135</v>
      </c>
      <c r="E50" s="1835">
        <v>80</v>
      </c>
      <c r="F50" s="1834">
        <v>1091</v>
      </c>
      <c r="G50" s="1836">
        <v>755</v>
      </c>
      <c r="H50" s="1834">
        <v>10640803</v>
      </c>
      <c r="I50" s="1836">
        <v>10543379</v>
      </c>
      <c r="J50" s="1876" t="s">
        <v>1646</v>
      </c>
      <c r="K50" s="1877" t="s">
        <v>1646</v>
      </c>
      <c r="L50" s="1838" t="s">
        <v>1825</v>
      </c>
      <c r="M50" s="79"/>
    </row>
    <row r="51" spans="1:13" s="19" customFormat="1" ht="21" customHeight="1">
      <c r="A51" s="1849" t="s">
        <v>1826</v>
      </c>
      <c r="B51" s="1881">
        <v>1407445</v>
      </c>
      <c r="C51" s="196">
        <v>1397475</v>
      </c>
      <c r="D51" s="1834">
        <v>142</v>
      </c>
      <c r="E51" s="1835">
        <v>44</v>
      </c>
      <c r="F51" s="1834">
        <v>1085</v>
      </c>
      <c r="G51" s="1836">
        <v>920</v>
      </c>
      <c r="H51" s="1834">
        <v>11270119</v>
      </c>
      <c r="I51" s="1836">
        <v>11143699</v>
      </c>
      <c r="J51" s="1876" t="s">
        <v>1646</v>
      </c>
      <c r="K51" s="1877" t="s">
        <v>1646</v>
      </c>
      <c r="L51" s="1851" t="s">
        <v>1826</v>
      </c>
      <c r="M51" s="79"/>
    </row>
    <row r="52" spans="1:13" s="19" customFormat="1" ht="21" customHeight="1">
      <c r="A52" s="1849" t="s">
        <v>1855</v>
      </c>
      <c r="B52" s="196">
        <v>1451955</v>
      </c>
      <c r="C52" s="196">
        <v>1444245</v>
      </c>
      <c r="D52" s="1834">
        <v>99</v>
      </c>
      <c r="E52" s="1835">
        <v>52</v>
      </c>
      <c r="F52" s="1834">
        <v>1088</v>
      </c>
      <c r="G52" s="1836">
        <v>833</v>
      </c>
      <c r="H52" s="1834">
        <v>12208452</v>
      </c>
      <c r="I52" s="1836">
        <v>12005075</v>
      </c>
      <c r="J52" s="1876" t="s">
        <v>1646</v>
      </c>
      <c r="K52" s="1877" t="s">
        <v>1646</v>
      </c>
      <c r="L52" s="1851" t="s">
        <v>1855</v>
      </c>
      <c r="M52" s="79"/>
    </row>
    <row r="53" spans="1:13" s="19" customFormat="1" ht="21" customHeight="1">
      <c r="A53" s="1849" t="s">
        <v>1856</v>
      </c>
      <c r="B53" s="196">
        <v>1536824</v>
      </c>
      <c r="C53" s="196">
        <v>1523308</v>
      </c>
      <c r="D53" s="1834">
        <v>120</v>
      </c>
      <c r="E53" s="1835">
        <v>51</v>
      </c>
      <c r="F53" s="1834">
        <v>1007</v>
      </c>
      <c r="G53" s="1836">
        <v>609</v>
      </c>
      <c r="H53" s="1834">
        <v>12524158</v>
      </c>
      <c r="I53" s="1836">
        <v>12182701</v>
      </c>
      <c r="J53" s="1876" t="s">
        <v>1646</v>
      </c>
      <c r="K53" s="1877" t="s">
        <v>1646</v>
      </c>
      <c r="L53" s="1851" t="s">
        <v>1856</v>
      </c>
    </row>
    <row r="54" spans="1:13" s="1882" customFormat="1" ht="21" customHeight="1">
      <c r="A54" s="1849" t="s">
        <v>1857</v>
      </c>
      <c r="B54" s="1881">
        <v>1646079</v>
      </c>
      <c r="C54" s="196">
        <v>1618916</v>
      </c>
      <c r="D54" s="1834">
        <v>120</v>
      </c>
      <c r="E54" s="1835">
        <v>51</v>
      </c>
      <c r="F54" s="1834">
        <v>1388</v>
      </c>
      <c r="G54" s="1836">
        <v>1038</v>
      </c>
      <c r="H54" s="1834">
        <v>13026743</v>
      </c>
      <c r="I54" s="1836">
        <v>12792497</v>
      </c>
      <c r="J54" s="1876" t="s">
        <v>1646</v>
      </c>
      <c r="K54" s="1877" t="s">
        <v>1646</v>
      </c>
      <c r="L54" s="1851" t="s">
        <v>1857</v>
      </c>
      <c r="M54" s="190"/>
    </row>
    <row r="55" spans="1:13" s="251" customFormat="1" ht="21" customHeight="1">
      <c r="A55" s="1849" t="s">
        <v>1858</v>
      </c>
      <c r="B55" s="1881">
        <v>1809738</v>
      </c>
      <c r="C55" s="196">
        <v>1797986</v>
      </c>
      <c r="D55" s="1834">
        <v>113</v>
      </c>
      <c r="E55" s="1835">
        <v>94</v>
      </c>
      <c r="F55" s="1834">
        <v>1113</v>
      </c>
      <c r="G55" s="1836">
        <v>675</v>
      </c>
      <c r="H55" s="1834">
        <v>13255975</v>
      </c>
      <c r="I55" s="1836">
        <v>13086660</v>
      </c>
      <c r="J55" s="1876" t="s">
        <v>1646</v>
      </c>
      <c r="K55" s="1877" t="s">
        <v>1646</v>
      </c>
      <c r="L55" s="1851" t="s">
        <v>1858</v>
      </c>
      <c r="M55" s="1883"/>
    </row>
    <row r="56" spans="1:13" s="251" customFormat="1" ht="21" customHeight="1">
      <c r="A56" s="1849" t="s">
        <v>131</v>
      </c>
      <c r="B56" s="1881">
        <v>1906017</v>
      </c>
      <c r="C56" s="196">
        <v>1897375</v>
      </c>
      <c r="D56" s="1834">
        <v>120</v>
      </c>
      <c r="E56" s="1835">
        <v>44</v>
      </c>
      <c r="F56" s="1834">
        <v>1231</v>
      </c>
      <c r="G56" s="1836">
        <v>919</v>
      </c>
      <c r="H56" s="1834">
        <v>13704748</v>
      </c>
      <c r="I56" s="1836">
        <v>13395501</v>
      </c>
      <c r="J56" s="1876" t="s">
        <v>1646</v>
      </c>
      <c r="K56" s="1877" t="s">
        <v>1646</v>
      </c>
      <c r="L56" s="1851" t="s">
        <v>131</v>
      </c>
      <c r="M56" s="1883"/>
    </row>
    <row r="57" spans="1:13" s="251" customFormat="1" ht="21" customHeight="1">
      <c r="A57" s="1849" t="s">
        <v>2064</v>
      </c>
      <c r="B57" s="196">
        <v>2171576</v>
      </c>
      <c r="C57" s="1884">
        <v>2166868</v>
      </c>
      <c r="D57" s="1834">
        <v>76</v>
      </c>
      <c r="E57" s="1836">
        <v>2</v>
      </c>
      <c r="F57" s="1834">
        <v>1345</v>
      </c>
      <c r="G57" s="1836">
        <v>341</v>
      </c>
      <c r="H57" s="1834">
        <v>14112027</v>
      </c>
      <c r="I57" s="1836">
        <v>13736537</v>
      </c>
      <c r="J57" s="1876" t="s">
        <v>1646</v>
      </c>
      <c r="K57" s="1877" t="s">
        <v>1646</v>
      </c>
      <c r="L57" s="1851" t="s">
        <v>2064</v>
      </c>
      <c r="M57" s="1883"/>
    </row>
    <row r="58" spans="1:13" s="251" customFormat="1" ht="21" customHeight="1">
      <c r="A58" s="1849" t="s">
        <v>2095</v>
      </c>
      <c r="B58" s="196">
        <v>2236979</v>
      </c>
      <c r="C58" s="1884">
        <v>2229355</v>
      </c>
      <c r="D58" s="1835">
        <v>74</v>
      </c>
      <c r="E58" s="1836">
        <v>1</v>
      </c>
      <c r="F58" s="1834">
        <v>1816</v>
      </c>
      <c r="G58" s="1836">
        <v>1144</v>
      </c>
      <c r="H58" s="1834">
        <v>14352426</v>
      </c>
      <c r="I58" s="1836">
        <v>13804223</v>
      </c>
      <c r="J58" s="1876" t="s">
        <v>1646</v>
      </c>
      <c r="K58" s="1877" t="s">
        <v>1646</v>
      </c>
      <c r="L58" s="1851" t="s">
        <v>2095</v>
      </c>
      <c r="M58" s="1883"/>
    </row>
    <row r="59" spans="1:13" s="1887" customFormat="1" ht="21" customHeight="1" thickBot="1">
      <c r="A59" s="1885" t="s">
        <v>150</v>
      </c>
      <c r="B59" s="196">
        <v>2427725</v>
      </c>
      <c r="C59" s="1886">
        <v>2380510</v>
      </c>
      <c r="D59" s="1857">
        <v>74</v>
      </c>
      <c r="E59" s="1858">
        <v>51</v>
      </c>
      <c r="F59" s="1857">
        <v>672</v>
      </c>
      <c r="G59" s="1858">
        <v>219</v>
      </c>
      <c r="H59" s="1857">
        <v>14639869</v>
      </c>
      <c r="I59" s="1858">
        <v>14066292</v>
      </c>
      <c r="J59" s="1876" t="s">
        <v>1646</v>
      </c>
      <c r="K59" s="1877" t="s">
        <v>1646</v>
      </c>
      <c r="L59" s="1862" t="s">
        <v>150</v>
      </c>
      <c r="M59" s="195"/>
    </row>
    <row r="60" spans="1:13" ht="23.25" customHeight="1">
      <c r="A60" s="1888"/>
      <c r="B60" s="1889"/>
      <c r="C60" s="1889"/>
      <c r="D60" s="1889"/>
      <c r="E60" s="1889"/>
      <c r="F60" s="1835"/>
      <c r="G60" s="1889"/>
      <c r="H60" s="182"/>
      <c r="I60" s="1890"/>
      <c r="J60" s="1890"/>
      <c r="K60" s="1891" t="s">
        <v>2466</v>
      </c>
      <c r="L60" s="1990"/>
    </row>
    <row r="61" spans="1:13" ht="23.25" customHeight="1">
      <c r="A61" s="1888"/>
      <c r="B61" s="1835"/>
      <c r="C61" s="1835"/>
      <c r="D61" s="1835"/>
      <c r="E61" s="1835"/>
      <c r="F61" s="1835"/>
      <c r="G61" s="1835"/>
      <c r="H61" s="182"/>
      <c r="I61" s="182"/>
      <c r="J61" s="182"/>
    </row>
    <row r="62" spans="1:13" ht="21.75" customHeight="1">
      <c r="G62" s="1990"/>
    </row>
  </sheetData>
  <mergeCells count="7">
    <mergeCell ref="L32:L33"/>
    <mergeCell ref="A3:A4"/>
    <mergeCell ref="J3:J4"/>
    <mergeCell ref="A32:A33"/>
    <mergeCell ref="B32:C32"/>
    <mergeCell ref="F32:G32"/>
    <mergeCell ref="H32:I32"/>
  </mergeCells>
  <phoneticPr fontId="4"/>
  <printOptions horizontalCentered="1"/>
  <pageMargins left="0.78740157480314965" right="0.78740157480314965" top="0.78740157480314965" bottom="0.78740157480314965" header="0.51181102362204722" footer="0.51181102362204722"/>
  <pageSetup paperSize="9" scale="65" fitToWidth="0" orientation="portrait" r:id="rId1"/>
  <headerFooter alignWithMargins="0"/>
  <colBreaks count="1" manualBreakCount="1">
    <brk id="7" max="57"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3A599-374C-440F-9305-52B627761966}">
  <sheetPr>
    <pageSetUpPr fitToPage="1"/>
  </sheetPr>
  <dimension ref="A1:Q29"/>
  <sheetViews>
    <sheetView view="pageBreakPreview" zoomScale="55" zoomScaleNormal="100" zoomScaleSheetLayoutView="55" workbookViewId="0">
      <pane xSplit="3" ySplit="4" topLeftCell="D5" activePane="bottomRight" state="frozen"/>
      <selection pane="topRight" activeCell="D1" sqref="D1"/>
      <selection pane="bottomLeft" activeCell="A5" sqref="A5"/>
      <selection pane="bottomRight" sqref="A1:E2"/>
    </sheetView>
  </sheetViews>
  <sheetFormatPr defaultColWidth="16.875" defaultRowHeight="13.5"/>
  <cols>
    <col min="1" max="1" width="7.125" style="1892" customWidth="1"/>
    <col min="2" max="2" width="3.375" style="1892" customWidth="1"/>
    <col min="3" max="3" width="15.875" style="1892" customWidth="1"/>
    <col min="4" max="17" width="22.25" style="1892" customWidth="1"/>
    <col min="18" max="18" width="17.625" style="1892" bestFit="1" customWidth="1"/>
    <col min="19" max="16384" width="16.875" style="1892"/>
  </cols>
  <sheetData>
    <row r="1" spans="1:17" ht="24.75" customHeight="1">
      <c r="A1" s="2671" t="s">
        <v>2467</v>
      </c>
      <c r="B1" s="2671"/>
      <c r="C1" s="2671"/>
      <c r="D1" s="2671"/>
      <c r="E1" s="2671"/>
    </row>
    <row r="2" spans="1:17" ht="25.5" customHeight="1">
      <c r="A2" s="2672"/>
      <c r="B2" s="2672"/>
      <c r="C2" s="2672"/>
      <c r="D2" s="2672"/>
      <c r="E2" s="2672"/>
      <c r="F2" s="1893"/>
      <c r="G2" s="1894" t="s">
        <v>2468</v>
      </c>
      <c r="I2" s="1895"/>
      <c r="J2" s="1895"/>
      <c r="K2" s="1895"/>
      <c r="L2" s="1895"/>
      <c r="M2" s="1896"/>
      <c r="N2" s="1896"/>
      <c r="O2" s="1896"/>
      <c r="P2" s="1896" t="s">
        <v>2469</v>
      </c>
      <c r="Q2" s="1896"/>
    </row>
    <row r="3" spans="1:17" s="1897" customFormat="1" ht="24" customHeight="1">
      <c r="A3" s="2673" t="s">
        <v>2470</v>
      </c>
      <c r="B3" s="2674"/>
      <c r="C3" s="2675"/>
      <c r="D3" s="2666" t="s">
        <v>2471</v>
      </c>
      <c r="E3" s="2666" t="s">
        <v>2472</v>
      </c>
      <c r="F3" s="2666" t="s">
        <v>2473</v>
      </c>
      <c r="G3" s="2666" t="s">
        <v>2474</v>
      </c>
      <c r="H3" s="2666" t="s">
        <v>2475</v>
      </c>
      <c r="I3" s="2666" t="s">
        <v>2476</v>
      </c>
      <c r="J3" s="2666" t="s">
        <v>2477</v>
      </c>
      <c r="K3" s="2666" t="s">
        <v>2478</v>
      </c>
      <c r="L3" s="2666" t="s">
        <v>2479</v>
      </c>
      <c r="M3" s="2666" t="s">
        <v>2480</v>
      </c>
      <c r="N3" s="2666" t="s">
        <v>2481</v>
      </c>
      <c r="O3" s="2666" t="s">
        <v>2482</v>
      </c>
      <c r="P3" s="2666" t="s">
        <v>2483</v>
      </c>
    </row>
    <row r="4" spans="1:17" s="1897" customFormat="1" ht="24" customHeight="1">
      <c r="A4" s="2668" t="s">
        <v>2484</v>
      </c>
      <c r="B4" s="2669"/>
      <c r="C4" s="2670"/>
      <c r="D4" s="2667"/>
      <c r="E4" s="2676"/>
      <c r="F4" s="2667"/>
      <c r="G4" s="2667"/>
      <c r="H4" s="2667"/>
      <c r="I4" s="2667"/>
      <c r="J4" s="2667"/>
      <c r="K4" s="2667"/>
      <c r="L4" s="2667"/>
      <c r="M4" s="2667"/>
      <c r="N4" s="2667"/>
      <c r="O4" s="2667"/>
      <c r="P4" s="2667"/>
    </row>
    <row r="5" spans="1:17" s="1897" customFormat="1" ht="45" customHeight="1">
      <c r="A5" s="2654" t="s">
        <v>2485</v>
      </c>
      <c r="B5" s="2657"/>
      <c r="C5" s="2658"/>
      <c r="D5" s="1898">
        <v>30344095</v>
      </c>
      <c r="E5" s="1898">
        <v>30712232</v>
      </c>
      <c r="F5" s="1898">
        <v>31698967</v>
      </c>
      <c r="G5" s="1899">
        <v>31845976</v>
      </c>
      <c r="H5" s="1899">
        <v>32382567</v>
      </c>
      <c r="I5" s="1899">
        <v>34076683</v>
      </c>
      <c r="J5" s="1899">
        <v>35400009</v>
      </c>
      <c r="K5" s="1899">
        <v>36892306</v>
      </c>
      <c r="L5" s="1899">
        <v>37070683</v>
      </c>
      <c r="M5" s="1899">
        <v>38581238</v>
      </c>
      <c r="N5" s="1899">
        <v>40360247</v>
      </c>
      <c r="O5" s="1899">
        <v>39776708</v>
      </c>
      <c r="P5" s="1899">
        <v>42813575</v>
      </c>
    </row>
    <row r="6" spans="1:17" s="1897" customFormat="1" ht="45" customHeight="1">
      <c r="A6" s="2654" t="s">
        <v>2486</v>
      </c>
      <c r="B6" s="2657"/>
      <c r="C6" s="2658"/>
      <c r="D6" s="1898">
        <v>30863528</v>
      </c>
      <c r="E6" s="1898">
        <v>31454794</v>
      </c>
      <c r="F6" s="1898">
        <v>32110386</v>
      </c>
      <c r="G6" s="1899">
        <v>32441545</v>
      </c>
      <c r="H6" s="1899">
        <v>32729525</v>
      </c>
      <c r="I6" s="1899">
        <v>34213691</v>
      </c>
      <c r="J6" s="1899">
        <v>34932099</v>
      </c>
      <c r="K6" s="1899">
        <v>35262392</v>
      </c>
      <c r="L6" s="1899">
        <v>35657681</v>
      </c>
      <c r="M6" s="1899">
        <v>36081001</v>
      </c>
      <c r="N6" s="1899">
        <v>37734417</v>
      </c>
      <c r="O6" s="1899">
        <v>39203778</v>
      </c>
      <c r="P6" s="1899">
        <v>39196459</v>
      </c>
    </row>
    <row r="7" spans="1:17" s="1897" customFormat="1" ht="45" customHeight="1">
      <c r="A7" s="2654" t="s">
        <v>2487</v>
      </c>
      <c r="B7" s="2655"/>
      <c r="C7" s="2656"/>
      <c r="D7" s="1898">
        <v>39687744</v>
      </c>
      <c r="E7" s="1898">
        <v>40157407</v>
      </c>
      <c r="F7" s="1898">
        <v>41547173</v>
      </c>
      <c r="G7" s="1899">
        <v>41737590</v>
      </c>
      <c r="H7" s="1899">
        <v>42370975</v>
      </c>
      <c r="I7" s="1899">
        <v>44266285</v>
      </c>
      <c r="J7" s="1899">
        <v>46116330</v>
      </c>
      <c r="K7" s="1899">
        <v>47969532</v>
      </c>
      <c r="L7" s="1899">
        <v>48158968</v>
      </c>
      <c r="M7" s="1899">
        <v>50296164</v>
      </c>
      <c r="N7" s="1899">
        <v>52287782</v>
      </c>
      <c r="O7" s="1899">
        <v>51472087</v>
      </c>
      <c r="P7" s="1899">
        <v>55360348</v>
      </c>
    </row>
    <row r="8" spans="1:17" s="1897" customFormat="1" ht="45" customHeight="1">
      <c r="A8" s="2654" t="s">
        <v>2488</v>
      </c>
      <c r="B8" s="2655"/>
      <c r="C8" s="2656"/>
      <c r="D8" s="1898">
        <v>43819327</v>
      </c>
      <c r="E8" s="1898">
        <v>43926048</v>
      </c>
      <c r="F8" s="1898">
        <v>44327613</v>
      </c>
      <c r="G8" s="1899">
        <v>44722917</v>
      </c>
      <c r="H8" s="1899">
        <v>44402959</v>
      </c>
      <c r="I8" s="1899">
        <v>45580638</v>
      </c>
      <c r="J8" s="1899">
        <v>46704446</v>
      </c>
      <c r="K8" s="1899">
        <v>48086649</v>
      </c>
      <c r="L8" s="1899">
        <v>48158968</v>
      </c>
      <c r="M8" s="1899">
        <v>50296164</v>
      </c>
      <c r="N8" s="1899">
        <v>52287782</v>
      </c>
      <c r="O8" s="1899">
        <v>51472087</v>
      </c>
      <c r="P8" s="1899">
        <v>55360348</v>
      </c>
    </row>
    <row r="9" spans="1:17" s="1897" customFormat="1" ht="50.1" customHeight="1">
      <c r="A9" s="2664" t="s">
        <v>2489</v>
      </c>
      <c r="B9" s="2662"/>
      <c r="C9" s="2663"/>
      <c r="D9" s="1900">
        <v>1.05</v>
      </c>
      <c r="E9" s="1900">
        <v>1.01</v>
      </c>
      <c r="F9" s="1900">
        <v>0.98</v>
      </c>
      <c r="G9" s="1901">
        <v>0.98</v>
      </c>
      <c r="H9" s="1901">
        <v>0.99</v>
      </c>
      <c r="I9" s="1901">
        <v>0.99</v>
      </c>
      <c r="J9" s="1901">
        <v>1</v>
      </c>
      <c r="K9" s="1901">
        <v>1.02</v>
      </c>
      <c r="L9" s="1901">
        <v>1.03</v>
      </c>
      <c r="M9" s="1901">
        <v>1.05</v>
      </c>
      <c r="N9" s="1901">
        <v>1.06</v>
      </c>
      <c r="O9" s="1901">
        <v>1.05</v>
      </c>
      <c r="P9" s="1901">
        <v>1.06</v>
      </c>
    </row>
    <row r="10" spans="1:17" s="1897" customFormat="1" ht="45" customHeight="1">
      <c r="A10" s="2654" t="s">
        <v>2490</v>
      </c>
      <c r="B10" s="2655"/>
      <c r="C10" s="2656"/>
      <c r="D10" s="1902">
        <v>4.2000000000000003E-2</v>
      </c>
      <c r="E10" s="1902">
        <v>0.105</v>
      </c>
      <c r="F10" s="1902">
        <v>7.4999999999999997E-2</v>
      </c>
      <c r="G10" s="1903">
        <v>5.1999999999999998E-2</v>
      </c>
      <c r="H10" s="1903">
        <v>4.3999999999999997E-2</v>
      </c>
      <c r="I10" s="1903">
        <v>6.7000000000000004E-2</v>
      </c>
      <c r="J10" s="1903">
        <v>3.2000000000000001E-2</v>
      </c>
      <c r="K10" s="1903">
        <v>6.9000000000000006E-2</v>
      </c>
      <c r="L10" s="1903">
        <v>4.4999999999999998E-2</v>
      </c>
      <c r="M10" s="1903">
        <v>7.3999999999999996E-2</v>
      </c>
      <c r="N10" s="1903">
        <v>8.3000000000000004E-2</v>
      </c>
      <c r="O10" s="1903">
        <v>0.122</v>
      </c>
      <c r="P10" s="1903">
        <v>7.8E-2</v>
      </c>
    </row>
    <row r="11" spans="1:17" s="1897" customFormat="1" ht="45" customHeight="1">
      <c r="A11" s="2654" t="s">
        <v>2491</v>
      </c>
      <c r="B11" s="2655"/>
      <c r="C11" s="2656"/>
      <c r="D11" s="1902">
        <v>0.94699999999999995</v>
      </c>
      <c r="E11" s="1902">
        <v>1.0069999999999999</v>
      </c>
      <c r="F11" s="1902">
        <v>0.98799999999999999</v>
      </c>
      <c r="G11" s="1903">
        <v>0.98399999999999999</v>
      </c>
      <c r="H11" s="1903">
        <v>1.0309999999999999</v>
      </c>
      <c r="I11" s="1903">
        <v>1.042</v>
      </c>
      <c r="J11" s="1903">
        <v>1.0249999999999999</v>
      </c>
      <c r="K11" s="1903">
        <v>1.0169999999999999</v>
      </c>
      <c r="L11" s="1903">
        <v>1.04</v>
      </c>
      <c r="M11" s="1903">
        <v>1.0289999999999999</v>
      </c>
      <c r="N11" s="1903">
        <v>1.012</v>
      </c>
      <c r="O11" s="1903">
        <v>1.0720000000000001</v>
      </c>
      <c r="P11" s="1903">
        <v>1.048</v>
      </c>
    </row>
    <row r="12" spans="1:17" s="1897" customFormat="1" ht="45" customHeight="1">
      <c r="A12" s="2654" t="s">
        <v>2492</v>
      </c>
      <c r="B12" s="2655"/>
      <c r="C12" s="2656"/>
      <c r="D12" s="1902">
        <v>0.13300000000000001</v>
      </c>
      <c r="E12" s="1902">
        <v>0.125</v>
      </c>
      <c r="F12" s="1902">
        <v>0.11799999999999999</v>
      </c>
      <c r="G12" s="1903">
        <v>0.12</v>
      </c>
      <c r="H12" s="1903">
        <v>0.11600000000000001</v>
      </c>
      <c r="I12" s="1903">
        <v>0.11</v>
      </c>
      <c r="J12" s="1903">
        <v>0.10299999999999999</v>
      </c>
      <c r="K12" s="1903">
        <v>0.106</v>
      </c>
      <c r="L12" s="1903">
        <v>0.10100000000000001</v>
      </c>
      <c r="M12" s="1903">
        <v>9.9000000000000005E-2</v>
      </c>
      <c r="N12" s="1903">
        <v>9.4E-2</v>
      </c>
      <c r="O12" s="1903">
        <v>0.10199999999999999</v>
      </c>
      <c r="P12" s="1903">
        <v>8.2000000000000003E-2</v>
      </c>
    </row>
    <row r="13" spans="1:17" s="1897" customFormat="1" ht="45" customHeight="1">
      <c r="A13" s="2654" t="s">
        <v>2493</v>
      </c>
      <c r="B13" s="2655"/>
      <c r="C13" s="2656"/>
      <c r="D13" s="1902" t="s">
        <v>1722</v>
      </c>
      <c r="E13" s="1902" t="s">
        <v>1722</v>
      </c>
      <c r="F13" s="1902" t="s">
        <v>1722</v>
      </c>
      <c r="G13" s="1902" t="s">
        <v>1722</v>
      </c>
      <c r="H13" s="1902" t="s">
        <v>1722</v>
      </c>
      <c r="I13" s="1902" t="s">
        <v>1722</v>
      </c>
      <c r="J13" s="1902" t="s">
        <v>1722</v>
      </c>
      <c r="K13" s="1902" t="s">
        <v>1722</v>
      </c>
      <c r="L13" s="1902" t="s">
        <v>1722</v>
      </c>
      <c r="M13" s="1902" t="s">
        <v>1722</v>
      </c>
      <c r="N13" s="1902" t="s">
        <v>1722</v>
      </c>
      <c r="O13" s="1902" t="s">
        <v>1722</v>
      </c>
      <c r="P13" s="1902" t="s">
        <v>1722</v>
      </c>
    </row>
    <row r="14" spans="1:17" s="1897" customFormat="1" ht="45" customHeight="1">
      <c r="A14" s="2654" t="s">
        <v>2494</v>
      </c>
      <c r="B14" s="2655"/>
      <c r="C14" s="2656"/>
      <c r="D14" s="1902" t="s">
        <v>1722</v>
      </c>
      <c r="E14" s="1902" t="s">
        <v>1722</v>
      </c>
      <c r="F14" s="1902" t="s">
        <v>1722</v>
      </c>
      <c r="G14" s="1902" t="s">
        <v>1722</v>
      </c>
      <c r="H14" s="1902" t="s">
        <v>1722</v>
      </c>
      <c r="I14" s="1902" t="s">
        <v>1722</v>
      </c>
      <c r="J14" s="1902" t="s">
        <v>1722</v>
      </c>
      <c r="K14" s="1902" t="s">
        <v>1722</v>
      </c>
      <c r="L14" s="1902" t="s">
        <v>1722</v>
      </c>
      <c r="M14" s="1902" t="s">
        <v>1722</v>
      </c>
      <c r="N14" s="1902" t="s">
        <v>1722</v>
      </c>
      <c r="O14" s="1902" t="s">
        <v>1722</v>
      </c>
      <c r="P14" s="1902" t="s">
        <v>1722</v>
      </c>
    </row>
    <row r="15" spans="1:17" s="1897" customFormat="1" ht="45" customHeight="1">
      <c r="A15" s="2654" t="s">
        <v>2495</v>
      </c>
      <c r="B15" s="2657"/>
      <c r="C15" s="2658"/>
      <c r="D15" s="1902">
        <v>0.115</v>
      </c>
      <c r="E15" s="1902">
        <v>0.104</v>
      </c>
      <c r="F15" s="1902">
        <v>0.09</v>
      </c>
      <c r="G15" s="1903">
        <v>7.8E-2</v>
      </c>
      <c r="H15" s="1903">
        <v>7.0999999999999994E-2</v>
      </c>
      <c r="I15" s="1903">
        <v>6.7000000000000004E-2</v>
      </c>
      <c r="J15" s="1903">
        <v>6.5000000000000002E-2</v>
      </c>
      <c r="K15" s="1903">
        <v>6.5000000000000002E-2</v>
      </c>
      <c r="L15" s="1903">
        <v>6.3E-2</v>
      </c>
      <c r="M15" s="1903">
        <v>6.0999999999999999E-2</v>
      </c>
      <c r="N15" s="1903">
        <v>5.0999999999999997E-2</v>
      </c>
      <c r="O15" s="1903">
        <v>5.2999999999999999E-2</v>
      </c>
      <c r="P15" s="1903">
        <v>5.5E-2</v>
      </c>
    </row>
    <row r="16" spans="1:17" s="1897" customFormat="1" ht="45" customHeight="1">
      <c r="A16" s="2654" t="s">
        <v>2496</v>
      </c>
      <c r="B16" s="2657"/>
      <c r="C16" s="2658"/>
      <c r="D16" s="1902">
        <v>0.81299999999999994</v>
      </c>
      <c r="E16" s="1902">
        <v>0.63900000000000001</v>
      </c>
      <c r="F16" s="1902">
        <v>0.55300000000000005</v>
      </c>
      <c r="G16" s="1903">
        <v>0.59799999999999998</v>
      </c>
      <c r="H16" s="1903">
        <v>0.58299999999999996</v>
      </c>
      <c r="I16" s="1903">
        <v>0.495</v>
      </c>
      <c r="J16" s="1903">
        <v>0.46300000000000002</v>
      </c>
      <c r="K16" s="1903">
        <v>0.505</v>
      </c>
      <c r="L16" s="1903">
        <v>0.58199999999999996</v>
      </c>
      <c r="M16" s="1903">
        <v>0.58299999999999996</v>
      </c>
      <c r="N16" s="1903">
        <v>0.49299999999999999</v>
      </c>
      <c r="O16" s="1903">
        <v>0.311</v>
      </c>
      <c r="P16" s="1903">
        <v>7.3999999999999996E-2</v>
      </c>
    </row>
    <row r="17" spans="1:17" s="1897" customFormat="1" ht="45" customHeight="1">
      <c r="A17" s="2659" t="s">
        <v>2497</v>
      </c>
      <c r="B17" s="2660"/>
      <c r="C17" s="2661"/>
      <c r="D17" s="1904">
        <f>SUM(D18:D20)</f>
        <v>9496320</v>
      </c>
      <c r="E17" s="1904">
        <v>9428192</v>
      </c>
      <c r="F17" s="1904">
        <v>10001505</v>
      </c>
      <c r="G17" s="1905">
        <v>10858545</v>
      </c>
      <c r="H17" s="1905">
        <f>SUM(H18:H20)</f>
        <v>10970888</v>
      </c>
      <c r="I17" s="1905">
        <f>SUM(I18:I20)</f>
        <v>11267440</v>
      </c>
      <c r="J17" s="1905">
        <f>SUM(J18:J20)</f>
        <v>12024647</v>
      </c>
      <c r="K17" s="1905">
        <v>11012026</v>
      </c>
      <c r="L17" s="1905">
        <f>L18+L19+L20</f>
        <v>11851589</v>
      </c>
      <c r="M17" s="1905">
        <f>M18+M19+M20</f>
        <v>10288210</v>
      </c>
      <c r="N17" s="1905">
        <f>N18+N19+N20</f>
        <v>7164710</v>
      </c>
      <c r="O17" s="1905">
        <f>O18+O19+O20</f>
        <v>9300529</v>
      </c>
      <c r="P17" s="1905">
        <f>P18+P19+P20</f>
        <v>18730688</v>
      </c>
    </row>
    <row r="18" spans="1:17" s="1897" customFormat="1" ht="45" customHeight="1">
      <c r="A18" s="1906"/>
      <c r="B18" s="1907" t="s">
        <v>2498</v>
      </c>
      <c r="C18" s="1908" t="s">
        <v>2499</v>
      </c>
      <c r="D18" s="1909">
        <v>3881450</v>
      </c>
      <c r="E18" s="1909">
        <v>3934553</v>
      </c>
      <c r="F18" s="1909">
        <v>3750620</v>
      </c>
      <c r="G18" s="1910">
        <v>3717774</v>
      </c>
      <c r="H18" s="1910">
        <v>3309371</v>
      </c>
      <c r="I18" s="1910">
        <v>3311469</v>
      </c>
      <c r="J18" s="1910">
        <v>3912853</v>
      </c>
      <c r="K18" s="1910">
        <v>3378999</v>
      </c>
      <c r="L18" s="1910">
        <v>4871680</v>
      </c>
      <c r="M18" s="1910">
        <v>4625972</v>
      </c>
      <c r="N18" s="1910">
        <v>2214302</v>
      </c>
      <c r="O18" s="1910">
        <v>4224078</v>
      </c>
      <c r="P18" s="1910">
        <v>11325388</v>
      </c>
    </row>
    <row r="19" spans="1:17" s="1897" customFormat="1" ht="45" customHeight="1">
      <c r="A19" s="1906"/>
      <c r="B19" s="1911"/>
      <c r="C19" s="1912" t="s">
        <v>2500</v>
      </c>
      <c r="D19" s="1913">
        <v>731756</v>
      </c>
      <c r="E19" s="1913">
        <v>732035</v>
      </c>
      <c r="F19" s="1913">
        <v>717152</v>
      </c>
      <c r="G19" s="1914">
        <v>1191838</v>
      </c>
      <c r="H19" s="1914">
        <v>1192337</v>
      </c>
      <c r="I19" s="1914">
        <v>1777334</v>
      </c>
      <c r="J19" s="1914">
        <v>3340340</v>
      </c>
      <c r="K19" s="1914">
        <v>2761807</v>
      </c>
      <c r="L19" s="1914">
        <v>2165077</v>
      </c>
      <c r="M19" s="1914">
        <v>1637061</v>
      </c>
      <c r="N19" s="1914">
        <v>1108978</v>
      </c>
      <c r="O19" s="1914">
        <v>378078</v>
      </c>
      <c r="P19" s="1914">
        <v>378085</v>
      </c>
    </row>
    <row r="20" spans="1:17" s="1897" customFormat="1" ht="45" customHeight="1">
      <c r="A20" s="1915"/>
      <c r="B20" s="1916" t="s">
        <v>2501</v>
      </c>
      <c r="C20" s="1917" t="s">
        <v>2502</v>
      </c>
      <c r="D20" s="1918">
        <v>4883114</v>
      </c>
      <c r="E20" s="1918">
        <v>4761604</v>
      </c>
      <c r="F20" s="1918">
        <v>5533733</v>
      </c>
      <c r="G20" s="1919">
        <v>5948933</v>
      </c>
      <c r="H20" s="1919">
        <v>6469180</v>
      </c>
      <c r="I20" s="1919">
        <v>6178637</v>
      </c>
      <c r="J20" s="1919">
        <v>4771454</v>
      </c>
      <c r="K20" s="1919">
        <v>4871220</v>
      </c>
      <c r="L20" s="1919">
        <v>4814832</v>
      </c>
      <c r="M20" s="1919">
        <v>4025177</v>
      </c>
      <c r="N20" s="1919">
        <v>3841430</v>
      </c>
      <c r="O20" s="1919">
        <v>4698373</v>
      </c>
      <c r="P20" s="1919">
        <v>7027215</v>
      </c>
    </row>
    <row r="21" spans="1:17" s="1897" customFormat="1" ht="45" customHeight="1">
      <c r="A21" s="2654" t="s">
        <v>2503</v>
      </c>
      <c r="B21" s="2662"/>
      <c r="C21" s="2663"/>
      <c r="D21" s="1898">
        <v>59217157</v>
      </c>
      <c r="E21" s="1898">
        <v>56991172</v>
      </c>
      <c r="F21" s="1898">
        <v>54197101</v>
      </c>
      <c r="G21" s="1899">
        <v>52723421</v>
      </c>
      <c r="H21" s="1899">
        <v>54424105</v>
      </c>
      <c r="I21" s="1899">
        <v>52266311</v>
      </c>
      <c r="J21" s="1899">
        <v>52560547</v>
      </c>
      <c r="K21" s="1899">
        <v>54528977</v>
      </c>
      <c r="L21" s="1899">
        <v>53912029</v>
      </c>
      <c r="M21" s="1899">
        <v>53970037</v>
      </c>
      <c r="N21" s="1899">
        <v>54817726</v>
      </c>
      <c r="O21" s="1899">
        <v>54004608</v>
      </c>
      <c r="P21" s="1899">
        <v>56231914</v>
      </c>
    </row>
    <row r="22" spans="1:17" s="1897" customFormat="1" ht="45" customHeight="1">
      <c r="A22" s="2654" t="s">
        <v>2504</v>
      </c>
      <c r="B22" s="2662"/>
      <c r="C22" s="2663"/>
      <c r="D22" s="1920">
        <f>SUM(D23:D25)</f>
        <v>30068855</v>
      </c>
      <c r="E22" s="1920">
        <v>29904031</v>
      </c>
      <c r="F22" s="1920">
        <v>29152813</v>
      </c>
      <c r="G22" s="1899">
        <v>34350983</v>
      </c>
      <c r="H22" s="1899">
        <f>SUM(H23:H25)</f>
        <v>29629461</v>
      </c>
      <c r="I22" s="1899">
        <f>SUM(I23:I25)</f>
        <v>29835694</v>
      </c>
      <c r="J22" s="1899">
        <f>SUM(J23:J25)</f>
        <v>26647496</v>
      </c>
      <c r="K22" s="1899">
        <v>31454102</v>
      </c>
      <c r="L22" s="1899">
        <f>L23+L24+L25</f>
        <v>35329836</v>
      </c>
      <c r="M22" s="1899">
        <f>M23+M24+M25</f>
        <v>39254168</v>
      </c>
      <c r="N22" s="1899">
        <f>N23+N24+N25</f>
        <v>39764440</v>
      </c>
      <c r="O22" s="1899">
        <f>O23+O24+O25</f>
        <v>31573859</v>
      </c>
      <c r="P22" s="1899">
        <f>P23+P24+P25</f>
        <v>31255711</v>
      </c>
      <c r="Q22" s="1921"/>
    </row>
    <row r="23" spans="1:17" s="1897" customFormat="1" ht="45" customHeight="1">
      <c r="A23" s="1906"/>
      <c r="B23" s="1907" t="s">
        <v>2498</v>
      </c>
      <c r="C23" s="1906" t="s">
        <v>2505</v>
      </c>
      <c r="D23" s="1909">
        <v>13977273</v>
      </c>
      <c r="E23" s="1909">
        <v>12275740</v>
      </c>
      <c r="F23" s="1909">
        <v>11524102</v>
      </c>
      <c r="G23" s="1910">
        <v>17151390</v>
      </c>
      <c r="H23" s="1910">
        <v>16064736</v>
      </c>
      <c r="I23" s="1910">
        <v>14249131</v>
      </c>
      <c r="J23" s="1910">
        <v>13022542</v>
      </c>
      <c r="K23" s="1910">
        <v>12822022</v>
      </c>
      <c r="L23" s="1910">
        <v>13628387</v>
      </c>
      <c r="M23" s="1910">
        <v>13773325</v>
      </c>
      <c r="N23" s="1910">
        <v>14325070</v>
      </c>
      <c r="O23" s="1910">
        <v>6961735</v>
      </c>
      <c r="P23" s="1910">
        <v>6718526</v>
      </c>
      <c r="Q23" s="1921"/>
    </row>
    <row r="24" spans="1:17" s="1897" customFormat="1" ht="45" customHeight="1">
      <c r="A24" s="1906"/>
      <c r="B24" s="1911"/>
      <c r="C24" s="1912" t="s">
        <v>2506</v>
      </c>
      <c r="D24" s="1913"/>
      <c r="E24" s="1913"/>
      <c r="F24" s="1913"/>
      <c r="G24" s="1914"/>
      <c r="H24" s="1914"/>
      <c r="I24" s="1914"/>
      <c r="J24" s="1914"/>
      <c r="K24" s="1914"/>
      <c r="L24" s="1914"/>
      <c r="M24" s="1914"/>
      <c r="N24" s="1914"/>
      <c r="O24" s="1914"/>
      <c r="P24" s="1914"/>
      <c r="Q24" s="1921"/>
    </row>
    <row r="25" spans="1:17" s="1897" customFormat="1" ht="45" customHeight="1">
      <c r="A25" s="1915"/>
      <c r="B25" s="1916" t="s">
        <v>2501</v>
      </c>
      <c r="C25" s="1915" t="s">
        <v>2507</v>
      </c>
      <c r="D25" s="1922">
        <v>16091582</v>
      </c>
      <c r="E25" s="1922">
        <v>17628291</v>
      </c>
      <c r="F25" s="1922">
        <v>17628711</v>
      </c>
      <c r="G25" s="1923">
        <v>17199593</v>
      </c>
      <c r="H25" s="1923">
        <v>13564725</v>
      </c>
      <c r="I25" s="1923">
        <v>15586563</v>
      </c>
      <c r="J25" s="1923">
        <v>13624954</v>
      </c>
      <c r="K25" s="1923">
        <v>18632080</v>
      </c>
      <c r="L25" s="1923">
        <v>21701449</v>
      </c>
      <c r="M25" s="1923">
        <v>25480843</v>
      </c>
      <c r="N25" s="1923">
        <v>25439370</v>
      </c>
      <c r="O25" s="1923">
        <v>24612124</v>
      </c>
      <c r="P25" s="1923">
        <v>24537185</v>
      </c>
    </row>
    <row r="26" spans="1:17" s="1926" customFormat="1" ht="24" customHeight="1">
      <c r="A26" s="1924"/>
      <c r="B26" s="1925"/>
      <c r="C26" s="1924"/>
      <c r="D26" s="2665"/>
      <c r="E26" s="2665"/>
      <c r="F26" s="2665"/>
      <c r="G26" s="2665"/>
      <c r="H26" s="2665"/>
      <c r="I26" s="2665"/>
      <c r="J26" s="2665"/>
      <c r="K26" s="2665"/>
      <c r="L26" s="2665"/>
      <c r="M26" s="2665"/>
      <c r="N26" s="2665"/>
      <c r="P26" s="1927" t="s">
        <v>2508</v>
      </c>
    </row>
    <row r="27" spans="1:17" ht="70.5" customHeight="1">
      <c r="A27" s="2652" t="s">
        <v>2509</v>
      </c>
      <c r="B27" s="2652"/>
      <c r="C27" s="2652"/>
      <c r="D27" s="2653" t="s">
        <v>2510</v>
      </c>
      <c r="E27" s="2653"/>
      <c r="F27" s="2653"/>
      <c r="G27" s="2653"/>
      <c r="H27" s="2653"/>
      <c r="I27" s="2653"/>
      <c r="J27" s="2653"/>
    </row>
    <row r="28" spans="1:17">
      <c r="H28" s="1892" t="s">
        <v>2511</v>
      </c>
    </row>
    <row r="29" spans="1:17">
      <c r="H29" s="1892" t="s">
        <v>2511</v>
      </c>
    </row>
  </sheetData>
  <mergeCells count="34">
    <mergeCell ref="A7:C7"/>
    <mergeCell ref="A8:C8"/>
    <mergeCell ref="A1:E2"/>
    <mergeCell ref="A3:C3"/>
    <mergeCell ref="D3:D4"/>
    <mergeCell ref="E3:E4"/>
    <mergeCell ref="A6:C6"/>
    <mergeCell ref="A5:C5"/>
    <mergeCell ref="F3:F4"/>
    <mergeCell ref="N3:N4"/>
    <mergeCell ref="O3:O4"/>
    <mergeCell ref="P3:P4"/>
    <mergeCell ref="A4:C4"/>
    <mergeCell ref="L3:L4"/>
    <mergeCell ref="M3:M4"/>
    <mergeCell ref="H3:H4"/>
    <mergeCell ref="I3:I4"/>
    <mergeCell ref="J3:J4"/>
    <mergeCell ref="K3:K4"/>
    <mergeCell ref="G3:G4"/>
    <mergeCell ref="A9:C9"/>
    <mergeCell ref="A10:C10"/>
    <mergeCell ref="A11:C11"/>
    <mergeCell ref="A22:C22"/>
    <mergeCell ref="D26:N26"/>
    <mergeCell ref="A12:C12"/>
    <mergeCell ref="A27:C27"/>
    <mergeCell ref="D27:J27"/>
    <mergeCell ref="A13:C13"/>
    <mergeCell ref="A14:C14"/>
    <mergeCell ref="A15:C15"/>
    <mergeCell ref="A16:C16"/>
    <mergeCell ref="A17:C17"/>
    <mergeCell ref="A21:C21"/>
  </mergeCells>
  <phoneticPr fontId="4"/>
  <pageMargins left="0.78740157480314965" right="0.43307086614173229" top="0.78740157480314965" bottom="0.59055118110236227" header="0.51181102362204722" footer="0.51181102362204722"/>
  <pageSetup paperSize="9" scale="43" orientation="landscape" verticalDpi="72"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75310-AAEA-4442-B437-69E0418802BB}">
  <sheetPr>
    <pageSetUpPr fitToPage="1"/>
  </sheetPr>
  <dimension ref="A1:I56"/>
  <sheetViews>
    <sheetView zoomScale="80" zoomScaleNormal="80" zoomScaleSheetLayoutView="100" workbookViewId="0"/>
  </sheetViews>
  <sheetFormatPr defaultRowHeight="13.5"/>
  <cols>
    <col min="1" max="1" width="16.625" style="1929" customWidth="1"/>
    <col min="2" max="6" width="16.125" style="1929" customWidth="1"/>
    <col min="7" max="16384" width="9" style="1929"/>
  </cols>
  <sheetData>
    <row r="1" spans="1:9" ht="25.5">
      <c r="A1" s="1928" t="s">
        <v>2512</v>
      </c>
      <c r="C1" s="1930"/>
    </row>
    <row r="2" spans="1:9" ht="14.25" thickBot="1">
      <c r="E2" s="1931" t="s">
        <v>2513</v>
      </c>
      <c r="F2" s="1930"/>
      <c r="G2" s="1930"/>
    </row>
    <row r="3" spans="1:9" ht="16.5" customHeight="1">
      <c r="A3" s="2681" t="s">
        <v>2514</v>
      </c>
      <c r="B3" s="2683" t="s">
        <v>738</v>
      </c>
      <c r="C3" s="2685" t="s">
        <v>2515</v>
      </c>
      <c r="D3" s="2685"/>
      <c r="E3" s="2677" t="s">
        <v>2516</v>
      </c>
      <c r="F3" s="1930"/>
    </row>
    <row r="4" spans="1:9" ht="16.5" customHeight="1" thickBot="1">
      <c r="A4" s="2682"/>
      <c r="B4" s="2684"/>
      <c r="C4" s="1932" t="s">
        <v>2517</v>
      </c>
      <c r="D4" s="1933" t="s">
        <v>2518</v>
      </c>
      <c r="E4" s="2678"/>
      <c r="F4" s="1930"/>
      <c r="G4" s="1930"/>
      <c r="H4" s="1930"/>
    </row>
    <row r="5" spans="1:9" ht="24" customHeight="1">
      <c r="A5" s="1934" t="s">
        <v>1918</v>
      </c>
      <c r="B5" s="1935">
        <v>32137972</v>
      </c>
      <c r="C5" s="1936">
        <v>10503365</v>
      </c>
      <c r="D5" s="1936">
        <v>4007514</v>
      </c>
      <c r="E5" s="1937">
        <v>16135742</v>
      </c>
      <c r="F5" s="1930"/>
      <c r="I5" s="1938"/>
    </row>
    <row r="6" spans="1:9" ht="24" customHeight="1">
      <c r="A6" s="1934" t="s">
        <v>1919</v>
      </c>
      <c r="B6" s="1935">
        <v>31409611</v>
      </c>
      <c r="C6" s="1936">
        <v>10267065</v>
      </c>
      <c r="D6" s="1936">
        <v>3929242</v>
      </c>
      <c r="E6" s="1937">
        <v>15735793</v>
      </c>
      <c r="F6" s="1930"/>
      <c r="I6" s="1938"/>
    </row>
    <row r="7" spans="1:9" ht="24" customHeight="1">
      <c r="A7" s="1934" t="s">
        <v>1817</v>
      </c>
      <c r="B7" s="1935">
        <v>32695319</v>
      </c>
      <c r="C7" s="1936">
        <v>10446264</v>
      </c>
      <c r="D7" s="1936">
        <v>4664821</v>
      </c>
      <c r="E7" s="1937">
        <v>16105269</v>
      </c>
      <c r="F7" s="1930"/>
      <c r="I7" s="1938"/>
    </row>
    <row r="8" spans="1:9" ht="24" customHeight="1">
      <c r="A8" s="1934" t="s">
        <v>1818</v>
      </c>
      <c r="B8" s="1935">
        <v>31515108</v>
      </c>
      <c r="C8" s="1936">
        <v>10360168</v>
      </c>
      <c r="D8" s="1936">
        <v>3488194</v>
      </c>
      <c r="E8" s="1937">
        <v>16208661</v>
      </c>
      <c r="F8" s="1930"/>
      <c r="I8" s="1938"/>
    </row>
    <row r="9" spans="1:9" ht="24" customHeight="1">
      <c r="A9" s="1939" t="s">
        <v>1819</v>
      </c>
      <c r="B9" s="1935">
        <v>32832226</v>
      </c>
      <c r="C9" s="1940">
        <v>10336959</v>
      </c>
      <c r="D9" s="1940">
        <v>5182737</v>
      </c>
      <c r="E9" s="1941">
        <v>15856563</v>
      </c>
      <c r="F9" s="1930"/>
      <c r="I9" s="1938"/>
    </row>
    <row r="10" spans="1:9" ht="24" customHeight="1">
      <c r="A10" s="1939" t="s">
        <v>1820</v>
      </c>
      <c r="B10" s="1935">
        <v>32694191</v>
      </c>
      <c r="C10" s="1940">
        <v>10150232</v>
      </c>
      <c r="D10" s="1940">
        <v>5000304</v>
      </c>
      <c r="E10" s="1941">
        <v>16076045</v>
      </c>
      <c r="F10" s="1930"/>
      <c r="I10" s="1938"/>
    </row>
    <row r="11" spans="1:9" ht="24" customHeight="1">
      <c r="A11" s="1939" t="s">
        <v>1821</v>
      </c>
      <c r="B11" s="1935">
        <v>33822415</v>
      </c>
      <c r="C11" s="1936">
        <v>10623772</v>
      </c>
      <c r="D11" s="1936">
        <v>5568957</v>
      </c>
      <c r="E11" s="1937">
        <v>16174828</v>
      </c>
      <c r="F11" s="1930"/>
      <c r="I11" s="1938"/>
    </row>
    <row r="12" spans="1:9" ht="24" customHeight="1">
      <c r="A12" s="1939" t="s">
        <v>1822</v>
      </c>
      <c r="B12" s="1935">
        <v>36193121</v>
      </c>
      <c r="C12" s="1936">
        <v>11709992</v>
      </c>
      <c r="D12" s="1936">
        <v>6591505</v>
      </c>
      <c r="E12" s="1937">
        <v>16373637</v>
      </c>
      <c r="F12" s="1930"/>
      <c r="I12" s="1938"/>
    </row>
    <row r="13" spans="1:9" ht="24" customHeight="1">
      <c r="A13" s="1939" t="s">
        <v>1600</v>
      </c>
      <c r="B13" s="1935">
        <v>38839446</v>
      </c>
      <c r="C13" s="1936">
        <v>13436241</v>
      </c>
      <c r="D13" s="1936">
        <v>6578059</v>
      </c>
      <c r="E13" s="1937">
        <v>16067557</v>
      </c>
      <c r="F13" s="1930"/>
      <c r="I13" s="1938"/>
    </row>
    <row r="14" spans="1:9" ht="24" customHeight="1">
      <c r="A14" s="1939" t="s">
        <v>1601</v>
      </c>
      <c r="B14" s="1935">
        <v>38608370</v>
      </c>
      <c r="C14" s="1940">
        <v>13976688</v>
      </c>
      <c r="D14" s="1940">
        <v>5491212</v>
      </c>
      <c r="E14" s="1941">
        <v>16261889</v>
      </c>
      <c r="F14" s="1930"/>
      <c r="I14" s="1938"/>
    </row>
    <row r="15" spans="1:9" ht="24" customHeight="1">
      <c r="A15" s="1939" t="s">
        <v>1602</v>
      </c>
      <c r="B15" s="1935">
        <v>37980275</v>
      </c>
      <c r="C15" s="1940">
        <v>14144045</v>
      </c>
      <c r="D15" s="1940">
        <v>4417997</v>
      </c>
      <c r="E15" s="1941">
        <v>16537473</v>
      </c>
      <c r="F15" s="1930"/>
      <c r="I15" s="1938"/>
    </row>
    <row r="16" spans="1:9" ht="24" customHeight="1">
      <c r="A16" s="1939" t="s">
        <v>1603</v>
      </c>
      <c r="B16" s="1935">
        <v>37842150</v>
      </c>
      <c r="C16" s="1940">
        <v>13632893</v>
      </c>
      <c r="D16" s="1940">
        <v>4075922</v>
      </c>
      <c r="E16" s="1941">
        <v>17127897</v>
      </c>
      <c r="F16" s="1930"/>
      <c r="I16" s="1938"/>
    </row>
    <row r="17" spans="1:9" ht="24" customHeight="1">
      <c r="A17" s="1939" t="s">
        <v>1823</v>
      </c>
      <c r="B17" s="1935">
        <v>39669660</v>
      </c>
      <c r="C17" s="1940">
        <v>13849090</v>
      </c>
      <c r="D17" s="1940">
        <v>4726031</v>
      </c>
      <c r="E17" s="1941">
        <v>17804529</v>
      </c>
      <c r="F17" s="1930"/>
      <c r="I17" s="1938"/>
    </row>
    <row r="18" spans="1:9" ht="24" customHeight="1">
      <c r="A18" s="1939" t="s">
        <v>1824</v>
      </c>
      <c r="B18" s="1935">
        <v>39681328</v>
      </c>
      <c r="C18" s="1940">
        <v>14473673</v>
      </c>
      <c r="D18" s="1940">
        <v>4494648</v>
      </c>
      <c r="E18" s="1941">
        <v>17487716</v>
      </c>
      <c r="F18" s="1930"/>
      <c r="I18" s="1938"/>
    </row>
    <row r="19" spans="1:9" ht="24" customHeight="1">
      <c r="A19" s="1942" t="s">
        <v>1825</v>
      </c>
      <c r="B19" s="1935">
        <v>39702065</v>
      </c>
      <c r="C19" s="1940">
        <v>14788813</v>
      </c>
      <c r="D19" s="1940">
        <v>3754256</v>
      </c>
      <c r="E19" s="1941">
        <v>17725669</v>
      </c>
      <c r="F19" s="1930"/>
      <c r="I19" s="1938"/>
    </row>
    <row r="20" spans="1:9" ht="24" customHeight="1">
      <c r="A20" s="1942" t="s">
        <v>1826</v>
      </c>
      <c r="B20" s="1935">
        <v>41507814</v>
      </c>
      <c r="C20" s="1940">
        <v>15220950</v>
      </c>
      <c r="D20" s="1940">
        <v>4151446</v>
      </c>
      <c r="E20" s="1941">
        <v>18643606</v>
      </c>
      <c r="F20" s="1930"/>
      <c r="I20" s="1938"/>
    </row>
    <row r="21" spans="1:9" ht="24" customHeight="1">
      <c r="A21" s="1942" t="s">
        <v>1855</v>
      </c>
      <c r="B21" s="1935">
        <v>42111750</v>
      </c>
      <c r="C21" s="1940">
        <v>15664200</v>
      </c>
      <c r="D21" s="1940">
        <v>3908999</v>
      </c>
      <c r="E21" s="1941">
        <v>18978853</v>
      </c>
      <c r="F21" s="1930"/>
      <c r="I21" s="1938"/>
    </row>
    <row r="22" spans="1:9" ht="24" customHeight="1">
      <c r="A22" s="1942" t="s">
        <v>1856</v>
      </c>
      <c r="B22" s="1935">
        <v>43532772</v>
      </c>
      <c r="C22" s="1940">
        <v>16291337</v>
      </c>
      <c r="D22" s="1940">
        <v>3955779</v>
      </c>
      <c r="E22" s="1941">
        <v>19640272</v>
      </c>
      <c r="F22" s="1930"/>
      <c r="I22" s="1938"/>
    </row>
    <row r="23" spans="1:9" ht="24" customHeight="1">
      <c r="A23" s="1942" t="s">
        <v>1857</v>
      </c>
      <c r="B23" s="1935">
        <v>44353313</v>
      </c>
      <c r="C23" s="1940">
        <v>16706677</v>
      </c>
      <c r="D23" s="1940">
        <v>3718919</v>
      </c>
      <c r="E23" s="1941">
        <v>20258650</v>
      </c>
      <c r="F23" s="1930"/>
      <c r="I23" s="1938"/>
    </row>
    <row r="24" spans="1:9" ht="24" customHeight="1">
      <c r="A24" s="1942" t="s">
        <v>1858</v>
      </c>
      <c r="B24" s="1935">
        <v>45309444</v>
      </c>
      <c r="C24" s="1940">
        <v>17128736</v>
      </c>
      <c r="D24" s="1940">
        <v>4199866</v>
      </c>
      <c r="E24" s="1941">
        <v>20321113</v>
      </c>
      <c r="F24" s="1930"/>
      <c r="I24" s="1938"/>
    </row>
    <row r="25" spans="1:9" ht="24" customHeight="1">
      <c r="A25" s="1942" t="s">
        <v>2519</v>
      </c>
      <c r="B25" s="1935">
        <v>46718479</v>
      </c>
      <c r="C25" s="1940">
        <v>17733163</v>
      </c>
      <c r="D25" s="1940">
        <v>4218626</v>
      </c>
      <c r="E25" s="1941">
        <v>20961383</v>
      </c>
      <c r="F25" s="1930"/>
    </row>
    <row r="26" spans="1:9" ht="24" customHeight="1">
      <c r="A26" s="1942" t="s">
        <v>2445</v>
      </c>
      <c r="B26" s="1935">
        <v>47155601</v>
      </c>
      <c r="C26" s="1940">
        <v>18172644</v>
      </c>
      <c r="D26" s="1940">
        <v>3519679</v>
      </c>
      <c r="E26" s="1941">
        <v>21592737</v>
      </c>
      <c r="F26" s="1930"/>
    </row>
    <row r="27" spans="1:9" ht="24" customHeight="1">
      <c r="A27" s="1942" t="s">
        <v>1833</v>
      </c>
      <c r="B27" s="1935">
        <v>47807103</v>
      </c>
      <c r="C27" s="1940">
        <v>18480749</v>
      </c>
      <c r="D27" s="1940">
        <v>3905780</v>
      </c>
      <c r="E27" s="1941">
        <v>21402388</v>
      </c>
      <c r="F27" s="1930"/>
    </row>
    <row r="28" spans="1:9" ht="24" customHeight="1" thickBot="1">
      <c r="A28" s="1943" t="s">
        <v>1834</v>
      </c>
      <c r="B28" s="1944">
        <v>50595798</v>
      </c>
      <c r="C28" s="1945">
        <v>19336645</v>
      </c>
      <c r="D28" s="1945">
        <v>4830488</v>
      </c>
      <c r="E28" s="1946">
        <v>22195391</v>
      </c>
      <c r="F28" s="1930"/>
    </row>
    <row r="29" spans="1:9" ht="15" customHeight="1" thickBot="1">
      <c r="B29" s="1947"/>
      <c r="F29" s="1948"/>
      <c r="G29" s="1930"/>
    </row>
    <row r="30" spans="1:9" ht="15" customHeight="1">
      <c r="A30" s="2681" t="s">
        <v>2514</v>
      </c>
      <c r="B30" s="2686" t="s">
        <v>2520</v>
      </c>
      <c r="C30" s="2686" t="s">
        <v>2521</v>
      </c>
      <c r="D30" s="2688" t="s">
        <v>2522</v>
      </c>
      <c r="E30" s="2677" t="s">
        <v>2523</v>
      </c>
      <c r="F30" s="2677" t="s">
        <v>2524</v>
      </c>
      <c r="G30" s="1949"/>
    </row>
    <row r="31" spans="1:9" ht="15" customHeight="1" thickBot="1">
      <c r="A31" s="2682"/>
      <c r="B31" s="2687"/>
      <c r="C31" s="2687"/>
      <c r="D31" s="2689"/>
      <c r="E31" s="2678"/>
      <c r="F31" s="2678"/>
      <c r="G31" s="1949"/>
    </row>
    <row r="32" spans="1:9" ht="24" customHeight="1">
      <c r="A32" s="1934" t="s">
        <v>1918</v>
      </c>
      <c r="B32" s="1936">
        <v>161022</v>
      </c>
      <c r="C32" s="1936">
        <v>1203805</v>
      </c>
      <c r="D32" s="1936">
        <v>126110</v>
      </c>
      <c r="E32" s="1936">
        <v>414</v>
      </c>
      <c r="F32" s="1950" t="s">
        <v>2525</v>
      </c>
      <c r="G32" s="1930"/>
    </row>
    <row r="33" spans="1:7" ht="24" customHeight="1">
      <c r="A33" s="1934" t="s">
        <v>1919</v>
      </c>
      <c r="B33" s="1936">
        <v>166974</v>
      </c>
      <c r="C33" s="1936">
        <v>1211091</v>
      </c>
      <c r="D33" s="1936">
        <v>99074</v>
      </c>
      <c r="E33" s="1936">
        <v>372</v>
      </c>
      <c r="F33" s="1950" t="s">
        <v>2525</v>
      </c>
      <c r="G33" s="1930"/>
    </row>
    <row r="34" spans="1:7" ht="24" customHeight="1">
      <c r="A34" s="1934" t="s">
        <v>1817</v>
      </c>
      <c r="B34" s="1936">
        <v>176192</v>
      </c>
      <c r="C34" s="1936">
        <v>1194945</v>
      </c>
      <c r="D34" s="1936">
        <v>105925</v>
      </c>
      <c r="E34" s="1936">
        <v>1903</v>
      </c>
      <c r="F34" s="1950" t="s">
        <v>2525</v>
      </c>
      <c r="G34" s="1930"/>
    </row>
    <row r="35" spans="1:7" ht="24" customHeight="1">
      <c r="A35" s="1934" t="s">
        <v>1818</v>
      </c>
      <c r="B35" s="1936">
        <v>183121</v>
      </c>
      <c r="C35" s="1936">
        <v>1218558</v>
      </c>
      <c r="D35" s="1936">
        <v>51798</v>
      </c>
      <c r="E35" s="1951">
        <v>4608</v>
      </c>
      <c r="F35" s="1950" t="s">
        <v>2525</v>
      </c>
      <c r="G35" s="1930"/>
    </row>
    <row r="36" spans="1:7" ht="24" customHeight="1">
      <c r="A36" s="1934" t="s">
        <v>1819</v>
      </c>
      <c r="B36" s="1936">
        <v>189528</v>
      </c>
      <c r="C36" s="1936">
        <v>1259442</v>
      </c>
      <c r="D36" s="1936">
        <v>2400</v>
      </c>
      <c r="E36" s="1951">
        <v>4597</v>
      </c>
      <c r="F36" s="1950" t="s">
        <v>2525</v>
      </c>
      <c r="G36" s="1930"/>
    </row>
    <row r="37" spans="1:7" ht="24" customHeight="1">
      <c r="A37" s="1939" t="s">
        <v>1820</v>
      </c>
      <c r="B37" s="1940">
        <v>198963</v>
      </c>
      <c r="C37" s="1940">
        <v>1262428</v>
      </c>
      <c r="D37" s="1940">
        <v>2400</v>
      </c>
      <c r="E37" s="1952">
        <v>3819</v>
      </c>
      <c r="F37" s="1950" t="s">
        <v>2525</v>
      </c>
      <c r="G37" s="1930"/>
    </row>
    <row r="38" spans="1:7" ht="24" customHeight="1">
      <c r="A38" s="1939" t="s">
        <v>1821</v>
      </c>
      <c r="B38" s="1940">
        <v>206841</v>
      </c>
      <c r="C38" s="1940">
        <v>1243412</v>
      </c>
      <c r="D38" s="1940">
        <v>0</v>
      </c>
      <c r="E38" s="1952">
        <v>4605</v>
      </c>
      <c r="F38" s="1950" t="s">
        <v>2525</v>
      </c>
      <c r="G38" s="1930"/>
    </row>
    <row r="39" spans="1:7" ht="24" customHeight="1">
      <c r="A39" s="1939" t="s">
        <v>1822</v>
      </c>
      <c r="B39" s="1936">
        <v>216860</v>
      </c>
      <c r="C39" s="1936">
        <v>1295774</v>
      </c>
      <c r="D39" s="1936">
        <v>0</v>
      </c>
      <c r="E39" s="1936">
        <v>5353</v>
      </c>
      <c r="F39" s="1950" t="s">
        <v>2525</v>
      </c>
      <c r="G39" s="1930"/>
    </row>
    <row r="40" spans="1:7" ht="24" customHeight="1">
      <c r="A40" s="1939" t="s">
        <v>1600</v>
      </c>
      <c r="B40" s="1936">
        <v>230267</v>
      </c>
      <c r="C40" s="1936">
        <v>1289640</v>
      </c>
      <c r="D40" s="1936">
        <v>3935</v>
      </c>
      <c r="E40" s="1936">
        <v>7212</v>
      </c>
      <c r="F40" s="1953">
        <v>1226535</v>
      </c>
      <c r="G40" s="1930"/>
    </row>
    <row r="41" spans="1:7" ht="24" customHeight="1">
      <c r="A41" s="1939" t="s">
        <v>1601</v>
      </c>
      <c r="B41" s="1936">
        <v>242480</v>
      </c>
      <c r="C41" s="1936">
        <v>1257259</v>
      </c>
      <c r="D41" s="1936">
        <v>16</v>
      </c>
      <c r="E41" s="1936">
        <v>8246</v>
      </c>
      <c r="F41" s="1940">
        <v>1370580</v>
      </c>
      <c r="G41" s="1930"/>
    </row>
    <row r="42" spans="1:7" ht="24" customHeight="1">
      <c r="A42" s="1939" t="s">
        <v>1602</v>
      </c>
      <c r="B42" s="1940">
        <v>257554</v>
      </c>
      <c r="C42" s="1940">
        <v>1223254</v>
      </c>
      <c r="D42" s="1940">
        <v>975</v>
      </c>
      <c r="E42" s="1940">
        <v>7829</v>
      </c>
      <c r="F42" s="1940">
        <v>1391148</v>
      </c>
      <c r="G42" s="1930"/>
    </row>
    <row r="43" spans="1:7" ht="24" customHeight="1">
      <c r="A43" s="1939" t="s">
        <v>1603</v>
      </c>
      <c r="B43" s="1940">
        <v>266440</v>
      </c>
      <c r="C43" s="1940">
        <v>1260103</v>
      </c>
      <c r="D43" s="1940">
        <v>150</v>
      </c>
      <c r="E43" s="1940">
        <v>7746</v>
      </c>
      <c r="F43" s="1940">
        <v>1470999</v>
      </c>
      <c r="G43" s="1930"/>
    </row>
    <row r="44" spans="1:7" ht="24" customHeight="1">
      <c r="A44" s="1939" t="s">
        <v>1823</v>
      </c>
      <c r="B44" s="1940">
        <v>281572</v>
      </c>
      <c r="C44" s="1940">
        <v>1463283</v>
      </c>
      <c r="D44" s="1940">
        <v>0</v>
      </c>
      <c r="E44" s="1940">
        <v>7465</v>
      </c>
      <c r="F44" s="1940">
        <v>1537690</v>
      </c>
      <c r="G44" s="1930"/>
    </row>
    <row r="45" spans="1:7" ht="24" customHeight="1">
      <c r="A45" s="1939" t="s">
        <v>1824</v>
      </c>
      <c r="B45" s="1940">
        <v>288900</v>
      </c>
      <c r="C45" s="1940">
        <v>1443294</v>
      </c>
      <c r="D45" s="1940">
        <v>256</v>
      </c>
      <c r="E45" s="1940">
        <v>10701</v>
      </c>
      <c r="F45" s="1940">
        <v>1482140</v>
      </c>
      <c r="G45" s="1930"/>
    </row>
    <row r="46" spans="1:7" ht="24" customHeight="1">
      <c r="A46" s="1939" t="s">
        <v>1825</v>
      </c>
      <c r="B46" s="1940">
        <v>307286</v>
      </c>
      <c r="C46" s="1940">
        <v>1610438</v>
      </c>
      <c r="D46" s="1940">
        <v>0</v>
      </c>
      <c r="E46" s="1940">
        <v>10336</v>
      </c>
      <c r="F46" s="1940">
        <v>1505267</v>
      </c>
      <c r="G46" s="1930"/>
    </row>
    <row r="47" spans="1:7" ht="24" customHeight="1">
      <c r="A47" s="1942" t="s">
        <v>1826</v>
      </c>
      <c r="B47" s="1940">
        <v>321134</v>
      </c>
      <c r="C47" s="1940">
        <v>1560879</v>
      </c>
      <c r="D47" s="1940">
        <v>0</v>
      </c>
      <c r="E47" s="1940">
        <v>10555</v>
      </c>
      <c r="F47" s="1940">
        <v>1599244</v>
      </c>
      <c r="G47" s="1930"/>
    </row>
    <row r="48" spans="1:7" ht="24" customHeight="1">
      <c r="A48" s="1942" t="s">
        <v>1855</v>
      </c>
      <c r="B48" s="1940">
        <v>334907</v>
      </c>
      <c r="C48" s="1940">
        <v>1568932</v>
      </c>
      <c r="D48" s="1940">
        <v>0</v>
      </c>
      <c r="E48" s="1940">
        <v>10699</v>
      </c>
      <c r="F48" s="1940">
        <v>1645160</v>
      </c>
      <c r="G48" s="1930"/>
    </row>
    <row r="49" spans="1:7" ht="24" customHeight="1">
      <c r="A49" s="1942" t="s">
        <v>2135</v>
      </c>
      <c r="B49" s="1940">
        <v>410775</v>
      </c>
      <c r="C49" s="1940">
        <v>1524739</v>
      </c>
      <c r="D49" s="1940">
        <v>0</v>
      </c>
      <c r="E49" s="1940">
        <v>8264</v>
      </c>
      <c r="F49" s="1940">
        <v>1701606</v>
      </c>
      <c r="G49" s="1930"/>
    </row>
    <row r="50" spans="1:7" ht="24" customHeight="1">
      <c r="A50" s="1942" t="s">
        <v>2136</v>
      </c>
      <c r="B50" s="1940">
        <v>427617</v>
      </c>
      <c r="C50" s="1940">
        <v>1450282</v>
      </c>
      <c r="D50" s="1940">
        <v>0</v>
      </c>
      <c r="E50" s="1940">
        <v>12757</v>
      </c>
      <c r="F50" s="1940">
        <v>1778411</v>
      </c>
      <c r="G50" s="1930"/>
    </row>
    <row r="51" spans="1:7" ht="24" customHeight="1">
      <c r="A51" s="1942" t="s">
        <v>1830</v>
      </c>
      <c r="B51" s="1940">
        <v>453862</v>
      </c>
      <c r="C51" s="1940">
        <v>1425195</v>
      </c>
      <c r="D51" s="1940">
        <v>0</v>
      </c>
      <c r="E51" s="1940">
        <v>9877</v>
      </c>
      <c r="F51" s="1940">
        <v>1770795</v>
      </c>
      <c r="G51" s="1930"/>
    </row>
    <row r="52" spans="1:7" ht="24" customHeight="1">
      <c r="A52" s="1942" t="s">
        <v>2519</v>
      </c>
      <c r="B52" s="1940">
        <v>484833</v>
      </c>
      <c r="C52" s="1940">
        <v>1472781</v>
      </c>
      <c r="D52" s="1940">
        <v>0</v>
      </c>
      <c r="E52" s="1940">
        <v>8520</v>
      </c>
      <c r="F52" s="1940">
        <v>1839173</v>
      </c>
      <c r="G52" s="1930"/>
    </row>
    <row r="53" spans="1:7" ht="24" customHeight="1">
      <c r="A53" s="1942" t="s">
        <v>2445</v>
      </c>
      <c r="B53" s="1940">
        <v>521679</v>
      </c>
      <c r="C53" s="1940">
        <v>1453876</v>
      </c>
      <c r="D53" s="1940">
        <v>0</v>
      </c>
      <c r="E53" s="1940">
        <v>2675</v>
      </c>
      <c r="F53" s="1940">
        <v>1892311</v>
      </c>
      <c r="G53" s="1930"/>
    </row>
    <row r="54" spans="1:7" ht="24" customHeight="1">
      <c r="A54" s="1942" t="s">
        <v>1833</v>
      </c>
      <c r="B54" s="1940">
        <v>546996</v>
      </c>
      <c r="C54" s="1940">
        <v>1576492</v>
      </c>
      <c r="D54" s="1940">
        <v>0</v>
      </c>
      <c r="E54" s="1940">
        <v>5568</v>
      </c>
      <c r="F54" s="1940">
        <v>1889130</v>
      </c>
      <c r="G54" s="1930"/>
    </row>
    <row r="55" spans="1:7" ht="24" customHeight="1" thickBot="1">
      <c r="A55" s="1943" t="s">
        <v>1834</v>
      </c>
      <c r="B55" s="1954">
        <v>589646</v>
      </c>
      <c r="C55" s="1945">
        <v>1689340</v>
      </c>
      <c r="D55" s="1945">
        <v>0</v>
      </c>
      <c r="E55" s="1945">
        <v>5872</v>
      </c>
      <c r="F55" s="1945">
        <v>1948416</v>
      </c>
      <c r="G55" s="1930"/>
    </row>
    <row r="56" spans="1:7" ht="17.25" customHeight="1">
      <c r="D56" s="2679" t="s">
        <v>2526</v>
      </c>
      <c r="E56" s="2680"/>
      <c r="F56" s="2680"/>
    </row>
  </sheetData>
  <mergeCells count="11">
    <mergeCell ref="F30:F31"/>
    <mergeCell ref="D56:F56"/>
    <mergeCell ref="A3:A4"/>
    <mergeCell ref="B3:B4"/>
    <mergeCell ref="C3:D3"/>
    <mergeCell ref="E3:E4"/>
    <mergeCell ref="A30:A31"/>
    <mergeCell ref="B30:B31"/>
    <mergeCell ref="C30:C31"/>
    <mergeCell ref="D30:D31"/>
    <mergeCell ref="E30:E31"/>
  </mergeCells>
  <phoneticPr fontId="4"/>
  <printOptions horizontalCentered="1"/>
  <pageMargins left="0.98425196850393704" right="0.98425196850393704" top="0.78740157480314965" bottom="0.98425196850393704" header="0.51181102362204722" footer="0.51181102362204722"/>
  <pageSetup paperSize="9" scale="6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55901-AAA2-4266-BBE7-6610230D9B56}">
  <sheetPr>
    <pageSetUpPr fitToPage="1"/>
  </sheetPr>
  <dimension ref="A1:G63"/>
  <sheetViews>
    <sheetView view="pageBreakPreview" zoomScaleNormal="100" zoomScaleSheetLayoutView="100" workbookViewId="0"/>
  </sheetViews>
  <sheetFormatPr defaultColWidth="10.75" defaultRowHeight="13.5"/>
  <cols>
    <col min="1" max="1" width="11.625" customWidth="1"/>
    <col min="2" max="7" width="12.625" customWidth="1"/>
    <col min="8" max="16" width="11.625" customWidth="1"/>
  </cols>
  <sheetData>
    <row r="1" spans="1:7" s="173" customFormat="1">
      <c r="A1" s="173" t="s">
        <v>739</v>
      </c>
    </row>
    <row r="2" spans="1:7" s="173" customFormat="1">
      <c r="A2" s="173" t="s">
        <v>740</v>
      </c>
    </row>
    <row r="3" spans="1:7" s="173" customFormat="1">
      <c r="A3" s="173" t="s">
        <v>392</v>
      </c>
    </row>
    <row r="4" spans="1:7">
      <c r="A4" s="10"/>
      <c r="B4" s="10"/>
      <c r="C4" s="10"/>
      <c r="D4" s="10"/>
      <c r="E4" s="10"/>
      <c r="F4" s="2190"/>
      <c r="G4" s="2190"/>
    </row>
    <row r="5" spans="1:7" ht="14.25" customHeight="1">
      <c r="A5" s="168" t="s">
        <v>741</v>
      </c>
      <c r="B5" s="168" t="s">
        <v>742</v>
      </c>
      <c r="C5" s="168" t="s">
        <v>743</v>
      </c>
      <c r="D5" s="168" t="s">
        <v>744</v>
      </c>
      <c r="E5" s="168" t="s">
        <v>745</v>
      </c>
      <c r="F5" s="168" t="s">
        <v>746</v>
      </c>
      <c r="G5" s="168" t="s">
        <v>747</v>
      </c>
    </row>
    <row r="6" spans="1:7" ht="14.25" customHeight="1">
      <c r="A6" s="79" t="s">
        <v>776</v>
      </c>
      <c r="B6" s="186">
        <v>1798</v>
      </c>
      <c r="C6" s="10">
        <v>870</v>
      </c>
      <c r="D6" s="187">
        <v>928</v>
      </c>
      <c r="E6" s="186">
        <v>13146</v>
      </c>
      <c r="F6" s="186">
        <v>10502</v>
      </c>
      <c r="G6" s="187">
        <v>2644</v>
      </c>
    </row>
    <row r="7" spans="1:7" ht="14.25" customHeight="1">
      <c r="A7" s="79" t="s">
        <v>777</v>
      </c>
      <c r="B7" s="186">
        <v>1944</v>
      </c>
      <c r="C7" s="10">
        <v>851</v>
      </c>
      <c r="D7" s="187">
        <v>1093</v>
      </c>
      <c r="E7" s="186">
        <v>13233</v>
      </c>
      <c r="F7" s="186">
        <v>11275</v>
      </c>
      <c r="G7" s="187">
        <v>1958</v>
      </c>
    </row>
    <row r="8" spans="1:7" ht="14.25" customHeight="1">
      <c r="A8" s="79" t="s">
        <v>778</v>
      </c>
      <c r="B8" s="186">
        <v>2040</v>
      </c>
      <c r="C8" s="10">
        <v>1011</v>
      </c>
      <c r="D8" s="187">
        <v>1029</v>
      </c>
      <c r="E8" s="186">
        <v>14132</v>
      </c>
      <c r="F8" s="186">
        <v>12935</v>
      </c>
      <c r="G8" s="187">
        <v>1197</v>
      </c>
    </row>
    <row r="9" spans="1:7" ht="14.25" customHeight="1">
      <c r="A9" s="79" t="s">
        <v>779</v>
      </c>
      <c r="B9" s="188">
        <v>2173</v>
      </c>
      <c r="C9" s="189">
        <v>1014</v>
      </c>
      <c r="D9" s="189">
        <v>1159</v>
      </c>
      <c r="E9" s="188">
        <v>12475</v>
      </c>
      <c r="F9" s="188">
        <v>11846</v>
      </c>
      <c r="G9" s="189">
        <v>629</v>
      </c>
    </row>
    <row r="10" spans="1:7" ht="14.25" customHeight="1">
      <c r="A10" s="79" t="s">
        <v>780</v>
      </c>
      <c r="B10" s="188">
        <v>2058</v>
      </c>
      <c r="C10" s="189">
        <v>1020</v>
      </c>
      <c r="D10" s="189">
        <v>1038</v>
      </c>
      <c r="E10" s="188">
        <v>12453</v>
      </c>
      <c r="F10" s="188">
        <v>11993</v>
      </c>
      <c r="G10" s="189">
        <v>460</v>
      </c>
    </row>
    <row r="11" spans="1:7" ht="14.25" customHeight="1">
      <c r="A11" s="79" t="s">
        <v>781</v>
      </c>
      <c r="B11" s="188">
        <v>2060</v>
      </c>
      <c r="C11" s="189">
        <v>1007</v>
      </c>
      <c r="D11" s="189">
        <v>1053</v>
      </c>
      <c r="E11" s="188">
        <v>14748</v>
      </c>
      <c r="F11" s="188">
        <v>13596</v>
      </c>
      <c r="G11" s="189">
        <v>1152</v>
      </c>
    </row>
    <row r="12" spans="1:7" ht="14.25" customHeight="1">
      <c r="A12" s="79" t="s">
        <v>782</v>
      </c>
      <c r="B12" s="188">
        <v>2091</v>
      </c>
      <c r="C12" s="189">
        <v>1045</v>
      </c>
      <c r="D12" s="189">
        <v>1046</v>
      </c>
      <c r="E12" s="188">
        <v>13402</v>
      </c>
      <c r="F12" s="188">
        <v>12493</v>
      </c>
      <c r="G12" s="189">
        <v>909</v>
      </c>
    </row>
    <row r="13" spans="1:7" ht="14.25" customHeight="1">
      <c r="A13" s="79" t="s">
        <v>748</v>
      </c>
      <c r="B13" s="188">
        <v>2092</v>
      </c>
      <c r="C13" s="189">
        <v>1135</v>
      </c>
      <c r="D13" s="189">
        <v>957</v>
      </c>
      <c r="E13" s="188">
        <v>12987</v>
      </c>
      <c r="F13" s="188">
        <v>12623</v>
      </c>
      <c r="G13" s="189">
        <v>364</v>
      </c>
    </row>
    <row r="14" spans="1:7" ht="14.25" customHeight="1">
      <c r="A14" s="79" t="s">
        <v>749</v>
      </c>
      <c r="B14" s="188">
        <v>2072</v>
      </c>
      <c r="C14" s="189">
        <v>1096</v>
      </c>
      <c r="D14" s="189">
        <v>976</v>
      </c>
      <c r="E14" s="188">
        <v>12882</v>
      </c>
      <c r="F14" s="188">
        <v>12654</v>
      </c>
      <c r="G14" s="189">
        <v>228</v>
      </c>
    </row>
    <row r="15" spans="1:7" ht="14.25" customHeight="1">
      <c r="A15" s="79" t="s">
        <v>750</v>
      </c>
      <c r="B15" s="188">
        <v>2114</v>
      </c>
      <c r="C15" s="189">
        <v>1062</v>
      </c>
      <c r="D15" s="189">
        <v>1052</v>
      </c>
      <c r="E15" s="188">
        <v>12284</v>
      </c>
      <c r="F15" s="188">
        <v>12010</v>
      </c>
      <c r="G15" s="189">
        <v>274</v>
      </c>
    </row>
    <row r="16" spans="1:7" ht="14.25" customHeight="1">
      <c r="A16" s="79" t="s">
        <v>751</v>
      </c>
      <c r="B16" s="188">
        <v>2053</v>
      </c>
      <c r="C16" s="189">
        <v>1135</v>
      </c>
      <c r="D16" s="189">
        <v>918</v>
      </c>
      <c r="E16" s="188">
        <v>12346</v>
      </c>
      <c r="F16" s="188">
        <v>12245</v>
      </c>
      <c r="G16" s="189">
        <v>101</v>
      </c>
    </row>
    <row r="17" spans="1:7" ht="14.25" customHeight="1">
      <c r="A17" s="79" t="s">
        <v>752</v>
      </c>
      <c r="B17" s="188">
        <v>2070</v>
      </c>
      <c r="C17" s="189">
        <v>1121</v>
      </c>
      <c r="D17" s="189">
        <v>949</v>
      </c>
      <c r="E17" s="188">
        <v>12377</v>
      </c>
      <c r="F17" s="188">
        <v>12112</v>
      </c>
      <c r="G17" s="189">
        <v>265</v>
      </c>
    </row>
    <row r="18" spans="1:7" ht="14.25" customHeight="1">
      <c r="A18" s="79" t="s">
        <v>754</v>
      </c>
      <c r="B18" s="188">
        <v>1999</v>
      </c>
      <c r="C18" s="189">
        <v>1140</v>
      </c>
      <c r="D18" s="189">
        <v>859</v>
      </c>
      <c r="E18" s="188">
        <v>12440</v>
      </c>
      <c r="F18" s="188">
        <v>12000</v>
      </c>
      <c r="G18" s="189">
        <v>440</v>
      </c>
    </row>
    <row r="19" spans="1:7" ht="14.25" customHeight="1">
      <c r="A19" s="79" t="s">
        <v>756</v>
      </c>
      <c r="B19" s="188">
        <v>1986</v>
      </c>
      <c r="C19" s="189">
        <v>1194</v>
      </c>
      <c r="D19" s="189">
        <v>792</v>
      </c>
      <c r="E19" s="188">
        <v>12441</v>
      </c>
      <c r="F19" s="188">
        <v>11443</v>
      </c>
      <c r="G19" s="189">
        <v>998</v>
      </c>
    </row>
    <row r="20" spans="1:7" ht="14.25" customHeight="1">
      <c r="A20" s="190" t="s">
        <v>758</v>
      </c>
      <c r="B20" s="191">
        <v>1852</v>
      </c>
      <c r="C20" s="192">
        <v>1269</v>
      </c>
      <c r="D20" s="192">
        <v>583</v>
      </c>
      <c r="E20" s="191">
        <v>13100</v>
      </c>
      <c r="F20" s="191">
        <v>11272</v>
      </c>
      <c r="G20" s="192">
        <v>1828</v>
      </c>
    </row>
    <row r="21" spans="1:7" ht="14.25" customHeight="1">
      <c r="A21" s="190" t="s">
        <v>760</v>
      </c>
      <c r="B21" s="191">
        <v>2082</v>
      </c>
      <c r="C21" s="192">
        <v>1247</v>
      </c>
      <c r="D21" s="192">
        <v>835</v>
      </c>
      <c r="E21" s="191">
        <v>13415</v>
      </c>
      <c r="F21" s="191">
        <v>11416</v>
      </c>
      <c r="G21" s="192">
        <v>1999</v>
      </c>
    </row>
    <row r="22" spans="1:7" ht="14.25" customHeight="1">
      <c r="A22" s="190" t="s">
        <v>762</v>
      </c>
      <c r="B22" s="191">
        <v>2069</v>
      </c>
      <c r="C22" s="192">
        <v>1263</v>
      </c>
      <c r="D22" s="192">
        <v>806</v>
      </c>
      <c r="E22" s="191">
        <v>13565</v>
      </c>
      <c r="F22" s="191">
        <v>11067</v>
      </c>
      <c r="G22" s="192">
        <v>2498</v>
      </c>
    </row>
    <row r="23" spans="1:7" ht="14.25" customHeight="1">
      <c r="A23" s="190" t="s">
        <v>764</v>
      </c>
      <c r="B23" s="191">
        <v>2130</v>
      </c>
      <c r="C23" s="192">
        <v>1336</v>
      </c>
      <c r="D23" s="192">
        <v>794</v>
      </c>
      <c r="E23" s="191">
        <v>13187</v>
      </c>
      <c r="F23" s="191">
        <v>11610</v>
      </c>
      <c r="G23" s="192">
        <v>1577</v>
      </c>
    </row>
    <row r="24" spans="1:7" ht="14.25" customHeight="1">
      <c r="A24" s="190" t="s">
        <v>765</v>
      </c>
      <c r="B24" s="191">
        <v>2173</v>
      </c>
      <c r="C24" s="192">
        <v>1445</v>
      </c>
      <c r="D24" s="192">
        <v>728</v>
      </c>
      <c r="E24" s="191">
        <v>13927</v>
      </c>
      <c r="F24" s="191">
        <v>11605</v>
      </c>
      <c r="G24" s="192">
        <v>2322</v>
      </c>
    </row>
    <row r="25" spans="1:7" ht="14.25" customHeight="1">
      <c r="A25" s="190" t="s">
        <v>766</v>
      </c>
      <c r="B25" s="191">
        <v>2215</v>
      </c>
      <c r="C25" s="192">
        <v>1446</v>
      </c>
      <c r="D25" s="192">
        <v>769</v>
      </c>
      <c r="E25" s="191">
        <v>12764</v>
      </c>
      <c r="F25" s="191">
        <v>10914</v>
      </c>
      <c r="G25" s="192">
        <v>1850</v>
      </c>
    </row>
    <row r="26" spans="1:7" ht="14.25" customHeight="1">
      <c r="A26" s="190" t="s">
        <v>767</v>
      </c>
      <c r="B26" s="191">
        <v>2153</v>
      </c>
      <c r="C26" s="192">
        <v>1555</v>
      </c>
      <c r="D26" s="192">
        <v>598</v>
      </c>
      <c r="E26" s="191">
        <v>12409</v>
      </c>
      <c r="F26" s="191">
        <v>11593</v>
      </c>
      <c r="G26" s="192">
        <v>816</v>
      </c>
    </row>
    <row r="27" spans="1:7" ht="14.25" customHeight="1">
      <c r="A27" s="190" t="s">
        <v>768</v>
      </c>
      <c r="B27" s="191">
        <v>2188</v>
      </c>
      <c r="C27" s="192">
        <v>1567</v>
      </c>
      <c r="D27" s="192">
        <v>621</v>
      </c>
      <c r="E27" s="191">
        <v>13488</v>
      </c>
      <c r="F27" s="191">
        <v>12201</v>
      </c>
      <c r="G27" s="192">
        <v>1287</v>
      </c>
    </row>
    <row r="28" spans="1:7" ht="14.25" customHeight="1">
      <c r="A28" s="190" t="s">
        <v>769</v>
      </c>
      <c r="B28" s="193">
        <v>2210</v>
      </c>
      <c r="C28" s="193">
        <v>1515</v>
      </c>
      <c r="D28" s="189">
        <v>695</v>
      </c>
      <c r="E28" s="193">
        <v>14412</v>
      </c>
      <c r="F28" s="193">
        <v>13076</v>
      </c>
      <c r="G28" s="187">
        <v>1336</v>
      </c>
    </row>
    <row r="29" spans="1:7" ht="14.25" customHeight="1">
      <c r="A29" s="190" t="s">
        <v>770</v>
      </c>
      <c r="B29" s="193">
        <v>2306</v>
      </c>
      <c r="C29" s="193">
        <v>1485</v>
      </c>
      <c r="D29" s="189">
        <v>821</v>
      </c>
      <c r="E29" s="193">
        <v>14290</v>
      </c>
      <c r="F29" s="193">
        <v>13342</v>
      </c>
      <c r="G29" s="187">
        <v>948</v>
      </c>
    </row>
    <row r="30" spans="1:7" ht="14.25" customHeight="1">
      <c r="A30" s="190" t="s">
        <v>771</v>
      </c>
      <c r="B30" s="193">
        <v>2291</v>
      </c>
      <c r="C30" s="193">
        <v>1654</v>
      </c>
      <c r="D30" s="189">
        <v>637</v>
      </c>
      <c r="E30" s="193">
        <v>15825</v>
      </c>
      <c r="F30" s="193">
        <v>13345</v>
      </c>
      <c r="G30" s="187">
        <v>2480</v>
      </c>
    </row>
    <row r="31" spans="1:7" ht="14.25" customHeight="1">
      <c r="A31" s="190" t="s">
        <v>772</v>
      </c>
      <c r="B31" s="193">
        <v>2315</v>
      </c>
      <c r="C31" s="193">
        <v>1712</v>
      </c>
      <c r="D31" s="194">
        <v>603</v>
      </c>
      <c r="E31" s="193">
        <v>15904</v>
      </c>
      <c r="F31" s="193">
        <v>13122</v>
      </c>
      <c r="G31" s="187">
        <v>2782</v>
      </c>
    </row>
    <row r="32" spans="1:7" ht="14.25" customHeight="1">
      <c r="A32" s="190" t="s">
        <v>773</v>
      </c>
      <c r="B32" s="193">
        <v>2279</v>
      </c>
      <c r="C32" s="193">
        <v>1725</v>
      </c>
      <c r="D32" s="194">
        <v>554</v>
      </c>
      <c r="E32" s="193">
        <v>16401</v>
      </c>
      <c r="F32" s="193">
        <v>13720</v>
      </c>
      <c r="G32" s="187">
        <v>2681</v>
      </c>
    </row>
    <row r="33" spans="1:7" ht="14.25" customHeight="1">
      <c r="A33" s="195" t="s">
        <v>774</v>
      </c>
      <c r="B33" s="196">
        <v>2270</v>
      </c>
      <c r="C33" s="196">
        <v>1710</v>
      </c>
      <c r="D33" s="197">
        <v>560</v>
      </c>
      <c r="E33" s="196">
        <v>16681</v>
      </c>
      <c r="F33" s="196">
        <v>13795</v>
      </c>
      <c r="G33" s="183">
        <v>2886</v>
      </c>
    </row>
    <row r="34" spans="1:7" ht="14.25" customHeight="1">
      <c r="A34" s="195" t="s">
        <v>783</v>
      </c>
      <c r="B34" s="196">
        <v>2333</v>
      </c>
      <c r="C34" s="196">
        <v>1797</v>
      </c>
      <c r="D34" s="197">
        <v>536</v>
      </c>
      <c r="E34" s="196">
        <v>16828</v>
      </c>
      <c r="F34" s="196">
        <v>13517</v>
      </c>
      <c r="G34" s="183">
        <v>3311</v>
      </c>
    </row>
    <row r="35" spans="1:7" ht="14.25" customHeight="1">
      <c r="A35" s="195" t="s">
        <v>784</v>
      </c>
      <c r="B35" s="196">
        <v>2213</v>
      </c>
      <c r="C35" s="196">
        <v>1765</v>
      </c>
      <c r="D35" s="197">
        <v>448</v>
      </c>
      <c r="E35" s="196">
        <v>16481</v>
      </c>
      <c r="F35" s="196">
        <v>12779</v>
      </c>
      <c r="G35" s="183">
        <v>3702</v>
      </c>
    </row>
    <row r="36" spans="1:7" ht="14.25" customHeight="1">
      <c r="A36" s="198" t="s">
        <v>785</v>
      </c>
      <c r="B36" s="196">
        <v>2218</v>
      </c>
      <c r="C36" s="196">
        <v>1864</v>
      </c>
      <c r="D36" s="197">
        <v>354</v>
      </c>
      <c r="E36" s="196">
        <v>17248</v>
      </c>
      <c r="F36" s="196">
        <v>12866</v>
      </c>
      <c r="G36" s="183">
        <v>4382</v>
      </c>
    </row>
    <row r="37" spans="1:7" ht="14.25" customHeight="1">
      <c r="A37" s="198" t="s">
        <v>786</v>
      </c>
      <c r="B37" s="196">
        <v>2259</v>
      </c>
      <c r="C37" s="196">
        <v>2091</v>
      </c>
      <c r="D37" s="197">
        <v>168</v>
      </c>
      <c r="E37" s="196">
        <v>19277</v>
      </c>
      <c r="F37" s="196">
        <v>13777</v>
      </c>
      <c r="G37" s="183">
        <v>5500</v>
      </c>
    </row>
    <row r="38" spans="1:7" ht="14.25" customHeight="1">
      <c r="A38" s="198" t="s">
        <v>787</v>
      </c>
      <c r="B38" s="196">
        <v>2205</v>
      </c>
      <c r="C38" s="196">
        <v>2129</v>
      </c>
      <c r="D38" s="197">
        <v>76</v>
      </c>
      <c r="E38" s="196">
        <v>18176</v>
      </c>
      <c r="F38" s="196">
        <v>15216</v>
      </c>
      <c r="G38" s="183">
        <v>2960</v>
      </c>
    </row>
    <row r="39" spans="1:7" ht="16.5" customHeight="1">
      <c r="A39" s="2191" t="s">
        <v>775</v>
      </c>
      <c r="B39" s="2191"/>
      <c r="C39" s="2191"/>
      <c r="D39" s="2191"/>
      <c r="E39" s="2191"/>
      <c r="F39" s="2191"/>
      <c r="G39" s="2191"/>
    </row>
    <row r="40" spans="1:7" ht="16.5" customHeight="1"/>
    <row r="41" spans="1:7" ht="16.5" customHeight="1"/>
    <row r="42" spans="1:7" ht="16.5" customHeight="1"/>
    <row r="43" spans="1:7" ht="16.5" customHeight="1"/>
    <row r="44" spans="1:7" ht="16.5" customHeight="1"/>
    <row r="45" spans="1:7" ht="16.5" customHeight="1"/>
    <row r="46" spans="1:7" ht="16.5" customHeight="1"/>
    <row r="47" spans="1:7" ht="16.5" customHeight="1"/>
    <row r="48" spans="1:7" ht="16.5" customHeight="1"/>
    <row r="49" spans="1:5" ht="16.5" customHeight="1"/>
    <row r="50" spans="1:5" ht="16.5" customHeight="1"/>
    <row r="51" spans="1:5" ht="16.5" customHeight="1"/>
    <row r="52" spans="1:5" ht="16.5" customHeight="1"/>
    <row r="53" spans="1:5" ht="16.5" customHeight="1"/>
    <row r="54" spans="1:5" ht="16.5" customHeight="1"/>
    <row r="55" spans="1:5" ht="16.5" customHeight="1"/>
    <row r="56" spans="1:5" ht="16.5" customHeight="1"/>
    <row r="57" spans="1:5" ht="16.5" customHeight="1"/>
    <row r="58" spans="1:5" ht="16.5" customHeight="1"/>
    <row r="59" spans="1:5" ht="15.95" customHeight="1">
      <c r="A59" s="106"/>
      <c r="B59" s="186"/>
      <c r="D59" s="186"/>
      <c r="E59" s="10"/>
    </row>
    <row r="60" spans="1:5" ht="18" customHeight="1">
      <c r="A60" s="79"/>
      <c r="B60" s="186"/>
      <c r="C60" s="186"/>
      <c r="D60" s="186"/>
      <c r="E60" s="10"/>
    </row>
    <row r="61" spans="1:5" ht="18" customHeight="1">
      <c r="A61" s="79"/>
      <c r="B61" s="186"/>
      <c r="C61" s="186"/>
      <c r="D61" s="186"/>
      <c r="E61" s="10"/>
    </row>
    <row r="62" spans="1:5" ht="15.95" customHeight="1">
      <c r="A62" s="106"/>
      <c r="B62" s="186"/>
      <c r="C62" s="186"/>
      <c r="D62" s="186"/>
      <c r="E62" s="10"/>
    </row>
    <row r="63" spans="1:5" ht="15.95" customHeight="1"/>
  </sheetData>
  <mergeCells count="2">
    <mergeCell ref="F4:G4"/>
    <mergeCell ref="A39:G39"/>
  </mergeCells>
  <phoneticPr fontId="4"/>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B662-46CE-4608-ADFF-408C13D77401}">
  <sheetPr>
    <pageSetUpPr fitToPage="1"/>
  </sheetPr>
  <dimension ref="A1:M38"/>
  <sheetViews>
    <sheetView view="pageBreakPreview" zoomScaleNormal="100" zoomScaleSheetLayoutView="100" workbookViewId="0">
      <pane ySplit="5" topLeftCell="A6" activePane="bottomLeft" state="frozen"/>
      <selection pane="bottomLeft"/>
    </sheetView>
  </sheetViews>
  <sheetFormatPr defaultRowHeight="13.5"/>
  <cols>
    <col min="1" max="1" width="11" customWidth="1"/>
    <col min="2" max="13" width="9.5" customWidth="1"/>
  </cols>
  <sheetData>
    <row r="1" spans="1:13" ht="24">
      <c r="A1" s="475" t="s">
        <v>2527</v>
      </c>
      <c r="B1" s="165"/>
      <c r="C1" s="165"/>
    </row>
    <row r="2" spans="1:13" ht="30" customHeight="1" thickBot="1">
      <c r="I2" s="1477"/>
      <c r="J2" s="1955"/>
      <c r="K2" s="1955"/>
      <c r="L2" s="185"/>
      <c r="M2" s="185" t="s">
        <v>2528</v>
      </c>
    </row>
    <row r="3" spans="1:13" ht="18" customHeight="1">
      <c r="A3" s="1517" t="s">
        <v>2529</v>
      </c>
      <c r="B3" s="1956"/>
      <c r="C3" s="1957" t="s">
        <v>2530</v>
      </c>
      <c r="D3" s="1958"/>
      <c r="E3" s="1958" t="s">
        <v>2531</v>
      </c>
      <c r="F3" s="1958" t="s">
        <v>2532</v>
      </c>
      <c r="G3" s="1958" t="s">
        <v>2533</v>
      </c>
      <c r="H3" s="1958"/>
      <c r="I3" s="1958"/>
      <c r="J3" s="1958" t="s">
        <v>2534</v>
      </c>
      <c r="K3" s="1959"/>
      <c r="L3" s="1959"/>
      <c r="M3" s="1959" t="s">
        <v>2535</v>
      </c>
    </row>
    <row r="4" spans="1:13" ht="20.100000000000001" customHeight="1">
      <c r="A4" s="1960"/>
      <c r="B4" s="1961" t="s">
        <v>873</v>
      </c>
      <c r="C4" s="1962"/>
      <c r="D4" s="1963" t="s">
        <v>2536</v>
      </c>
      <c r="E4" s="1963"/>
      <c r="F4" s="1963" t="s">
        <v>2537</v>
      </c>
      <c r="G4" s="1963"/>
      <c r="H4" s="1963" t="s">
        <v>2538</v>
      </c>
      <c r="I4" s="1963" t="s">
        <v>2539</v>
      </c>
      <c r="J4" s="1963"/>
      <c r="K4" s="1964" t="s">
        <v>2540</v>
      </c>
      <c r="L4" s="1964" t="s">
        <v>2541</v>
      </c>
      <c r="M4" s="1964" t="s">
        <v>2542</v>
      </c>
    </row>
    <row r="5" spans="1:13" ht="20.100000000000001" customHeight="1" thickBot="1">
      <c r="A5" s="1523" t="s">
        <v>2543</v>
      </c>
      <c r="B5" s="1965"/>
      <c r="C5" s="1966" t="s">
        <v>2544</v>
      </c>
      <c r="D5" s="1967"/>
      <c r="E5" s="1967" t="s">
        <v>2545</v>
      </c>
      <c r="F5" s="1967" t="s">
        <v>2546</v>
      </c>
      <c r="G5" s="1967" t="s">
        <v>2547</v>
      </c>
      <c r="H5" s="1967"/>
      <c r="I5" s="1967"/>
      <c r="J5" s="1967" t="s">
        <v>2548</v>
      </c>
      <c r="K5" s="1968"/>
      <c r="L5" s="1968"/>
      <c r="M5" s="1968" t="s">
        <v>2549</v>
      </c>
    </row>
    <row r="6" spans="1:13" s="347" customFormat="1" ht="24" customHeight="1">
      <c r="A6" s="1969" t="s">
        <v>1981</v>
      </c>
      <c r="B6" s="1970">
        <f t="shared" ref="B6:B19" si="0">SUM(C6:M6)</f>
        <v>2096</v>
      </c>
      <c r="C6" s="1971">
        <v>1263</v>
      </c>
      <c r="D6" s="1971">
        <v>95</v>
      </c>
      <c r="E6" s="974">
        <v>6</v>
      </c>
      <c r="F6" s="974">
        <v>20</v>
      </c>
      <c r="G6" s="974">
        <v>66</v>
      </c>
      <c r="H6" s="1972" t="s">
        <v>2550</v>
      </c>
      <c r="I6" s="974">
        <v>63</v>
      </c>
      <c r="J6" s="974">
        <v>194</v>
      </c>
      <c r="K6" s="974">
        <v>110</v>
      </c>
      <c r="L6" s="974">
        <v>279</v>
      </c>
      <c r="M6" s="1972" t="s">
        <v>2550</v>
      </c>
    </row>
    <row r="7" spans="1:13" s="347" customFormat="1" ht="24" customHeight="1">
      <c r="A7" s="1969" t="s">
        <v>1223</v>
      </c>
      <c r="B7" s="1970">
        <f t="shared" si="0"/>
        <v>2076</v>
      </c>
      <c r="C7" s="1971">
        <v>1251</v>
      </c>
      <c r="D7" s="1971">
        <v>97</v>
      </c>
      <c r="E7" s="974">
        <v>6</v>
      </c>
      <c r="F7" s="974">
        <v>20</v>
      </c>
      <c r="G7" s="974">
        <v>63</v>
      </c>
      <c r="H7" s="1972" t="s">
        <v>2550</v>
      </c>
      <c r="I7" s="974">
        <v>62</v>
      </c>
      <c r="J7" s="974">
        <v>189</v>
      </c>
      <c r="K7" s="974">
        <v>110</v>
      </c>
      <c r="L7" s="974">
        <v>278</v>
      </c>
      <c r="M7" s="1972" t="s">
        <v>2550</v>
      </c>
    </row>
    <row r="8" spans="1:13" s="347" customFormat="1" ht="24" customHeight="1">
      <c r="A8" s="1969" t="s">
        <v>1212</v>
      </c>
      <c r="B8" s="1970">
        <f t="shared" si="0"/>
        <v>2064</v>
      </c>
      <c r="C8" s="1971">
        <v>1018</v>
      </c>
      <c r="D8" s="1971">
        <v>96</v>
      </c>
      <c r="E8" s="974">
        <v>6</v>
      </c>
      <c r="F8" s="974">
        <v>21</v>
      </c>
      <c r="G8" s="974">
        <v>67</v>
      </c>
      <c r="H8" s="974">
        <v>224</v>
      </c>
      <c r="I8" s="974">
        <v>65</v>
      </c>
      <c r="J8" s="974">
        <v>181</v>
      </c>
      <c r="K8" s="974">
        <v>108</v>
      </c>
      <c r="L8" s="974">
        <v>278</v>
      </c>
      <c r="M8" s="1972" t="s">
        <v>2550</v>
      </c>
    </row>
    <row r="9" spans="1:13" s="347" customFormat="1" ht="24" customHeight="1">
      <c r="A9" s="1969" t="s">
        <v>1314</v>
      </c>
      <c r="B9" s="1970">
        <f t="shared" si="0"/>
        <v>2045</v>
      </c>
      <c r="C9" s="1971">
        <v>998</v>
      </c>
      <c r="D9" s="1971">
        <v>97</v>
      </c>
      <c r="E9" s="974">
        <v>6</v>
      </c>
      <c r="F9" s="974">
        <v>22</v>
      </c>
      <c r="G9" s="974">
        <v>68</v>
      </c>
      <c r="H9" s="974">
        <v>225</v>
      </c>
      <c r="I9" s="974">
        <v>74</v>
      </c>
      <c r="J9" s="974">
        <v>168</v>
      </c>
      <c r="K9" s="974">
        <v>109</v>
      </c>
      <c r="L9" s="974">
        <v>278</v>
      </c>
      <c r="M9" s="1972" t="s">
        <v>2550</v>
      </c>
    </row>
    <row r="10" spans="1:13" s="347" customFormat="1" ht="24" customHeight="1">
      <c r="A10" s="1969" t="s">
        <v>1315</v>
      </c>
      <c r="B10" s="1970">
        <f t="shared" si="0"/>
        <v>2028</v>
      </c>
      <c r="C10" s="1971">
        <v>988</v>
      </c>
      <c r="D10" s="1971">
        <v>95</v>
      </c>
      <c r="E10" s="974">
        <v>5</v>
      </c>
      <c r="F10" s="974">
        <v>22</v>
      </c>
      <c r="G10" s="974">
        <v>69</v>
      </c>
      <c r="H10" s="974">
        <v>229</v>
      </c>
      <c r="I10" s="974">
        <v>74</v>
      </c>
      <c r="J10" s="974">
        <v>160</v>
      </c>
      <c r="K10" s="974">
        <v>110</v>
      </c>
      <c r="L10" s="974">
        <v>276</v>
      </c>
      <c r="M10" s="1972" t="s">
        <v>2550</v>
      </c>
    </row>
    <row r="11" spans="1:13" s="347" customFormat="1" ht="24" customHeight="1">
      <c r="A11" s="1969" t="s">
        <v>1316</v>
      </c>
      <c r="B11" s="1970">
        <f t="shared" si="0"/>
        <v>1998</v>
      </c>
      <c r="C11" s="1971">
        <v>973</v>
      </c>
      <c r="D11" s="1971">
        <v>87</v>
      </c>
      <c r="E11" s="974">
        <v>5</v>
      </c>
      <c r="F11" s="974">
        <v>22</v>
      </c>
      <c r="G11" s="974">
        <v>71</v>
      </c>
      <c r="H11" s="974">
        <v>231</v>
      </c>
      <c r="I11" s="974">
        <v>69</v>
      </c>
      <c r="J11" s="974">
        <v>155</v>
      </c>
      <c r="K11" s="974">
        <v>110</v>
      </c>
      <c r="L11" s="974">
        <v>275</v>
      </c>
      <c r="M11" s="1972" t="s">
        <v>2550</v>
      </c>
    </row>
    <row r="12" spans="1:13" s="347" customFormat="1" ht="24" customHeight="1">
      <c r="A12" s="1973" t="s">
        <v>2551</v>
      </c>
      <c r="B12" s="1970">
        <f t="shared" si="0"/>
        <v>1968</v>
      </c>
      <c r="C12" s="1974">
        <v>956</v>
      </c>
      <c r="D12" s="1974">
        <v>83</v>
      </c>
      <c r="E12" s="981">
        <v>4</v>
      </c>
      <c r="F12" s="981">
        <v>25</v>
      </c>
      <c r="G12" s="981">
        <v>69</v>
      </c>
      <c r="H12" s="981">
        <v>241</v>
      </c>
      <c r="I12" s="981">
        <v>65</v>
      </c>
      <c r="J12" s="981">
        <v>145</v>
      </c>
      <c r="K12" s="981">
        <v>103</v>
      </c>
      <c r="L12" s="981">
        <v>277</v>
      </c>
      <c r="M12" s="1972" t="s">
        <v>2550</v>
      </c>
    </row>
    <row r="13" spans="1:13" s="347" customFormat="1" ht="24" customHeight="1">
      <c r="A13" s="1969" t="s">
        <v>1213</v>
      </c>
      <c r="B13" s="1970">
        <f t="shared" si="0"/>
        <v>1936</v>
      </c>
      <c r="C13" s="1974">
        <v>945</v>
      </c>
      <c r="D13" s="1974">
        <v>84</v>
      </c>
      <c r="E13" s="981">
        <v>4</v>
      </c>
      <c r="F13" s="981">
        <v>25</v>
      </c>
      <c r="G13" s="981">
        <v>63</v>
      </c>
      <c r="H13" s="981">
        <v>243</v>
      </c>
      <c r="I13" s="981">
        <v>54</v>
      </c>
      <c r="J13" s="981">
        <v>139</v>
      </c>
      <c r="K13" s="981">
        <v>100</v>
      </c>
      <c r="L13" s="981">
        <v>279</v>
      </c>
      <c r="M13" s="1972" t="s">
        <v>2550</v>
      </c>
    </row>
    <row r="14" spans="1:13" s="470" customFormat="1" ht="24" customHeight="1">
      <c r="A14" s="1975" t="s">
        <v>399</v>
      </c>
      <c r="B14" s="1970">
        <f t="shared" si="0"/>
        <v>1913</v>
      </c>
      <c r="C14" s="1976">
        <v>933</v>
      </c>
      <c r="D14" s="1976">
        <v>80</v>
      </c>
      <c r="E14" s="1976">
        <v>2</v>
      </c>
      <c r="F14" s="1976">
        <v>23</v>
      </c>
      <c r="G14" s="1976">
        <v>65</v>
      </c>
      <c r="H14" s="1976">
        <v>240</v>
      </c>
      <c r="I14" s="1976">
        <v>48</v>
      </c>
      <c r="J14" s="1976">
        <v>132</v>
      </c>
      <c r="K14" s="1976">
        <v>98</v>
      </c>
      <c r="L14" s="1976">
        <v>292</v>
      </c>
      <c r="M14" s="1976" t="s">
        <v>2550</v>
      </c>
    </row>
    <row r="15" spans="1:13" s="470" customFormat="1" ht="24" customHeight="1">
      <c r="A15" s="1975" t="s">
        <v>400</v>
      </c>
      <c r="B15" s="1970">
        <f t="shared" si="0"/>
        <v>1878</v>
      </c>
      <c r="C15" s="1976">
        <v>910</v>
      </c>
      <c r="D15" s="1976">
        <v>84</v>
      </c>
      <c r="E15" s="1976">
        <v>2</v>
      </c>
      <c r="F15" s="1976">
        <v>23</v>
      </c>
      <c r="G15" s="1976">
        <v>62</v>
      </c>
      <c r="H15" s="1976">
        <v>234</v>
      </c>
      <c r="I15" s="1976">
        <v>46</v>
      </c>
      <c r="J15" s="1976">
        <v>118</v>
      </c>
      <c r="K15" s="1976">
        <v>95</v>
      </c>
      <c r="L15" s="1976">
        <v>304</v>
      </c>
      <c r="M15" s="1976" t="s">
        <v>2550</v>
      </c>
    </row>
    <row r="16" spans="1:13" s="470" customFormat="1" ht="24" customHeight="1">
      <c r="A16" s="1975" t="s">
        <v>401</v>
      </c>
      <c r="B16" s="1970">
        <f t="shared" si="0"/>
        <v>1842</v>
      </c>
      <c r="C16" s="1976">
        <v>890</v>
      </c>
      <c r="D16" s="1976">
        <v>92</v>
      </c>
      <c r="E16" s="1976">
        <v>2</v>
      </c>
      <c r="F16" s="1976">
        <v>22</v>
      </c>
      <c r="G16" s="1976">
        <v>61</v>
      </c>
      <c r="H16" s="1976">
        <v>228</v>
      </c>
      <c r="I16" s="1976">
        <v>46</v>
      </c>
      <c r="J16" s="1976">
        <v>107</v>
      </c>
      <c r="K16" s="1976">
        <v>91</v>
      </c>
      <c r="L16" s="1976">
        <v>303</v>
      </c>
      <c r="M16" s="1976" t="s">
        <v>2550</v>
      </c>
    </row>
    <row r="17" spans="1:13" s="470" customFormat="1" ht="24" customHeight="1">
      <c r="A17" s="1975" t="s">
        <v>402</v>
      </c>
      <c r="B17" s="1977">
        <f t="shared" si="0"/>
        <v>1819</v>
      </c>
      <c r="C17" s="1972">
        <v>871</v>
      </c>
      <c r="D17" s="1972">
        <v>95</v>
      </c>
      <c r="E17" s="1972">
        <v>3</v>
      </c>
      <c r="F17" s="1972">
        <v>22</v>
      </c>
      <c r="G17" s="1972">
        <v>60</v>
      </c>
      <c r="H17" s="1972">
        <v>227</v>
      </c>
      <c r="I17" s="1972">
        <v>45</v>
      </c>
      <c r="J17" s="1972">
        <v>101</v>
      </c>
      <c r="K17" s="1972">
        <v>91</v>
      </c>
      <c r="L17" s="1972">
        <v>304</v>
      </c>
      <c r="M17" s="1972" t="s">
        <v>2550</v>
      </c>
    </row>
    <row r="18" spans="1:13" s="470" customFormat="1" ht="24" customHeight="1">
      <c r="A18" s="1975" t="s">
        <v>403</v>
      </c>
      <c r="B18" s="1977">
        <f t="shared" si="0"/>
        <v>1782</v>
      </c>
      <c r="C18" s="1972">
        <v>858</v>
      </c>
      <c r="D18" s="1972">
        <v>93</v>
      </c>
      <c r="E18" s="1972">
        <v>3</v>
      </c>
      <c r="F18" s="1972">
        <v>20</v>
      </c>
      <c r="G18" s="1972">
        <v>60</v>
      </c>
      <c r="H18" s="1972">
        <v>220</v>
      </c>
      <c r="I18" s="1972">
        <v>41</v>
      </c>
      <c r="J18" s="1972">
        <v>94</v>
      </c>
      <c r="K18" s="1972">
        <v>88</v>
      </c>
      <c r="L18" s="1972">
        <v>305</v>
      </c>
      <c r="M18" s="1972" t="s">
        <v>2550</v>
      </c>
    </row>
    <row r="19" spans="1:13" s="470" customFormat="1" ht="24" customHeight="1">
      <c r="A19" s="1975" t="s">
        <v>404</v>
      </c>
      <c r="B19" s="1977">
        <f t="shared" si="0"/>
        <v>1761</v>
      </c>
      <c r="C19" s="1972">
        <v>856</v>
      </c>
      <c r="D19" s="1972">
        <v>92</v>
      </c>
      <c r="E19" s="1972">
        <v>0</v>
      </c>
      <c r="F19" s="1972">
        <v>18</v>
      </c>
      <c r="G19" s="1972">
        <v>59</v>
      </c>
      <c r="H19" s="1972">
        <v>219</v>
      </c>
      <c r="I19" s="1972">
        <v>41</v>
      </c>
      <c r="J19" s="1972">
        <v>87</v>
      </c>
      <c r="K19" s="1972">
        <v>86</v>
      </c>
      <c r="L19" s="1972">
        <v>303</v>
      </c>
      <c r="M19" s="1972" t="s">
        <v>2550</v>
      </c>
    </row>
    <row r="20" spans="1:13" s="470" customFormat="1" ht="24" customHeight="1">
      <c r="A20" s="1975" t="s">
        <v>405</v>
      </c>
      <c r="B20" s="1978">
        <f>SUM(C20:M20)</f>
        <v>1748</v>
      </c>
      <c r="C20" s="1979">
        <v>854</v>
      </c>
      <c r="D20" s="1979">
        <v>92</v>
      </c>
      <c r="E20" s="1979">
        <v>0</v>
      </c>
      <c r="F20" s="1979">
        <v>20</v>
      </c>
      <c r="G20" s="1979">
        <v>58</v>
      </c>
      <c r="H20" s="1979">
        <v>216</v>
      </c>
      <c r="I20" s="1979">
        <v>41</v>
      </c>
      <c r="J20" s="1979">
        <v>80</v>
      </c>
      <c r="K20" s="1979">
        <v>83</v>
      </c>
      <c r="L20" s="1979">
        <v>304</v>
      </c>
      <c r="M20" s="1979" t="s">
        <v>2550</v>
      </c>
    </row>
    <row r="21" spans="1:13" s="470" customFormat="1" ht="24" customHeight="1">
      <c r="A21" s="1980" t="s">
        <v>406</v>
      </c>
      <c r="B21" s="1977">
        <v>1742</v>
      </c>
      <c r="C21" s="1972">
        <v>859</v>
      </c>
      <c r="D21" s="1972">
        <v>89</v>
      </c>
      <c r="E21" s="1972">
        <v>0</v>
      </c>
      <c r="F21" s="1972">
        <v>22</v>
      </c>
      <c r="G21" s="1972">
        <v>58</v>
      </c>
      <c r="H21" s="1972">
        <v>213</v>
      </c>
      <c r="I21" s="1972">
        <v>38</v>
      </c>
      <c r="J21" s="1972">
        <v>74</v>
      </c>
      <c r="K21" s="1972">
        <v>83</v>
      </c>
      <c r="L21" s="1972">
        <v>306</v>
      </c>
      <c r="M21" s="1972" t="s">
        <v>2550</v>
      </c>
    </row>
    <row r="22" spans="1:13" s="470" customFormat="1" ht="24" customHeight="1">
      <c r="A22" s="1980" t="s">
        <v>407</v>
      </c>
      <c r="B22" s="1977">
        <v>1737</v>
      </c>
      <c r="C22" s="1972">
        <v>849</v>
      </c>
      <c r="D22" s="1972">
        <v>89</v>
      </c>
      <c r="E22" s="1972">
        <v>0</v>
      </c>
      <c r="F22" s="1972">
        <v>26</v>
      </c>
      <c r="G22" s="1972">
        <v>59</v>
      </c>
      <c r="H22" s="1972">
        <v>222</v>
      </c>
      <c r="I22" s="1972">
        <v>37</v>
      </c>
      <c r="J22" s="1972">
        <v>68</v>
      </c>
      <c r="K22" s="1972">
        <v>82</v>
      </c>
      <c r="L22" s="1972">
        <v>305</v>
      </c>
      <c r="M22" s="1972" t="s">
        <v>2550</v>
      </c>
    </row>
    <row r="23" spans="1:13" s="470" customFormat="1" ht="24" customHeight="1">
      <c r="A23" s="1980" t="s">
        <v>408</v>
      </c>
      <c r="B23" s="1977">
        <v>1734</v>
      </c>
      <c r="C23" s="1972">
        <v>848</v>
      </c>
      <c r="D23" s="1972">
        <v>88</v>
      </c>
      <c r="E23" s="1972">
        <v>0</v>
      </c>
      <c r="F23" s="1972">
        <v>26</v>
      </c>
      <c r="G23" s="1972">
        <v>61</v>
      </c>
      <c r="H23" s="1972">
        <v>225</v>
      </c>
      <c r="I23" s="1972">
        <v>35</v>
      </c>
      <c r="J23" s="1972">
        <v>63</v>
      </c>
      <c r="K23" s="1972">
        <v>82</v>
      </c>
      <c r="L23" s="1972">
        <v>306</v>
      </c>
      <c r="M23" s="1972" t="s">
        <v>2550</v>
      </c>
    </row>
    <row r="24" spans="1:13" s="470" customFormat="1" ht="24" customHeight="1">
      <c r="A24" s="1980" t="s">
        <v>409</v>
      </c>
      <c r="B24" s="1977">
        <v>1731</v>
      </c>
      <c r="C24" s="1972">
        <v>853</v>
      </c>
      <c r="D24" s="1972">
        <v>88</v>
      </c>
      <c r="E24" s="1972">
        <v>0</v>
      </c>
      <c r="F24" s="1972">
        <v>27</v>
      </c>
      <c r="G24" s="1972">
        <v>59</v>
      </c>
      <c r="H24" s="1972">
        <v>226</v>
      </c>
      <c r="I24" s="1972">
        <v>33</v>
      </c>
      <c r="J24" s="1972">
        <v>59</v>
      </c>
      <c r="K24" s="1972">
        <v>80</v>
      </c>
      <c r="L24" s="1972">
        <v>306</v>
      </c>
      <c r="M24" s="1972" t="s">
        <v>2550</v>
      </c>
    </row>
    <row r="25" spans="1:13" s="470" customFormat="1" ht="24" customHeight="1">
      <c r="A25" s="1980" t="s">
        <v>410</v>
      </c>
      <c r="B25" s="1977">
        <v>1755</v>
      </c>
      <c r="C25" s="1972">
        <v>871</v>
      </c>
      <c r="D25" s="1972">
        <v>84</v>
      </c>
      <c r="E25" s="1972">
        <v>0</v>
      </c>
      <c r="F25" s="1972">
        <v>29</v>
      </c>
      <c r="G25" s="1972">
        <v>63</v>
      </c>
      <c r="H25" s="1972">
        <v>235</v>
      </c>
      <c r="I25" s="1972">
        <v>31</v>
      </c>
      <c r="J25" s="1972">
        <v>54</v>
      </c>
      <c r="K25" s="1972">
        <v>82</v>
      </c>
      <c r="L25" s="1972">
        <v>305</v>
      </c>
      <c r="M25" s="1972">
        <v>1</v>
      </c>
    </row>
    <row r="26" spans="1:13" s="470" customFormat="1" ht="24" customHeight="1">
      <c r="A26" s="1980" t="s">
        <v>411</v>
      </c>
      <c r="B26" s="1977">
        <v>1861</v>
      </c>
      <c r="C26" s="1972">
        <v>945</v>
      </c>
      <c r="D26" s="1972">
        <v>85</v>
      </c>
      <c r="E26" s="1972">
        <v>0</v>
      </c>
      <c r="F26" s="1972">
        <v>36</v>
      </c>
      <c r="G26" s="1972">
        <v>67</v>
      </c>
      <c r="H26" s="1972">
        <v>243</v>
      </c>
      <c r="I26" s="1972">
        <v>31</v>
      </c>
      <c r="J26" s="1972">
        <v>50</v>
      </c>
      <c r="K26" s="1972">
        <v>80</v>
      </c>
      <c r="L26" s="1972">
        <v>323</v>
      </c>
      <c r="M26" s="1972">
        <v>1</v>
      </c>
    </row>
    <row r="27" spans="1:13" s="470" customFormat="1" ht="24" customHeight="1">
      <c r="A27" s="1980" t="s">
        <v>2280</v>
      </c>
      <c r="B27" s="1977">
        <v>1926</v>
      </c>
      <c r="C27" s="1972">
        <v>990</v>
      </c>
      <c r="D27" s="1972">
        <v>88</v>
      </c>
      <c r="E27" s="1972">
        <v>0</v>
      </c>
      <c r="F27" s="1972">
        <v>37</v>
      </c>
      <c r="G27" s="1972">
        <v>70</v>
      </c>
      <c r="H27" s="1972">
        <v>260</v>
      </c>
      <c r="I27" s="1972">
        <v>32</v>
      </c>
      <c r="J27" s="1972">
        <v>49</v>
      </c>
      <c r="K27" s="1972">
        <v>79</v>
      </c>
      <c r="L27" s="1972">
        <v>320</v>
      </c>
      <c r="M27" s="1972">
        <v>1</v>
      </c>
    </row>
    <row r="28" spans="1:13" s="470" customFormat="1" ht="24" customHeight="1">
      <c r="A28" s="1980" t="s">
        <v>101</v>
      </c>
      <c r="B28" s="1977">
        <v>1936</v>
      </c>
      <c r="C28" s="1972">
        <v>967</v>
      </c>
      <c r="D28" s="1972">
        <v>84</v>
      </c>
      <c r="E28" s="1972">
        <v>0</v>
      </c>
      <c r="F28" s="1972">
        <v>36</v>
      </c>
      <c r="G28" s="1972">
        <v>70</v>
      </c>
      <c r="H28" s="1972">
        <v>266</v>
      </c>
      <c r="I28" s="1972">
        <v>55</v>
      </c>
      <c r="J28" s="1972">
        <v>46</v>
      </c>
      <c r="K28" s="1972">
        <v>91</v>
      </c>
      <c r="L28" s="1972">
        <v>320</v>
      </c>
      <c r="M28" s="1972">
        <v>1</v>
      </c>
    </row>
    <row r="29" spans="1:13" s="470" customFormat="1" ht="24" customHeight="1">
      <c r="A29" s="1980" t="s">
        <v>117</v>
      </c>
      <c r="B29" s="1977">
        <v>1937</v>
      </c>
      <c r="C29" s="1972">
        <v>981</v>
      </c>
      <c r="D29" s="1972">
        <v>81</v>
      </c>
      <c r="E29" s="1972">
        <v>0</v>
      </c>
      <c r="F29" s="1972">
        <v>36</v>
      </c>
      <c r="G29" s="1972">
        <v>67</v>
      </c>
      <c r="H29" s="1972">
        <v>270</v>
      </c>
      <c r="I29" s="1972">
        <v>53</v>
      </c>
      <c r="J29" s="1972">
        <v>36</v>
      </c>
      <c r="K29" s="1972">
        <v>91</v>
      </c>
      <c r="L29" s="1972">
        <v>321</v>
      </c>
      <c r="M29" s="1972">
        <v>1</v>
      </c>
    </row>
    <row r="30" spans="1:13" s="470" customFormat="1" ht="24" customHeight="1">
      <c r="A30" s="1980" t="s">
        <v>413</v>
      </c>
      <c r="B30" s="1977">
        <v>1987</v>
      </c>
      <c r="C30" s="1972">
        <v>1024</v>
      </c>
      <c r="D30" s="1972">
        <v>83</v>
      </c>
      <c r="E30" s="1972">
        <v>0</v>
      </c>
      <c r="F30" s="1972">
        <v>38</v>
      </c>
      <c r="G30" s="1972">
        <v>66</v>
      </c>
      <c r="H30" s="1972">
        <v>269</v>
      </c>
      <c r="I30" s="1972">
        <v>60</v>
      </c>
      <c r="J30" s="1972">
        <v>32</v>
      </c>
      <c r="K30" s="1972">
        <v>91</v>
      </c>
      <c r="L30" s="1972">
        <v>323</v>
      </c>
      <c r="M30" s="1972">
        <v>1</v>
      </c>
    </row>
    <row r="31" spans="1:13" s="470" customFormat="1" ht="24" customHeight="1" thickBot="1">
      <c r="A31" s="1981" t="s">
        <v>414</v>
      </c>
      <c r="B31" s="1982">
        <v>2026</v>
      </c>
      <c r="C31" s="1983">
        <v>1054</v>
      </c>
      <c r="D31" s="1983">
        <v>86</v>
      </c>
      <c r="E31" s="1983">
        <v>0</v>
      </c>
      <c r="F31" s="1983">
        <v>39</v>
      </c>
      <c r="G31" s="1983">
        <v>70</v>
      </c>
      <c r="H31" s="1983">
        <v>277</v>
      </c>
      <c r="I31" s="1983">
        <v>58</v>
      </c>
      <c r="J31" s="1983">
        <v>26</v>
      </c>
      <c r="K31" s="1983">
        <v>90</v>
      </c>
      <c r="L31" s="1983">
        <v>325</v>
      </c>
      <c r="M31" s="1983">
        <v>1</v>
      </c>
    </row>
    <row r="32" spans="1:13" ht="22.5" customHeight="1">
      <c r="A32" s="164"/>
      <c r="B32" s="164"/>
      <c r="C32" s="164"/>
      <c r="D32" s="164"/>
      <c r="E32" s="164"/>
      <c r="F32" s="164"/>
      <c r="H32" s="164"/>
      <c r="I32" s="164"/>
      <c r="M32" s="470" t="s">
        <v>2552</v>
      </c>
    </row>
    <row r="33" spans="1:11" ht="18" customHeight="1">
      <c r="A33" s="164"/>
      <c r="C33" s="164"/>
      <c r="D33" s="164"/>
      <c r="E33" s="164"/>
      <c r="F33" s="164"/>
      <c r="G33" s="164"/>
      <c r="H33" s="164"/>
      <c r="I33" s="164"/>
      <c r="K33" s="164"/>
    </row>
    <row r="34" spans="1:11" ht="18" customHeight="1">
      <c r="A34" s="164"/>
      <c r="B34" s="164"/>
      <c r="C34" s="164"/>
      <c r="D34" s="164"/>
      <c r="E34" s="164"/>
      <c r="F34" s="164"/>
      <c r="G34" s="164"/>
      <c r="H34" s="164"/>
      <c r="I34" s="164"/>
      <c r="J34" s="164"/>
      <c r="K34" s="164"/>
    </row>
    <row r="35" spans="1:11" ht="18" customHeight="1"/>
    <row r="36" spans="1:11" ht="18" customHeight="1"/>
    <row r="37" spans="1:11" ht="18" customHeight="1"/>
    <row r="38" spans="1:11" ht="18" customHeight="1"/>
  </sheetData>
  <phoneticPr fontId="4"/>
  <printOptions horizontalCentered="1"/>
  <pageMargins left="0.98425196850393704" right="0.98425196850393704" top="1.1811023622047245" bottom="1.1811023622047245" header="0.51181102362204722" footer="0.51181102362204722"/>
  <pageSetup paperSize="9" scale="5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9D7BE-2A93-4D9C-9618-568E8E6A7514}">
  <dimension ref="A1:D334"/>
  <sheetViews>
    <sheetView workbookViewId="0">
      <pane ySplit="5" topLeftCell="A6" activePane="bottomLeft" state="frozen"/>
      <selection pane="bottomLeft" activeCell="A3" sqref="A3"/>
    </sheetView>
  </sheetViews>
  <sheetFormatPr defaultRowHeight="13.5"/>
  <cols>
    <col min="1" max="4" width="10.25" customWidth="1"/>
  </cols>
  <sheetData>
    <row r="1" spans="1:4">
      <c r="A1" t="s">
        <v>788</v>
      </c>
    </row>
    <row r="2" spans="1:4">
      <c r="A2" t="s">
        <v>789</v>
      </c>
    </row>
    <row r="3" spans="1:4">
      <c r="A3" t="s">
        <v>2571</v>
      </c>
    </row>
    <row r="5" spans="1:4">
      <c r="A5" s="199" t="s">
        <v>741</v>
      </c>
      <c r="B5" s="199" t="s">
        <v>790</v>
      </c>
      <c r="C5" s="199" t="s">
        <v>791</v>
      </c>
      <c r="D5" s="199" t="s">
        <v>792</v>
      </c>
    </row>
    <row r="6" spans="1:4">
      <c r="A6" s="110" t="s">
        <v>793</v>
      </c>
      <c r="B6" s="210" t="s">
        <v>794</v>
      </c>
      <c r="C6" s="209">
        <v>10896</v>
      </c>
      <c r="D6" s="209">
        <v>2423</v>
      </c>
    </row>
    <row r="7" spans="1:4">
      <c r="A7" s="110" t="s">
        <v>795</v>
      </c>
      <c r="B7" s="210" t="s">
        <v>794</v>
      </c>
      <c r="C7" s="209">
        <v>10992</v>
      </c>
      <c r="D7" s="209">
        <v>2448</v>
      </c>
    </row>
    <row r="8" spans="1:4">
      <c r="A8" s="110" t="s">
        <v>796</v>
      </c>
      <c r="B8" s="210" t="s">
        <v>794</v>
      </c>
      <c r="C8" s="209">
        <v>11388</v>
      </c>
      <c r="D8" s="209">
        <v>2527</v>
      </c>
    </row>
    <row r="9" spans="1:4">
      <c r="A9" s="110" t="s">
        <v>797</v>
      </c>
      <c r="B9" s="210" t="s">
        <v>794</v>
      </c>
      <c r="C9" s="209">
        <v>11427</v>
      </c>
      <c r="D9" s="209">
        <v>2554</v>
      </c>
    </row>
    <row r="10" spans="1:4">
      <c r="A10" s="110" t="s">
        <v>798</v>
      </c>
      <c r="B10" s="210" t="s">
        <v>794</v>
      </c>
      <c r="C10" s="209">
        <v>11253</v>
      </c>
      <c r="D10" s="209">
        <v>2563</v>
      </c>
    </row>
    <row r="11" spans="1:4">
      <c r="A11" s="110" t="s">
        <v>799</v>
      </c>
      <c r="B11" s="210" t="s">
        <v>794</v>
      </c>
      <c r="C11" s="209">
        <v>11488</v>
      </c>
      <c r="D11" s="209">
        <v>2662</v>
      </c>
    </row>
    <row r="12" spans="1:4">
      <c r="A12" s="110" t="s">
        <v>800</v>
      </c>
      <c r="B12" s="210" t="s">
        <v>794</v>
      </c>
      <c r="C12" s="209">
        <v>11728</v>
      </c>
      <c r="D12" s="209">
        <v>2801</v>
      </c>
    </row>
    <row r="13" spans="1:4">
      <c r="A13" s="110" t="s">
        <v>801</v>
      </c>
      <c r="B13" s="210" t="s">
        <v>794</v>
      </c>
      <c r="C13" s="209">
        <v>11970</v>
      </c>
      <c r="D13" s="209">
        <v>2936</v>
      </c>
    </row>
    <row r="14" spans="1:4">
      <c r="A14" s="110" t="s">
        <v>802</v>
      </c>
      <c r="B14" s="210" t="s">
        <v>794</v>
      </c>
      <c r="C14" s="209">
        <v>12217</v>
      </c>
      <c r="D14" s="209">
        <v>3090</v>
      </c>
    </row>
    <row r="15" spans="1:4">
      <c r="A15" s="110" t="s">
        <v>803</v>
      </c>
      <c r="B15" s="210" t="s">
        <v>794</v>
      </c>
      <c r="C15" s="209">
        <v>12608</v>
      </c>
      <c r="D15" s="209">
        <v>3325</v>
      </c>
    </row>
    <row r="16" spans="1:4">
      <c r="A16" s="110" t="s">
        <v>804</v>
      </c>
      <c r="B16" s="210" t="s">
        <v>794</v>
      </c>
      <c r="C16" s="209">
        <v>12840</v>
      </c>
      <c r="D16" s="209">
        <v>3453</v>
      </c>
    </row>
    <row r="17" spans="1:4">
      <c r="A17" s="110" t="s">
        <v>805</v>
      </c>
      <c r="B17" s="210" t="s">
        <v>794</v>
      </c>
      <c r="C17" s="209">
        <v>12978</v>
      </c>
      <c r="D17" s="209">
        <v>3510</v>
      </c>
    </row>
    <row r="18" spans="1:4">
      <c r="A18" s="110" t="s">
        <v>806</v>
      </c>
      <c r="B18" s="210" t="s">
        <v>794</v>
      </c>
      <c r="C18" s="209">
        <v>13144</v>
      </c>
      <c r="D18" s="209">
        <v>3634</v>
      </c>
    </row>
    <row r="19" spans="1:4">
      <c r="A19" s="110" t="s">
        <v>807</v>
      </c>
      <c r="B19" s="210" t="s">
        <v>794</v>
      </c>
      <c r="C19" s="209">
        <v>13283</v>
      </c>
      <c r="D19" s="209">
        <v>3649</v>
      </c>
    </row>
    <row r="20" spans="1:4">
      <c r="A20" s="110" t="s">
        <v>808</v>
      </c>
      <c r="B20" s="210" t="s">
        <v>794</v>
      </c>
      <c r="C20" s="209">
        <v>13550</v>
      </c>
      <c r="D20" s="209">
        <v>3619</v>
      </c>
    </row>
    <row r="21" spans="1:4">
      <c r="A21" s="110" t="s">
        <v>809</v>
      </c>
      <c r="B21" s="210" t="s">
        <v>794</v>
      </c>
      <c r="C21" s="209">
        <v>13598</v>
      </c>
      <c r="D21" s="209">
        <v>3665</v>
      </c>
    </row>
    <row r="22" spans="1:4">
      <c r="A22" s="110" t="s">
        <v>810</v>
      </c>
      <c r="B22" s="210" t="s">
        <v>794</v>
      </c>
      <c r="C22" s="209">
        <v>13971</v>
      </c>
      <c r="D22" s="209">
        <v>3827</v>
      </c>
    </row>
    <row r="23" spans="1:4">
      <c r="A23" s="110" t="s">
        <v>811</v>
      </c>
      <c r="B23" s="210" t="s">
        <v>794</v>
      </c>
      <c r="C23" s="209">
        <v>14199</v>
      </c>
      <c r="D23" s="209">
        <v>3908</v>
      </c>
    </row>
    <row r="24" spans="1:4">
      <c r="A24" s="110" t="s">
        <v>812</v>
      </c>
      <c r="B24" s="210" t="s">
        <v>794</v>
      </c>
      <c r="C24" s="209">
        <v>14497</v>
      </c>
      <c r="D24" s="209">
        <v>4120</v>
      </c>
    </row>
    <row r="25" spans="1:4">
      <c r="A25" s="110" t="s">
        <v>813</v>
      </c>
      <c r="B25" s="210" t="s">
        <v>794</v>
      </c>
      <c r="C25" s="209">
        <v>14795</v>
      </c>
      <c r="D25" s="209">
        <v>4372</v>
      </c>
    </row>
    <row r="26" spans="1:4">
      <c r="A26" s="110" t="s">
        <v>814</v>
      </c>
      <c r="B26" s="210" t="s">
        <v>794</v>
      </c>
      <c r="C26" s="209">
        <v>14966</v>
      </c>
      <c r="D26" s="209">
        <v>4505</v>
      </c>
    </row>
    <row r="27" spans="1:4">
      <c r="A27" s="110" t="s">
        <v>815</v>
      </c>
      <c r="B27" s="210" t="s">
        <v>794</v>
      </c>
      <c r="C27" s="209">
        <v>15320</v>
      </c>
      <c r="D27" s="209">
        <v>4704</v>
      </c>
    </row>
    <row r="28" spans="1:4">
      <c r="A28" s="110" t="s">
        <v>816</v>
      </c>
      <c r="B28" s="210" t="s">
        <v>794</v>
      </c>
      <c r="C28" s="209">
        <v>15447</v>
      </c>
      <c r="D28" s="209">
        <v>4814</v>
      </c>
    </row>
    <row r="29" spans="1:4">
      <c r="A29" s="110" t="s">
        <v>817</v>
      </c>
      <c r="B29" s="210" t="s">
        <v>794</v>
      </c>
      <c r="C29" s="209">
        <v>15490</v>
      </c>
      <c r="D29" s="209">
        <v>4820</v>
      </c>
    </row>
    <row r="30" spans="1:4">
      <c r="A30" s="110" t="s">
        <v>818</v>
      </c>
      <c r="B30" s="210" t="s">
        <v>794</v>
      </c>
      <c r="C30" s="209">
        <v>15388</v>
      </c>
      <c r="D30" s="209">
        <v>4867</v>
      </c>
    </row>
    <row r="31" spans="1:4">
      <c r="A31" s="110" t="s">
        <v>819</v>
      </c>
      <c r="B31" s="210" t="s">
        <v>794</v>
      </c>
      <c r="C31" s="209">
        <v>15615</v>
      </c>
      <c r="D31" s="209">
        <v>5033</v>
      </c>
    </row>
    <row r="32" spans="1:4">
      <c r="A32" s="110" t="s">
        <v>820</v>
      </c>
      <c r="B32" s="210" t="s">
        <v>794</v>
      </c>
      <c r="C32" s="209">
        <v>16079</v>
      </c>
      <c r="D32" s="209">
        <v>5336</v>
      </c>
    </row>
    <row r="33" spans="1:4">
      <c r="A33" s="110" t="s">
        <v>821</v>
      </c>
      <c r="B33" s="210" t="s">
        <v>794</v>
      </c>
      <c r="C33" s="209">
        <v>16270</v>
      </c>
      <c r="D33" s="209">
        <v>5453</v>
      </c>
    </row>
    <row r="34" spans="1:4">
      <c r="A34" s="110" t="s">
        <v>822</v>
      </c>
      <c r="B34" s="210" t="s">
        <v>794</v>
      </c>
      <c r="C34" s="209">
        <v>16596</v>
      </c>
      <c r="D34" s="209">
        <v>5671</v>
      </c>
    </row>
    <row r="35" spans="1:4">
      <c r="A35" s="110" t="s">
        <v>823</v>
      </c>
      <c r="B35" s="210" t="s">
        <v>794</v>
      </c>
      <c r="C35" s="209">
        <v>17233</v>
      </c>
      <c r="D35" s="209">
        <v>5778</v>
      </c>
    </row>
    <row r="36" spans="1:4">
      <c r="A36" s="110" t="s">
        <v>824</v>
      </c>
      <c r="B36" s="210" t="s">
        <v>794</v>
      </c>
      <c r="C36" s="209">
        <v>17419</v>
      </c>
      <c r="D36" s="209">
        <v>5874</v>
      </c>
    </row>
    <row r="37" spans="1:4">
      <c r="A37" s="110" t="s">
        <v>753</v>
      </c>
      <c r="B37" s="210" t="s">
        <v>794</v>
      </c>
      <c r="C37" s="209">
        <v>17560</v>
      </c>
      <c r="D37" s="209">
        <v>5954</v>
      </c>
    </row>
    <row r="38" spans="1:4">
      <c r="A38" s="110" t="s">
        <v>755</v>
      </c>
      <c r="B38" s="210" t="s">
        <v>794</v>
      </c>
      <c r="C38" s="209">
        <v>17871</v>
      </c>
      <c r="D38" s="209">
        <v>6104</v>
      </c>
    </row>
    <row r="39" spans="1:4">
      <c r="A39" s="110" t="s">
        <v>757</v>
      </c>
      <c r="B39" s="210" t="s">
        <v>794</v>
      </c>
      <c r="C39" s="209">
        <v>18054</v>
      </c>
      <c r="D39" s="209">
        <v>6208</v>
      </c>
    </row>
    <row r="40" spans="1:4">
      <c r="A40" s="110" t="s">
        <v>759</v>
      </c>
      <c r="B40" s="210" t="s">
        <v>794</v>
      </c>
      <c r="C40" s="209">
        <v>18576</v>
      </c>
      <c r="D40" s="209">
        <v>6612</v>
      </c>
    </row>
    <row r="41" spans="1:4">
      <c r="A41" s="110" t="s">
        <v>761</v>
      </c>
      <c r="B41" s="210" t="s">
        <v>794</v>
      </c>
      <c r="C41" s="209">
        <v>18873</v>
      </c>
      <c r="D41" s="209">
        <v>6807</v>
      </c>
    </row>
    <row r="42" spans="1:4">
      <c r="A42" s="110" t="s">
        <v>763</v>
      </c>
      <c r="B42" s="210" t="s">
        <v>794</v>
      </c>
      <c r="C42" s="209">
        <v>19116</v>
      </c>
      <c r="D42" s="209">
        <v>6971</v>
      </c>
    </row>
    <row r="43" spans="1:4">
      <c r="A43" s="110" t="s">
        <v>401</v>
      </c>
      <c r="B43" s="210" t="s">
        <v>794</v>
      </c>
      <c r="C43" s="209">
        <v>19342</v>
      </c>
      <c r="D43" s="209">
        <v>7101</v>
      </c>
    </row>
    <row r="44" spans="1:4">
      <c r="A44" s="110" t="s">
        <v>402</v>
      </c>
      <c r="B44" s="210" t="s">
        <v>794</v>
      </c>
      <c r="C44" s="209">
        <v>19472</v>
      </c>
      <c r="D44" s="209">
        <v>7269</v>
      </c>
    </row>
    <row r="45" spans="1:4">
      <c r="A45" s="110" t="s">
        <v>403</v>
      </c>
      <c r="B45" s="210" t="s">
        <v>794</v>
      </c>
      <c r="C45" s="209">
        <v>19537</v>
      </c>
      <c r="D45" s="209">
        <v>7113</v>
      </c>
    </row>
    <row r="46" spans="1:4">
      <c r="A46" s="110" t="s">
        <v>404</v>
      </c>
      <c r="B46" s="210" t="s">
        <v>794</v>
      </c>
      <c r="C46" s="209">
        <v>19571</v>
      </c>
      <c r="D46" s="209">
        <v>7154</v>
      </c>
    </row>
    <row r="47" spans="1:4">
      <c r="A47" s="110" t="s">
        <v>405</v>
      </c>
      <c r="B47" s="210" t="s">
        <v>794</v>
      </c>
      <c r="C47" s="209">
        <v>19618</v>
      </c>
      <c r="D47" s="209">
        <v>7302</v>
      </c>
    </row>
    <row r="48" spans="1:4">
      <c r="A48" s="110" t="s">
        <v>406</v>
      </c>
      <c r="B48" s="210" t="s">
        <v>794</v>
      </c>
      <c r="C48" s="209">
        <v>19738</v>
      </c>
      <c r="D48" s="209">
        <v>7438</v>
      </c>
    </row>
    <row r="49" spans="1:4">
      <c r="A49" s="110" t="s">
        <v>407</v>
      </c>
      <c r="B49" s="210" t="s">
        <v>794</v>
      </c>
      <c r="C49" s="209">
        <v>19806</v>
      </c>
      <c r="D49" s="209">
        <v>7561</v>
      </c>
    </row>
    <row r="50" spans="1:4">
      <c r="A50" s="110" t="s">
        <v>408</v>
      </c>
      <c r="B50" s="210" t="s">
        <v>794</v>
      </c>
      <c r="C50" s="209">
        <v>19786</v>
      </c>
      <c r="D50" s="209">
        <v>7646</v>
      </c>
    </row>
    <row r="51" spans="1:4">
      <c r="A51" s="110" t="s">
        <v>409</v>
      </c>
      <c r="B51" s="210" t="s">
        <v>794</v>
      </c>
      <c r="C51" s="209">
        <v>19943</v>
      </c>
      <c r="D51" s="209">
        <v>7830</v>
      </c>
    </row>
    <row r="52" spans="1:4">
      <c r="A52" s="110" t="s">
        <v>410</v>
      </c>
      <c r="B52" s="210" t="s">
        <v>794</v>
      </c>
      <c r="C52" s="209">
        <v>19854</v>
      </c>
      <c r="D52" s="209">
        <v>7948</v>
      </c>
    </row>
    <row r="53" spans="1:4">
      <c r="A53" s="110" t="s">
        <v>411</v>
      </c>
      <c r="B53" s="210" t="s">
        <v>794</v>
      </c>
      <c r="C53" s="209">
        <v>19980</v>
      </c>
      <c r="D53" s="209">
        <v>8143</v>
      </c>
    </row>
    <row r="54" spans="1:4">
      <c r="A54" s="110" t="s">
        <v>412</v>
      </c>
      <c r="B54" s="210" t="s">
        <v>794</v>
      </c>
      <c r="C54" s="209">
        <v>19853</v>
      </c>
      <c r="D54" s="209">
        <v>8247</v>
      </c>
    </row>
    <row r="55" spans="1:4">
      <c r="A55" s="110" t="s">
        <v>101</v>
      </c>
      <c r="B55" s="210" t="s">
        <v>794</v>
      </c>
      <c r="C55" s="209">
        <v>19399</v>
      </c>
      <c r="D55" s="209">
        <v>8485</v>
      </c>
    </row>
    <row r="56" spans="1:4">
      <c r="A56" s="110" t="s">
        <v>117</v>
      </c>
      <c r="B56" s="210" t="s">
        <v>794</v>
      </c>
      <c r="C56" s="209">
        <v>19399</v>
      </c>
      <c r="D56" s="209">
        <v>8654</v>
      </c>
    </row>
    <row r="57" spans="1:4">
      <c r="A57" s="110" t="s">
        <v>413</v>
      </c>
      <c r="B57" s="210" t="s">
        <v>794</v>
      </c>
      <c r="C57" s="209">
        <v>19547</v>
      </c>
      <c r="D57" s="209">
        <v>8928</v>
      </c>
    </row>
    <row r="58" spans="1:4">
      <c r="A58" s="110" t="s">
        <v>414</v>
      </c>
      <c r="B58" s="210" t="s">
        <v>794</v>
      </c>
      <c r="C58" s="209">
        <v>19761</v>
      </c>
      <c r="D58" s="209">
        <v>9214</v>
      </c>
    </row>
    <row r="59" spans="1:4">
      <c r="A59" s="110" t="s">
        <v>793</v>
      </c>
      <c r="B59" s="210" t="s">
        <v>632</v>
      </c>
      <c r="C59" s="209">
        <v>10431</v>
      </c>
      <c r="D59" s="209">
        <v>2277</v>
      </c>
    </row>
    <row r="60" spans="1:4">
      <c r="A60" s="110" t="s">
        <v>795</v>
      </c>
      <c r="B60" s="210" t="s">
        <v>632</v>
      </c>
      <c r="C60" s="209">
        <v>10523</v>
      </c>
      <c r="D60" s="209">
        <v>2306</v>
      </c>
    </row>
    <row r="61" spans="1:4">
      <c r="A61" s="110" t="s">
        <v>796</v>
      </c>
      <c r="B61" s="210" t="s">
        <v>632</v>
      </c>
      <c r="C61" s="209">
        <v>10699</v>
      </c>
      <c r="D61" s="209">
        <v>2334</v>
      </c>
    </row>
    <row r="62" spans="1:4">
      <c r="A62" s="110" t="s">
        <v>797</v>
      </c>
      <c r="B62" s="210" t="s">
        <v>632</v>
      </c>
      <c r="C62" s="209">
        <v>10742</v>
      </c>
      <c r="D62" s="209">
        <v>2341</v>
      </c>
    </row>
    <row r="63" spans="1:4">
      <c r="A63" s="110" t="s">
        <v>798</v>
      </c>
      <c r="B63" s="210" t="s">
        <v>632</v>
      </c>
      <c r="C63" s="209">
        <v>10898</v>
      </c>
      <c r="D63" s="209">
        <v>2417</v>
      </c>
    </row>
    <row r="64" spans="1:4">
      <c r="A64" s="110" t="s">
        <v>799</v>
      </c>
      <c r="B64" s="210" t="s">
        <v>632</v>
      </c>
      <c r="C64" s="209">
        <v>10895</v>
      </c>
      <c r="D64" s="209">
        <v>2436</v>
      </c>
    </row>
    <row r="65" spans="1:4">
      <c r="A65" s="110" t="s">
        <v>800</v>
      </c>
      <c r="B65" s="210" t="s">
        <v>632</v>
      </c>
      <c r="C65" s="209">
        <v>11042</v>
      </c>
      <c r="D65" s="209">
        <v>2467</v>
      </c>
    </row>
    <row r="66" spans="1:4">
      <c r="A66" s="110" t="s">
        <v>801</v>
      </c>
      <c r="B66" s="210" t="s">
        <v>632</v>
      </c>
      <c r="C66" s="209">
        <v>11482</v>
      </c>
      <c r="D66" s="209">
        <v>2559</v>
      </c>
    </row>
    <row r="67" spans="1:4">
      <c r="A67" s="110" t="s">
        <v>802</v>
      </c>
      <c r="B67" s="210" t="s">
        <v>632</v>
      </c>
      <c r="C67" s="209">
        <v>11611</v>
      </c>
      <c r="D67" s="209">
        <v>2587</v>
      </c>
    </row>
    <row r="68" spans="1:4">
      <c r="A68" s="110" t="s">
        <v>803</v>
      </c>
      <c r="B68" s="210" t="s">
        <v>632</v>
      </c>
      <c r="C68" s="209">
        <v>11473</v>
      </c>
      <c r="D68" s="209">
        <v>2575</v>
      </c>
    </row>
    <row r="69" spans="1:4">
      <c r="A69" s="110" t="s">
        <v>804</v>
      </c>
      <c r="B69" s="210" t="s">
        <v>632</v>
      </c>
      <c r="C69" s="209">
        <v>11525</v>
      </c>
      <c r="D69" s="209">
        <v>2593</v>
      </c>
    </row>
    <row r="70" spans="1:4">
      <c r="A70" s="110" t="s">
        <v>805</v>
      </c>
      <c r="B70" s="210" t="s">
        <v>632</v>
      </c>
      <c r="C70" s="209">
        <v>11849</v>
      </c>
      <c r="D70" s="209">
        <v>2679</v>
      </c>
    </row>
    <row r="71" spans="1:4">
      <c r="A71" s="110" t="s">
        <v>806</v>
      </c>
      <c r="B71" s="210" t="s">
        <v>632</v>
      </c>
      <c r="C71" s="209">
        <v>12003</v>
      </c>
      <c r="D71" s="209">
        <v>2737</v>
      </c>
    </row>
    <row r="72" spans="1:4">
      <c r="A72" s="110" t="s">
        <v>807</v>
      </c>
      <c r="B72" s="210" t="s">
        <v>632</v>
      </c>
      <c r="C72" s="209">
        <v>12135</v>
      </c>
      <c r="D72" s="209">
        <v>2776</v>
      </c>
    </row>
    <row r="73" spans="1:4">
      <c r="A73" s="110" t="s">
        <v>808</v>
      </c>
      <c r="B73" s="210" t="s">
        <v>632</v>
      </c>
      <c r="C73" s="209">
        <v>12365</v>
      </c>
      <c r="D73" s="209">
        <v>2843</v>
      </c>
    </row>
    <row r="74" spans="1:4">
      <c r="A74" s="110" t="s">
        <v>809</v>
      </c>
      <c r="B74" s="210" t="s">
        <v>632</v>
      </c>
      <c r="C74" s="209">
        <v>12484</v>
      </c>
      <c r="D74" s="209">
        <v>2915</v>
      </c>
    </row>
    <row r="75" spans="1:4">
      <c r="A75" s="110" t="s">
        <v>810</v>
      </c>
      <c r="B75" s="210" t="s">
        <v>632</v>
      </c>
      <c r="C75" s="209">
        <v>12508</v>
      </c>
      <c r="D75" s="209">
        <v>2934</v>
      </c>
    </row>
    <row r="76" spans="1:4">
      <c r="A76" s="110" t="s">
        <v>811</v>
      </c>
      <c r="B76" s="210" t="s">
        <v>632</v>
      </c>
      <c r="C76" s="209">
        <v>12637</v>
      </c>
      <c r="D76" s="209">
        <v>3004</v>
      </c>
    </row>
    <row r="77" spans="1:4">
      <c r="A77" s="110" t="s">
        <v>812</v>
      </c>
      <c r="B77" s="210" t="s">
        <v>632</v>
      </c>
      <c r="C77" s="209">
        <v>12776</v>
      </c>
      <c r="D77" s="209">
        <v>3071</v>
      </c>
    </row>
    <row r="78" spans="1:4">
      <c r="A78" s="110" t="s">
        <v>813</v>
      </c>
      <c r="B78" s="210" t="s">
        <v>632</v>
      </c>
      <c r="C78" s="209">
        <v>12876</v>
      </c>
      <c r="D78" s="209">
        <v>3121</v>
      </c>
    </row>
    <row r="79" spans="1:4">
      <c r="A79" s="110" t="s">
        <v>814</v>
      </c>
      <c r="B79" s="210" t="s">
        <v>632</v>
      </c>
      <c r="C79" s="209">
        <v>13148</v>
      </c>
      <c r="D79" s="209">
        <v>3340</v>
      </c>
    </row>
    <row r="80" spans="1:4">
      <c r="A80" s="110" t="s">
        <v>815</v>
      </c>
      <c r="B80" s="210" t="s">
        <v>632</v>
      </c>
      <c r="C80" s="209">
        <v>13203</v>
      </c>
      <c r="D80" s="209">
        <v>3409</v>
      </c>
    </row>
    <row r="81" spans="1:4">
      <c r="A81" s="110" t="s">
        <v>816</v>
      </c>
      <c r="B81" s="210" t="s">
        <v>632</v>
      </c>
      <c r="C81" s="209">
        <v>13258</v>
      </c>
      <c r="D81" s="209">
        <v>3489</v>
      </c>
    </row>
    <row r="82" spans="1:4">
      <c r="A82" s="110" t="s">
        <v>817</v>
      </c>
      <c r="B82" s="210" t="s">
        <v>632</v>
      </c>
      <c r="C82" s="209">
        <v>13321</v>
      </c>
      <c r="D82" s="209">
        <v>3544</v>
      </c>
    </row>
    <row r="83" spans="1:4">
      <c r="A83" s="110" t="s">
        <v>818</v>
      </c>
      <c r="B83" s="210" t="s">
        <v>632</v>
      </c>
      <c r="C83" s="209">
        <v>13282</v>
      </c>
      <c r="D83" s="209">
        <v>3475</v>
      </c>
    </row>
    <row r="84" spans="1:4">
      <c r="A84" s="110" t="s">
        <v>819</v>
      </c>
      <c r="B84" s="210" t="s">
        <v>632</v>
      </c>
      <c r="C84" s="209">
        <v>13276</v>
      </c>
      <c r="D84" s="209">
        <v>3492</v>
      </c>
    </row>
    <row r="85" spans="1:4">
      <c r="A85" s="110" t="s">
        <v>820</v>
      </c>
      <c r="B85" s="210" t="s">
        <v>632</v>
      </c>
      <c r="C85" s="209">
        <v>13356</v>
      </c>
      <c r="D85" s="209">
        <v>3556</v>
      </c>
    </row>
    <row r="86" spans="1:4">
      <c r="A86" s="110" t="s">
        <v>821</v>
      </c>
      <c r="B86" s="210" t="s">
        <v>632</v>
      </c>
      <c r="C86" s="209">
        <v>13217</v>
      </c>
      <c r="D86" s="209">
        <v>3550</v>
      </c>
    </row>
    <row r="87" spans="1:4">
      <c r="A87" s="110" t="s">
        <v>822</v>
      </c>
      <c r="B87" s="210" t="s">
        <v>632</v>
      </c>
      <c r="C87" s="209">
        <v>13182</v>
      </c>
      <c r="D87" s="209">
        <v>3585</v>
      </c>
    </row>
    <row r="88" spans="1:4">
      <c r="A88" s="110" t="s">
        <v>823</v>
      </c>
      <c r="B88" s="210" t="s">
        <v>632</v>
      </c>
      <c r="C88" s="209">
        <v>13356</v>
      </c>
      <c r="D88" s="209">
        <v>3678</v>
      </c>
    </row>
    <row r="89" spans="1:4">
      <c r="A89" s="110" t="s">
        <v>824</v>
      </c>
      <c r="B89" s="210" t="s">
        <v>632</v>
      </c>
      <c r="C89" s="209">
        <v>13543</v>
      </c>
      <c r="D89" s="209">
        <v>3804</v>
      </c>
    </row>
    <row r="90" spans="1:4">
      <c r="A90" s="110" t="s">
        <v>753</v>
      </c>
      <c r="B90" s="210" t="s">
        <v>632</v>
      </c>
      <c r="C90" s="209">
        <v>13698</v>
      </c>
      <c r="D90" s="209">
        <v>3899</v>
      </c>
    </row>
    <row r="91" spans="1:4">
      <c r="A91" s="110" t="s">
        <v>755</v>
      </c>
      <c r="B91" s="210" t="s">
        <v>632</v>
      </c>
      <c r="C91" s="209">
        <v>13907</v>
      </c>
      <c r="D91" s="209">
        <v>4032</v>
      </c>
    </row>
    <row r="92" spans="1:4">
      <c r="A92" s="110" t="s">
        <v>757</v>
      </c>
      <c r="B92" s="210" t="s">
        <v>632</v>
      </c>
      <c r="C92" s="209">
        <v>14064</v>
      </c>
      <c r="D92" s="209">
        <v>4122</v>
      </c>
    </row>
    <row r="93" spans="1:4">
      <c r="A93" s="110" t="s">
        <v>759</v>
      </c>
      <c r="B93" s="210" t="s">
        <v>632</v>
      </c>
      <c r="C93" s="209">
        <v>14370</v>
      </c>
      <c r="D93" s="209">
        <v>4282</v>
      </c>
    </row>
    <row r="94" spans="1:4">
      <c r="A94" s="110" t="s">
        <v>761</v>
      </c>
      <c r="B94" s="210" t="s">
        <v>632</v>
      </c>
      <c r="C94" s="209">
        <v>14779</v>
      </c>
      <c r="D94" s="209">
        <v>4525</v>
      </c>
    </row>
    <row r="95" spans="1:4">
      <c r="A95" s="110" t="s">
        <v>763</v>
      </c>
      <c r="B95" s="210" t="s">
        <v>632</v>
      </c>
      <c r="C95" s="209">
        <v>15230</v>
      </c>
      <c r="D95" s="209">
        <v>4774</v>
      </c>
    </row>
    <row r="96" spans="1:4">
      <c r="A96" s="110" t="s">
        <v>401</v>
      </c>
      <c r="B96" s="210" t="s">
        <v>632</v>
      </c>
      <c r="C96" s="209">
        <v>15563</v>
      </c>
      <c r="D96" s="209">
        <v>4940</v>
      </c>
    </row>
    <row r="97" spans="1:4">
      <c r="A97" s="110" t="s">
        <v>402</v>
      </c>
      <c r="B97" s="210" t="s">
        <v>632</v>
      </c>
      <c r="C97" s="209">
        <v>15856</v>
      </c>
      <c r="D97" s="209">
        <v>5154</v>
      </c>
    </row>
    <row r="98" spans="1:4">
      <c r="A98" s="110" t="s">
        <v>403</v>
      </c>
      <c r="B98" s="210" t="s">
        <v>632</v>
      </c>
      <c r="C98" s="209">
        <v>16052</v>
      </c>
      <c r="D98" s="209">
        <v>5061</v>
      </c>
    </row>
    <row r="99" spans="1:4">
      <c r="A99" s="110" t="s">
        <v>404</v>
      </c>
      <c r="B99" s="210" t="s">
        <v>632</v>
      </c>
      <c r="C99" s="209">
        <v>16090</v>
      </c>
      <c r="D99" s="209">
        <v>5152</v>
      </c>
    </row>
    <row r="100" spans="1:4">
      <c r="A100" s="110" t="s">
        <v>405</v>
      </c>
      <c r="B100" s="210" t="s">
        <v>632</v>
      </c>
      <c r="C100" s="209">
        <v>16280</v>
      </c>
      <c r="D100" s="209">
        <v>5319</v>
      </c>
    </row>
    <row r="101" spans="1:4">
      <c r="A101" s="110" t="s">
        <v>406</v>
      </c>
      <c r="B101" s="210" t="s">
        <v>632</v>
      </c>
      <c r="C101" s="209">
        <v>16572</v>
      </c>
      <c r="D101" s="209">
        <v>5472</v>
      </c>
    </row>
    <row r="102" spans="1:4">
      <c r="A102" s="110" t="s">
        <v>407</v>
      </c>
      <c r="B102" s="210" t="s">
        <v>632</v>
      </c>
      <c r="C102" s="209">
        <v>16238</v>
      </c>
      <c r="D102" s="209">
        <v>5404</v>
      </c>
    </row>
    <row r="103" spans="1:4">
      <c r="A103" s="110" t="s">
        <v>408</v>
      </c>
      <c r="B103" s="210" t="s">
        <v>632</v>
      </c>
      <c r="C103" s="209">
        <v>16348</v>
      </c>
      <c r="D103" s="209">
        <v>5503</v>
      </c>
    </row>
    <row r="104" spans="1:4">
      <c r="A104" s="110" t="s">
        <v>409</v>
      </c>
      <c r="B104" s="210" t="s">
        <v>632</v>
      </c>
      <c r="C104" s="209">
        <v>16324</v>
      </c>
      <c r="D104" s="209">
        <v>5603</v>
      </c>
    </row>
    <row r="105" spans="1:4">
      <c r="A105" s="110" t="s">
        <v>410</v>
      </c>
      <c r="B105" s="210" t="s">
        <v>632</v>
      </c>
      <c r="C105" s="209">
        <v>16210</v>
      </c>
      <c r="D105" s="209">
        <v>5669</v>
      </c>
    </row>
    <row r="106" spans="1:4">
      <c r="A106" s="110" t="s">
        <v>411</v>
      </c>
      <c r="B106" s="210" t="s">
        <v>632</v>
      </c>
      <c r="C106" s="209">
        <v>16188</v>
      </c>
      <c r="D106" s="209">
        <v>5783</v>
      </c>
    </row>
    <row r="107" spans="1:4">
      <c r="A107" s="110" t="s">
        <v>412</v>
      </c>
      <c r="B107" s="210" t="s">
        <v>632</v>
      </c>
      <c r="C107" s="209">
        <v>16001</v>
      </c>
      <c r="D107" s="209">
        <v>5829</v>
      </c>
    </row>
    <row r="108" spans="1:4">
      <c r="A108" s="110" t="s">
        <v>101</v>
      </c>
      <c r="B108" s="210" t="s">
        <v>632</v>
      </c>
      <c r="C108" s="209">
        <v>15560</v>
      </c>
      <c r="D108" s="209">
        <v>5863</v>
      </c>
    </row>
    <row r="109" spans="1:4">
      <c r="A109" s="110" t="s">
        <v>117</v>
      </c>
      <c r="B109" s="210" t="s">
        <v>632</v>
      </c>
      <c r="C109" s="209">
        <v>15596</v>
      </c>
      <c r="D109" s="209">
        <v>6026</v>
      </c>
    </row>
    <row r="110" spans="1:4">
      <c r="A110" s="110" t="s">
        <v>413</v>
      </c>
      <c r="B110" s="210" t="s">
        <v>632</v>
      </c>
      <c r="C110" s="209">
        <v>15609</v>
      </c>
      <c r="D110" s="209">
        <v>6156</v>
      </c>
    </row>
    <row r="111" spans="1:4">
      <c r="A111" s="110" t="s">
        <v>414</v>
      </c>
      <c r="B111" s="210" t="s">
        <v>632</v>
      </c>
      <c r="C111" s="209">
        <v>15557</v>
      </c>
      <c r="D111" s="209">
        <v>6247</v>
      </c>
    </row>
    <row r="112" spans="1:4">
      <c r="A112" s="110" t="s">
        <v>793</v>
      </c>
      <c r="B112" s="210" t="s">
        <v>825</v>
      </c>
      <c r="C112" s="209">
        <v>20295</v>
      </c>
      <c r="D112" s="209">
        <v>4554</v>
      </c>
    </row>
    <row r="113" spans="1:4">
      <c r="A113" s="110" t="s">
        <v>795</v>
      </c>
      <c r="B113" s="210" t="s">
        <v>825</v>
      </c>
      <c r="C113" s="209">
        <v>20521</v>
      </c>
      <c r="D113" s="209">
        <v>4670</v>
      </c>
    </row>
    <row r="114" spans="1:4">
      <c r="A114" s="110" t="s">
        <v>796</v>
      </c>
      <c r="B114" s="210" t="s">
        <v>825</v>
      </c>
      <c r="C114" s="209">
        <v>20806</v>
      </c>
      <c r="D114" s="209">
        <v>4816</v>
      </c>
    </row>
    <row r="115" spans="1:4">
      <c r="A115" s="110" t="s">
        <v>797</v>
      </c>
      <c r="B115" s="210" t="s">
        <v>825</v>
      </c>
      <c r="C115" s="209">
        <v>21205</v>
      </c>
      <c r="D115" s="209">
        <v>4988</v>
      </c>
    </row>
    <row r="116" spans="1:4">
      <c r="A116" s="110" t="s">
        <v>798</v>
      </c>
      <c r="B116" s="210" t="s">
        <v>825</v>
      </c>
      <c r="C116" s="209">
        <v>22225</v>
      </c>
      <c r="D116" s="209">
        <v>5100</v>
      </c>
    </row>
    <row r="117" spans="1:4">
      <c r="A117" s="110" t="s">
        <v>799</v>
      </c>
      <c r="B117" s="210" t="s">
        <v>825</v>
      </c>
      <c r="C117" s="209">
        <v>22747</v>
      </c>
      <c r="D117" s="209">
        <v>5338</v>
      </c>
    </row>
    <row r="118" spans="1:4">
      <c r="A118" s="110" t="s">
        <v>800</v>
      </c>
      <c r="B118" s="210" t="s">
        <v>825</v>
      </c>
      <c r="C118" s="209">
        <v>23242</v>
      </c>
      <c r="D118" s="209">
        <v>5545</v>
      </c>
    </row>
    <row r="119" spans="1:4">
      <c r="A119" s="110" t="s">
        <v>801</v>
      </c>
      <c r="B119" s="210" t="s">
        <v>825</v>
      </c>
      <c r="C119" s="209">
        <v>23916</v>
      </c>
      <c r="D119" s="209">
        <v>5814</v>
      </c>
    </row>
    <row r="120" spans="1:4">
      <c r="A120" s="110" t="s">
        <v>802</v>
      </c>
      <c r="B120" s="210" t="s">
        <v>825</v>
      </c>
      <c r="C120" s="209">
        <v>25936</v>
      </c>
      <c r="D120" s="209">
        <v>7004</v>
      </c>
    </row>
    <row r="121" spans="1:4">
      <c r="A121" s="110" t="s">
        <v>803</v>
      </c>
      <c r="B121" s="210" t="s">
        <v>825</v>
      </c>
      <c r="C121" s="209">
        <v>29405</v>
      </c>
      <c r="D121" s="209">
        <v>8455</v>
      </c>
    </row>
    <row r="122" spans="1:4">
      <c r="A122" s="110" t="s">
        <v>804</v>
      </c>
      <c r="B122" s="210" t="s">
        <v>825</v>
      </c>
      <c r="C122" s="209">
        <v>30932</v>
      </c>
      <c r="D122" s="209">
        <v>9519</v>
      </c>
    </row>
    <row r="123" spans="1:4">
      <c r="A123" s="110" t="s">
        <v>805</v>
      </c>
      <c r="B123" s="210" t="s">
        <v>825</v>
      </c>
      <c r="C123" s="209">
        <v>32422</v>
      </c>
      <c r="D123" s="209">
        <v>10205</v>
      </c>
    </row>
    <row r="124" spans="1:4">
      <c r="A124" s="110" t="s">
        <v>806</v>
      </c>
      <c r="B124" s="210" t="s">
        <v>825</v>
      </c>
      <c r="C124" s="209">
        <v>34089</v>
      </c>
      <c r="D124" s="209">
        <v>10944</v>
      </c>
    </row>
    <row r="125" spans="1:4">
      <c r="A125" s="110" t="s">
        <v>807</v>
      </c>
      <c r="B125" s="210" t="s">
        <v>825</v>
      </c>
      <c r="C125" s="209">
        <v>35530</v>
      </c>
      <c r="D125" s="209">
        <v>11613</v>
      </c>
    </row>
    <row r="126" spans="1:4">
      <c r="A126" s="110" t="s">
        <v>808</v>
      </c>
      <c r="B126" s="210" t="s">
        <v>825</v>
      </c>
      <c r="C126" s="209">
        <v>37387</v>
      </c>
      <c r="D126" s="209">
        <v>12109</v>
      </c>
    </row>
    <row r="127" spans="1:4">
      <c r="A127" s="110" t="s">
        <v>809</v>
      </c>
      <c r="B127" s="210" t="s">
        <v>825</v>
      </c>
      <c r="C127" s="209">
        <v>39223</v>
      </c>
      <c r="D127" s="209">
        <v>13105</v>
      </c>
    </row>
    <row r="128" spans="1:4">
      <c r="A128" s="110" t="s">
        <v>810</v>
      </c>
      <c r="B128" s="210" t="s">
        <v>825</v>
      </c>
      <c r="C128" s="209">
        <v>40468</v>
      </c>
      <c r="D128" s="209">
        <v>13677</v>
      </c>
    </row>
    <row r="129" spans="1:4">
      <c r="A129" s="110" t="s">
        <v>811</v>
      </c>
      <c r="B129" s="210" t="s">
        <v>825</v>
      </c>
      <c r="C129" s="209">
        <v>42067</v>
      </c>
      <c r="D129" s="209">
        <v>14341</v>
      </c>
    </row>
    <row r="130" spans="1:4">
      <c r="A130" s="110" t="s">
        <v>812</v>
      </c>
      <c r="B130" s="210" t="s">
        <v>825</v>
      </c>
      <c r="C130" s="209">
        <v>44225</v>
      </c>
      <c r="D130" s="209">
        <v>15428</v>
      </c>
    </row>
    <row r="131" spans="1:4">
      <c r="A131" s="110" t="s">
        <v>813</v>
      </c>
      <c r="B131" s="210" t="s">
        <v>825</v>
      </c>
      <c r="C131" s="209">
        <v>46445</v>
      </c>
      <c r="D131" s="209">
        <v>17277</v>
      </c>
    </row>
    <row r="132" spans="1:4">
      <c r="A132" s="110" t="s">
        <v>814</v>
      </c>
      <c r="B132" s="210" t="s">
        <v>825</v>
      </c>
      <c r="C132" s="209">
        <v>48710</v>
      </c>
      <c r="D132" s="209">
        <v>18498</v>
      </c>
    </row>
    <row r="133" spans="1:4">
      <c r="A133" s="110" t="s">
        <v>815</v>
      </c>
      <c r="B133" s="210" t="s">
        <v>825</v>
      </c>
      <c r="C133" s="209">
        <v>51313</v>
      </c>
      <c r="D133" s="209">
        <v>19846</v>
      </c>
    </row>
    <row r="134" spans="1:4">
      <c r="A134" s="110" t="s">
        <v>816</v>
      </c>
      <c r="B134" s="210" t="s">
        <v>825</v>
      </c>
      <c r="C134" s="209">
        <v>53618</v>
      </c>
      <c r="D134" s="209">
        <v>20985</v>
      </c>
    </row>
    <row r="135" spans="1:4">
      <c r="A135" s="110" t="s">
        <v>817</v>
      </c>
      <c r="B135" s="210" t="s">
        <v>825</v>
      </c>
      <c r="C135" s="209">
        <v>54971</v>
      </c>
      <c r="D135" s="209">
        <v>21489</v>
      </c>
    </row>
    <row r="136" spans="1:4">
      <c r="A136" s="110" t="s">
        <v>818</v>
      </c>
      <c r="B136" s="210" t="s">
        <v>825</v>
      </c>
      <c r="C136" s="209">
        <v>56290</v>
      </c>
      <c r="D136" s="209">
        <v>22407</v>
      </c>
    </row>
    <row r="137" spans="1:4">
      <c r="A137" s="110" t="s">
        <v>819</v>
      </c>
      <c r="B137" s="210" t="s">
        <v>825</v>
      </c>
      <c r="C137" s="209">
        <v>57759</v>
      </c>
      <c r="D137" s="209">
        <v>23140</v>
      </c>
    </row>
    <row r="138" spans="1:4">
      <c r="A138" s="110" t="s">
        <v>820</v>
      </c>
      <c r="B138" s="210" t="s">
        <v>825</v>
      </c>
      <c r="C138" s="209">
        <v>58990</v>
      </c>
      <c r="D138" s="209">
        <v>23685</v>
      </c>
    </row>
    <row r="139" spans="1:4">
      <c r="A139" s="110" t="s">
        <v>821</v>
      </c>
      <c r="B139" s="210" t="s">
        <v>825</v>
      </c>
      <c r="C139" s="209">
        <v>60406</v>
      </c>
      <c r="D139" s="209">
        <v>24301</v>
      </c>
    </row>
    <row r="140" spans="1:4">
      <c r="A140" s="110" t="s">
        <v>822</v>
      </c>
      <c r="B140" s="210" t="s">
        <v>825</v>
      </c>
      <c r="C140" s="209">
        <v>61618</v>
      </c>
      <c r="D140" s="209">
        <v>24854</v>
      </c>
    </row>
    <row r="141" spans="1:4">
      <c r="A141" s="110" t="s">
        <v>823</v>
      </c>
      <c r="B141" s="210" t="s">
        <v>825</v>
      </c>
      <c r="C141" s="209">
        <v>62908</v>
      </c>
      <c r="D141" s="209">
        <v>25896</v>
      </c>
    </row>
    <row r="142" spans="1:4">
      <c r="A142" s="110" t="s">
        <v>824</v>
      </c>
      <c r="B142" s="210" t="s">
        <v>825</v>
      </c>
      <c r="C142" s="209">
        <v>63929</v>
      </c>
      <c r="D142" s="209">
        <v>26502</v>
      </c>
    </row>
    <row r="143" spans="1:4">
      <c r="A143" s="110" t="s">
        <v>753</v>
      </c>
      <c r="B143" s="210" t="s">
        <v>825</v>
      </c>
      <c r="C143" s="209">
        <v>64969</v>
      </c>
      <c r="D143" s="209">
        <v>27073</v>
      </c>
    </row>
    <row r="144" spans="1:4">
      <c r="A144" s="110" t="s">
        <v>755</v>
      </c>
      <c r="B144" s="210" t="s">
        <v>825</v>
      </c>
      <c r="C144" s="209">
        <v>65832</v>
      </c>
      <c r="D144" s="209">
        <v>27677</v>
      </c>
    </row>
    <row r="145" spans="1:4">
      <c r="A145" s="110" t="s">
        <v>757</v>
      </c>
      <c r="B145" s="210" t="s">
        <v>825</v>
      </c>
      <c r="C145" s="209">
        <v>67200</v>
      </c>
      <c r="D145" s="209">
        <v>28666</v>
      </c>
    </row>
    <row r="146" spans="1:4">
      <c r="A146" s="110" t="s">
        <v>759</v>
      </c>
      <c r="B146" s="210" t="s">
        <v>825</v>
      </c>
      <c r="C146" s="209">
        <v>68781</v>
      </c>
      <c r="D146" s="209">
        <v>29987</v>
      </c>
    </row>
    <row r="147" spans="1:4">
      <c r="A147" s="110" t="s">
        <v>761</v>
      </c>
      <c r="B147" s="210" t="s">
        <v>825</v>
      </c>
      <c r="C147" s="209">
        <v>70337</v>
      </c>
      <c r="D147" s="209">
        <v>30920</v>
      </c>
    </row>
    <row r="148" spans="1:4">
      <c r="A148" s="110" t="s">
        <v>763</v>
      </c>
      <c r="B148" s="210" t="s">
        <v>825</v>
      </c>
      <c r="C148" s="209">
        <v>72114</v>
      </c>
      <c r="D148" s="209">
        <v>31820</v>
      </c>
    </row>
    <row r="149" spans="1:4">
      <c r="A149" s="110" t="s">
        <v>401</v>
      </c>
      <c r="B149" s="210" t="s">
        <v>825</v>
      </c>
      <c r="C149" s="209">
        <v>74034</v>
      </c>
      <c r="D149" s="209">
        <v>32856</v>
      </c>
    </row>
    <row r="150" spans="1:4">
      <c r="A150" s="110" t="s">
        <v>402</v>
      </c>
      <c r="B150" s="210" t="s">
        <v>825</v>
      </c>
      <c r="C150" s="209">
        <v>76368</v>
      </c>
      <c r="D150" s="209">
        <v>34072</v>
      </c>
    </row>
    <row r="151" spans="1:4">
      <c r="A151" s="110" t="s">
        <v>403</v>
      </c>
      <c r="B151" s="210" t="s">
        <v>825</v>
      </c>
      <c r="C151" s="209">
        <v>79247</v>
      </c>
      <c r="D151" s="209">
        <v>34640</v>
      </c>
    </row>
    <row r="152" spans="1:4">
      <c r="A152" s="110" t="s">
        <v>404</v>
      </c>
      <c r="B152" s="210" t="s">
        <v>825</v>
      </c>
      <c r="C152" s="209">
        <v>81386</v>
      </c>
      <c r="D152" s="209">
        <v>35628</v>
      </c>
    </row>
    <row r="153" spans="1:4">
      <c r="A153" s="110" t="s">
        <v>405</v>
      </c>
      <c r="B153" s="210" t="s">
        <v>825</v>
      </c>
      <c r="C153" s="209">
        <v>83355</v>
      </c>
      <c r="D153" s="209">
        <v>36526</v>
      </c>
    </row>
    <row r="154" spans="1:4">
      <c r="A154" s="110" t="s">
        <v>406</v>
      </c>
      <c r="B154" s="210" t="s">
        <v>825</v>
      </c>
      <c r="C154" s="209">
        <v>85560</v>
      </c>
      <c r="D154" s="209">
        <v>37534</v>
      </c>
    </row>
    <row r="155" spans="1:4">
      <c r="A155" s="110" t="s">
        <v>407</v>
      </c>
      <c r="B155" s="210" t="s">
        <v>825</v>
      </c>
      <c r="C155" s="209">
        <v>88986</v>
      </c>
      <c r="D155" s="209">
        <v>39031</v>
      </c>
    </row>
    <row r="156" spans="1:4">
      <c r="A156" s="110" t="s">
        <v>408</v>
      </c>
      <c r="B156" s="210" t="s">
        <v>825</v>
      </c>
      <c r="C156" s="209">
        <v>93494</v>
      </c>
      <c r="D156" s="209">
        <v>42305</v>
      </c>
    </row>
    <row r="157" spans="1:4">
      <c r="A157" s="110" t="s">
        <v>409</v>
      </c>
      <c r="B157" s="210" t="s">
        <v>825</v>
      </c>
      <c r="C157" s="209">
        <v>97283</v>
      </c>
      <c r="D157" s="209">
        <v>43957</v>
      </c>
    </row>
    <row r="158" spans="1:4">
      <c r="A158" s="110" t="s">
        <v>410</v>
      </c>
      <c r="B158" s="210" t="s">
        <v>825</v>
      </c>
      <c r="C158" s="209">
        <v>100303</v>
      </c>
      <c r="D158" s="209">
        <v>45389</v>
      </c>
    </row>
    <row r="159" spans="1:4">
      <c r="A159" s="110" t="s">
        <v>411</v>
      </c>
      <c r="B159" s="210" t="s">
        <v>825</v>
      </c>
      <c r="C159" s="209">
        <v>104222</v>
      </c>
      <c r="D159" s="209">
        <v>47182</v>
      </c>
    </row>
    <row r="160" spans="1:4">
      <c r="A160" s="110" t="s">
        <v>412</v>
      </c>
      <c r="B160" s="210" t="s">
        <v>825</v>
      </c>
      <c r="C160" s="209">
        <v>107922</v>
      </c>
      <c r="D160" s="209">
        <v>49069</v>
      </c>
    </row>
    <row r="161" spans="1:4">
      <c r="A161" s="110" t="s">
        <v>101</v>
      </c>
      <c r="B161" s="210" t="s">
        <v>825</v>
      </c>
      <c r="C161" s="209">
        <v>109415</v>
      </c>
      <c r="D161" s="209">
        <v>51459</v>
      </c>
    </row>
    <row r="162" spans="1:4">
      <c r="A162" s="110" t="s">
        <v>117</v>
      </c>
      <c r="B162" s="210" t="s">
        <v>825</v>
      </c>
      <c r="C162" s="209">
        <v>112844</v>
      </c>
      <c r="D162" s="209">
        <v>53488</v>
      </c>
    </row>
    <row r="163" spans="1:4">
      <c r="A163" s="110" t="s">
        <v>413</v>
      </c>
      <c r="B163" s="210" t="s">
        <v>825</v>
      </c>
      <c r="C163" s="209">
        <v>116878</v>
      </c>
      <c r="D163" s="209">
        <v>55777</v>
      </c>
    </row>
    <row r="164" spans="1:4">
      <c r="A164" s="110" t="s">
        <v>414</v>
      </c>
      <c r="B164" s="210" t="s">
        <v>825</v>
      </c>
      <c r="C164" s="209">
        <v>119075</v>
      </c>
      <c r="D164" s="209">
        <v>56958</v>
      </c>
    </row>
    <row r="165" spans="1:4">
      <c r="A165" s="110" t="s">
        <v>793</v>
      </c>
      <c r="B165" s="210" t="s">
        <v>550</v>
      </c>
      <c r="C165" s="209">
        <v>8993</v>
      </c>
      <c r="D165" s="209">
        <v>2002</v>
      </c>
    </row>
    <row r="166" spans="1:4">
      <c r="A166" s="110" t="s">
        <v>795</v>
      </c>
      <c r="B166" s="210" t="s">
        <v>550</v>
      </c>
      <c r="C166" s="209">
        <v>9512</v>
      </c>
      <c r="D166" s="209">
        <v>2208</v>
      </c>
    </row>
    <row r="167" spans="1:4">
      <c r="A167" s="110" t="s">
        <v>796</v>
      </c>
      <c r="B167" s="210" t="s">
        <v>550</v>
      </c>
      <c r="C167" s="209">
        <v>9968</v>
      </c>
      <c r="D167" s="209">
        <v>2425</v>
      </c>
    </row>
    <row r="168" spans="1:4">
      <c r="A168" s="110" t="s">
        <v>797</v>
      </c>
      <c r="B168" s="210" t="s">
        <v>550</v>
      </c>
      <c r="C168" s="209">
        <v>11882</v>
      </c>
      <c r="D168" s="209">
        <v>3578</v>
      </c>
    </row>
    <row r="169" spans="1:4">
      <c r="A169" s="110" t="s">
        <v>798</v>
      </c>
      <c r="B169" s="210" t="s">
        <v>550</v>
      </c>
      <c r="C169" s="209">
        <v>14814</v>
      </c>
      <c r="D169" s="209">
        <v>3298</v>
      </c>
    </row>
    <row r="170" spans="1:4">
      <c r="A170" s="110" t="s">
        <v>799</v>
      </c>
      <c r="B170" s="210" t="s">
        <v>550</v>
      </c>
      <c r="C170" s="209">
        <v>17367</v>
      </c>
      <c r="D170" s="209">
        <v>3793</v>
      </c>
    </row>
    <row r="171" spans="1:4">
      <c r="A171" s="110" t="s">
        <v>800</v>
      </c>
      <c r="B171" s="210" t="s">
        <v>550</v>
      </c>
      <c r="C171" s="209">
        <v>20924</v>
      </c>
      <c r="D171" s="209">
        <v>4815</v>
      </c>
    </row>
    <row r="172" spans="1:4">
      <c r="A172" s="110" t="s">
        <v>801</v>
      </c>
      <c r="B172" s="210" t="s">
        <v>550</v>
      </c>
      <c r="C172" s="209">
        <v>24498</v>
      </c>
      <c r="D172" s="209">
        <v>5954</v>
      </c>
    </row>
    <row r="173" spans="1:4">
      <c r="A173" s="110" t="s">
        <v>802</v>
      </c>
      <c r="B173" s="210" t="s">
        <v>550</v>
      </c>
      <c r="C173" s="209">
        <v>29938</v>
      </c>
      <c r="D173" s="209">
        <v>8019</v>
      </c>
    </row>
    <row r="174" spans="1:4">
      <c r="A174" s="110" t="s">
        <v>803</v>
      </c>
      <c r="B174" s="210" t="s">
        <v>550</v>
      </c>
      <c r="C174" s="209">
        <v>34507</v>
      </c>
      <c r="D174" s="209">
        <v>11900</v>
      </c>
    </row>
    <row r="175" spans="1:4">
      <c r="A175" s="110" t="s">
        <v>804</v>
      </c>
      <c r="B175" s="210" t="s">
        <v>550</v>
      </c>
      <c r="C175" s="209">
        <v>35958</v>
      </c>
      <c r="D175" s="209">
        <v>12654</v>
      </c>
    </row>
    <row r="176" spans="1:4">
      <c r="A176" s="110" t="s">
        <v>805</v>
      </c>
      <c r="B176" s="210" t="s">
        <v>550</v>
      </c>
      <c r="C176" s="209">
        <v>36883</v>
      </c>
      <c r="D176" s="209">
        <v>13091</v>
      </c>
    </row>
    <row r="177" spans="1:4">
      <c r="A177" s="110" t="s">
        <v>806</v>
      </c>
      <c r="B177" s="210" t="s">
        <v>550</v>
      </c>
      <c r="C177" s="209">
        <v>38058</v>
      </c>
      <c r="D177" s="209">
        <v>13095</v>
      </c>
    </row>
    <row r="178" spans="1:4">
      <c r="A178" s="110" t="s">
        <v>807</v>
      </c>
      <c r="B178" s="210" t="s">
        <v>550</v>
      </c>
      <c r="C178" s="209">
        <v>39173</v>
      </c>
      <c r="D178" s="209">
        <v>13500</v>
      </c>
    </row>
    <row r="179" spans="1:4">
      <c r="A179" s="110" t="s">
        <v>808</v>
      </c>
      <c r="B179" s="210" t="s">
        <v>550</v>
      </c>
      <c r="C179" s="209">
        <v>41335</v>
      </c>
      <c r="D179" s="209">
        <v>14973</v>
      </c>
    </row>
    <row r="180" spans="1:4">
      <c r="A180" s="110" t="s">
        <v>809</v>
      </c>
      <c r="B180" s="210" t="s">
        <v>550</v>
      </c>
      <c r="C180" s="209">
        <v>42455</v>
      </c>
      <c r="D180" s="209">
        <v>15210</v>
      </c>
    </row>
    <row r="181" spans="1:4">
      <c r="A181" s="110" t="s">
        <v>810</v>
      </c>
      <c r="B181" s="210" t="s">
        <v>550</v>
      </c>
      <c r="C181" s="209">
        <v>43848</v>
      </c>
      <c r="D181" s="209">
        <v>15844</v>
      </c>
    </row>
    <row r="182" spans="1:4">
      <c r="A182" s="110" t="s">
        <v>811</v>
      </c>
      <c r="B182" s="210" t="s">
        <v>550</v>
      </c>
      <c r="C182" s="209">
        <v>45172</v>
      </c>
      <c r="D182" s="209">
        <v>16502</v>
      </c>
    </row>
    <row r="183" spans="1:4">
      <c r="A183" s="110" t="s">
        <v>812</v>
      </c>
      <c r="B183" s="210" t="s">
        <v>550</v>
      </c>
      <c r="C183" s="209">
        <v>46193</v>
      </c>
      <c r="D183" s="209">
        <v>17075</v>
      </c>
    </row>
    <row r="184" spans="1:4">
      <c r="A184" s="110" t="s">
        <v>813</v>
      </c>
      <c r="B184" s="210" t="s">
        <v>550</v>
      </c>
      <c r="C184" s="209">
        <v>46698</v>
      </c>
      <c r="D184" s="209">
        <v>17429</v>
      </c>
    </row>
    <row r="185" spans="1:4">
      <c r="A185" s="110" t="s">
        <v>814</v>
      </c>
      <c r="B185" s="210" t="s">
        <v>550</v>
      </c>
      <c r="C185" s="209">
        <v>47088</v>
      </c>
      <c r="D185" s="209">
        <v>17681</v>
      </c>
    </row>
    <row r="186" spans="1:4">
      <c r="A186" s="110" t="s">
        <v>815</v>
      </c>
      <c r="B186" s="210" t="s">
        <v>550</v>
      </c>
      <c r="C186" s="209">
        <v>47465</v>
      </c>
      <c r="D186" s="209">
        <v>17994</v>
      </c>
    </row>
    <row r="187" spans="1:4">
      <c r="A187" s="110" t="s">
        <v>816</v>
      </c>
      <c r="B187" s="210" t="s">
        <v>550</v>
      </c>
      <c r="C187" s="209">
        <v>47279</v>
      </c>
      <c r="D187" s="209">
        <v>17853</v>
      </c>
    </row>
    <row r="188" spans="1:4">
      <c r="A188" s="110" t="s">
        <v>817</v>
      </c>
      <c r="B188" s="210" t="s">
        <v>550</v>
      </c>
      <c r="C188" s="209">
        <v>47422</v>
      </c>
      <c r="D188" s="209">
        <v>18026</v>
      </c>
    </row>
    <row r="189" spans="1:4">
      <c r="A189" s="110" t="s">
        <v>818</v>
      </c>
      <c r="B189" s="210" t="s">
        <v>550</v>
      </c>
      <c r="C189" s="209">
        <v>48761</v>
      </c>
      <c r="D189" s="209">
        <v>19114</v>
      </c>
    </row>
    <row r="190" spans="1:4">
      <c r="A190" s="110" t="s">
        <v>819</v>
      </c>
      <c r="B190" s="210" t="s">
        <v>550</v>
      </c>
      <c r="C190" s="209">
        <v>49468</v>
      </c>
      <c r="D190" s="209">
        <v>19734</v>
      </c>
    </row>
    <row r="191" spans="1:4">
      <c r="A191" s="110" t="s">
        <v>820</v>
      </c>
      <c r="B191" s="210" t="s">
        <v>550</v>
      </c>
      <c r="C191" s="209">
        <v>50164</v>
      </c>
      <c r="D191" s="209">
        <v>20385</v>
      </c>
    </row>
    <row r="192" spans="1:4">
      <c r="A192" s="110" t="s">
        <v>821</v>
      </c>
      <c r="B192" s="210" t="s">
        <v>550</v>
      </c>
      <c r="C192" s="209">
        <v>50436</v>
      </c>
      <c r="D192" s="209">
        <v>20763</v>
      </c>
    </row>
    <row r="193" spans="1:4">
      <c r="A193" s="110" t="s">
        <v>822</v>
      </c>
      <c r="B193" s="210" t="s">
        <v>550</v>
      </c>
      <c r="C193" s="209">
        <v>50643</v>
      </c>
      <c r="D193" s="209">
        <v>20919</v>
      </c>
    </row>
    <row r="194" spans="1:4">
      <c r="A194" s="110" t="s">
        <v>823</v>
      </c>
      <c r="B194" s="210" t="s">
        <v>550</v>
      </c>
      <c r="C194" s="209">
        <v>50716</v>
      </c>
      <c r="D194" s="209">
        <v>21244</v>
      </c>
    </row>
    <row r="195" spans="1:4">
      <c r="A195" s="110" t="s">
        <v>824</v>
      </c>
      <c r="B195" s="210" t="s">
        <v>550</v>
      </c>
      <c r="C195" s="209">
        <v>51257</v>
      </c>
      <c r="D195" s="209">
        <v>21659</v>
      </c>
    </row>
    <row r="196" spans="1:4">
      <c r="A196" s="110" t="s">
        <v>753</v>
      </c>
      <c r="B196" s="210" t="s">
        <v>550</v>
      </c>
      <c r="C196" s="209">
        <v>51897</v>
      </c>
      <c r="D196" s="209">
        <v>22084</v>
      </c>
    </row>
    <row r="197" spans="1:4">
      <c r="A197" s="110" t="s">
        <v>755</v>
      </c>
      <c r="B197" s="210" t="s">
        <v>550</v>
      </c>
      <c r="C197" s="209">
        <v>52028</v>
      </c>
      <c r="D197" s="209">
        <v>22079</v>
      </c>
    </row>
    <row r="198" spans="1:4">
      <c r="A198" s="110" t="s">
        <v>757</v>
      </c>
      <c r="B198" s="210" t="s">
        <v>550</v>
      </c>
      <c r="C198" s="209">
        <v>52673</v>
      </c>
      <c r="D198" s="209">
        <v>22436</v>
      </c>
    </row>
    <row r="199" spans="1:4">
      <c r="A199" s="110" t="s">
        <v>759</v>
      </c>
      <c r="B199" s="210" t="s">
        <v>550</v>
      </c>
      <c r="C199" s="209">
        <v>53135</v>
      </c>
      <c r="D199" s="209">
        <v>23057</v>
      </c>
    </row>
    <row r="200" spans="1:4">
      <c r="A200" s="110" t="s">
        <v>761</v>
      </c>
      <c r="B200" s="210" t="s">
        <v>550</v>
      </c>
      <c r="C200" s="209">
        <v>54033</v>
      </c>
      <c r="D200" s="209">
        <v>23522</v>
      </c>
    </row>
    <row r="201" spans="1:4">
      <c r="A201" s="110" t="s">
        <v>763</v>
      </c>
      <c r="B201" s="210" t="s">
        <v>550</v>
      </c>
      <c r="C201" s="209">
        <v>55283</v>
      </c>
      <c r="D201" s="209">
        <v>24023</v>
      </c>
    </row>
    <row r="202" spans="1:4">
      <c r="A202" s="110" t="s">
        <v>401</v>
      </c>
      <c r="B202" s="210" t="s">
        <v>550</v>
      </c>
      <c r="C202" s="209">
        <v>55766</v>
      </c>
      <c r="D202" s="209">
        <v>24327</v>
      </c>
    </row>
    <row r="203" spans="1:4">
      <c r="A203" s="110" t="s">
        <v>402</v>
      </c>
      <c r="B203" s="210" t="s">
        <v>550</v>
      </c>
      <c r="C203" s="209">
        <v>56383</v>
      </c>
      <c r="D203" s="209">
        <v>24608</v>
      </c>
    </row>
    <row r="204" spans="1:4">
      <c r="A204" s="110" t="s">
        <v>403</v>
      </c>
      <c r="B204" s="210" t="s">
        <v>550</v>
      </c>
      <c r="C204" s="209">
        <v>55575</v>
      </c>
      <c r="D204" s="209">
        <v>25900</v>
      </c>
    </row>
    <row r="205" spans="1:4">
      <c r="A205" s="110" t="s">
        <v>404</v>
      </c>
      <c r="B205" s="210" t="s">
        <v>550</v>
      </c>
      <c r="C205" s="209">
        <v>55165</v>
      </c>
      <c r="D205" s="209">
        <v>26217</v>
      </c>
    </row>
    <row r="206" spans="1:4">
      <c r="A206" s="110" t="s">
        <v>405</v>
      </c>
      <c r="B206" s="210" t="s">
        <v>550</v>
      </c>
      <c r="C206" s="209">
        <v>54972</v>
      </c>
      <c r="D206" s="209">
        <v>26148</v>
      </c>
    </row>
    <row r="207" spans="1:4">
      <c r="A207" s="110" t="s">
        <v>406</v>
      </c>
      <c r="B207" s="210" t="s">
        <v>550</v>
      </c>
      <c r="C207" s="209">
        <v>54761</v>
      </c>
      <c r="D207" s="209">
        <v>25952</v>
      </c>
    </row>
    <row r="208" spans="1:4">
      <c r="A208" s="110" t="s">
        <v>407</v>
      </c>
      <c r="B208" s="210" t="s">
        <v>550</v>
      </c>
      <c r="C208" s="209">
        <v>53643</v>
      </c>
      <c r="D208" s="209">
        <v>25484</v>
      </c>
    </row>
    <row r="209" spans="1:4">
      <c r="A209" s="110" t="s">
        <v>408</v>
      </c>
      <c r="B209" s="210" t="s">
        <v>550</v>
      </c>
      <c r="C209" s="209">
        <v>55281</v>
      </c>
      <c r="D209" s="209">
        <v>27612</v>
      </c>
    </row>
    <row r="210" spans="1:4">
      <c r="A210" s="110" t="s">
        <v>409</v>
      </c>
      <c r="B210" s="210" t="s">
        <v>550</v>
      </c>
      <c r="C210" s="209">
        <v>55296</v>
      </c>
      <c r="D210" s="209">
        <v>27662</v>
      </c>
    </row>
    <row r="211" spans="1:4">
      <c r="A211" s="110" t="s">
        <v>410</v>
      </c>
      <c r="B211" s="210" t="s">
        <v>550</v>
      </c>
      <c r="C211" s="209">
        <v>56177</v>
      </c>
      <c r="D211" s="209">
        <v>28139</v>
      </c>
    </row>
    <row r="212" spans="1:4">
      <c r="A212" s="110" t="s">
        <v>411</v>
      </c>
      <c r="B212" s="210" t="s">
        <v>550</v>
      </c>
      <c r="C212" s="209">
        <v>56136</v>
      </c>
      <c r="D212" s="209">
        <v>28096</v>
      </c>
    </row>
    <row r="213" spans="1:4">
      <c r="A213" s="110" t="s">
        <v>412</v>
      </c>
      <c r="B213" s="210" t="s">
        <v>550</v>
      </c>
      <c r="C213" s="209">
        <v>57063</v>
      </c>
      <c r="D213" s="209">
        <v>28797</v>
      </c>
    </row>
    <row r="214" spans="1:4">
      <c r="A214" s="110" t="s">
        <v>101</v>
      </c>
      <c r="B214" s="210" t="s">
        <v>550</v>
      </c>
      <c r="C214" s="209">
        <v>57706</v>
      </c>
      <c r="D214" s="209">
        <v>29061</v>
      </c>
    </row>
    <row r="215" spans="1:4">
      <c r="A215" s="110" t="s">
        <v>117</v>
      </c>
      <c r="B215" s="210" t="s">
        <v>550</v>
      </c>
      <c r="C215" s="209">
        <v>59710</v>
      </c>
      <c r="D215" s="209">
        <v>30150</v>
      </c>
    </row>
    <row r="216" spans="1:4">
      <c r="A216" s="110" t="s">
        <v>413</v>
      </c>
      <c r="B216" s="210" t="s">
        <v>550</v>
      </c>
      <c r="C216" s="209">
        <v>61598</v>
      </c>
      <c r="D216" s="209">
        <v>31381</v>
      </c>
    </row>
    <row r="217" spans="1:4">
      <c r="A217" s="110" t="s">
        <v>414</v>
      </c>
      <c r="B217" s="210" t="s">
        <v>550</v>
      </c>
      <c r="C217" s="209">
        <v>62931</v>
      </c>
      <c r="D217" s="209">
        <v>32232</v>
      </c>
    </row>
    <row r="218" spans="1:4">
      <c r="A218" s="110" t="s">
        <v>793</v>
      </c>
      <c r="B218" s="210" t="s">
        <v>826</v>
      </c>
      <c r="C218" s="209">
        <v>21340</v>
      </c>
      <c r="D218" s="209">
        <v>4893</v>
      </c>
    </row>
    <row r="219" spans="1:4">
      <c r="A219" s="110" t="s">
        <v>795</v>
      </c>
      <c r="B219" s="210" t="s">
        <v>826</v>
      </c>
      <c r="C219" s="209">
        <v>21347</v>
      </c>
      <c r="D219" s="209">
        <v>4941</v>
      </c>
    </row>
    <row r="220" spans="1:4">
      <c r="A220" s="110" t="s">
        <v>796</v>
      </c>
      <c r="B220" s="210" t="s">
        <v>826</v>
      </c>
      <c r="C220" s="209">
        <v>21429</v>
      </c>
      <c r="D220" s="209">
        <v>4990</v>
      </c>
    </row>
    <row r="221" spans="1:4">
      <c r="A221" s="110" t="s">
        <v>797</v>
      </c>
      <c r="B221" s="210" t="s">
        <v>826</v>
      </c>
      <c r="C221" s="209">
        <v>21550</v>
      </c>
      <c r="D221" s="209">
        <v>5067</v>
      </c>
    </row>
    <row r="222" spans="1:4">
      <c r="A222" s="110" t="s">
        <v>798</v>
      </c>
      <c r="B222" s="210" t="s">
        <v>826</v>
      </c>
      <c r="C222" s="209">
        <v>22011</v>
      </c>
      <c r="D222" s="209">
        <v>5186</v>
      </c>
    </row>
    <row r="223" spans="1:4">
      <c r="A223" s="110" t="s">
        <v>799</v>
      </c>
      <c r="B223" s="210" t="s">
        <v>826</v>
      </c>
      <c r="C223" s="209">
        <v>22177</v>
      </c>
      <c r="D223" s="209">
        <v>5237</v>
      </c>
    </row>
    <row r="224" spans="1:4">
      <c r="A224" s="110" t="s">
        <v>800</v>
      </c>
      <c r="B224" s="210" t="s">
        <v>826</v>
      </c>
      <c r="C224" s="209">
        <v>22172</v>
      </c>
      <c r="D224" s="209">
        <v>5247</v>
      </c>
    </row>
    <row r="225" spans="1:4">
      <c r="A225" s="110" t="s">
        <v>801</v>
      </c>
      <c r="B225" s="210" t="s">
        <v>826</v>
      </c>
      <c r="C225" s="209">
        <v>22335</v>
      </c>
      <c r="D225" s="209">
        <v>5271</v>
      </c>
    </row>
    <row r="226" spans="1:4">
      <c r="A226" s="110" t="s">
        <v>802</v>
      </c>
      <c r="B226" s="210" t="s">
        <v>826</v>
      </c>
      <c r="C226" s="209">
        <v>22418</v>
      </c>
      <c r="D226" s="209">
        <v>5298</v>
      </c>
    </row>
    <row r="227" spans="1:4">
      <c r="A227" s="110" t="s">
        <v>803</v>
      </c>
      <c r="B227" s="210" t="s">
        <v>826</v>
      </c>
      <c r="C227" s="209">
        <v>22553</v>
      </c>
      <c r="D227" s="209">
        <v>5390</v>
      </c>
    </row>
    <row r="228" spans="1:4">
      <c r="A228" s="110" t="s">
        <v>804</v>
      </c>
      <c r="B228" s="210" t="s">
        <v>826</v>
      </c>
      <c r="C228" s="209">
        <v>22607</v>
      </c>
      <c r="D228" s="209">
        <v>5394</v>
      </c>
    </row>
    <row r="229" spans="1:4">
      <c r="A229" s="110" t="s">
        <v>805</v>
      </c>
      <c r="B229" s="210" t="s">
        <v>826</v>
      </c>
      <c r="C229" s="209">
        <v>22588</v>
      </c>
      <c r="D229" s="209">
        <v>5422</v>
      </c>
    </row>
    <row r="230" spans="1:4">
      <c r="A230" s="110" t="s">
        <v>806</v>
      </c>
      <c r="B230" s="210" t="s">
        <v>826</v>
      </c>
      <c r="C230" s="209">
        <v>22581</v>
      </c>
      <c r="D230" s="209">
        <v>5434</v>
      </c>
    </row>
    <row r="231" spans="1:4">
      <c r="A231" s="110" t="s">
        <v>807</v>
      </c>
      <c r="B231" s="210" t="s">
        <v>826</v>
      </c>
      <c r="C231" s="209">
        <v>22726</v>
      </c>
      <c r="D231" s="209">
        <v>5475</v>
      </c>
    </row>
    <row r="232" spans="1:4">
      <c r="A232" s="110" t="s">
        <v>808</v>
      </c>
      <c r="B232" s="210" t="s">
        <v>826</v>
      </c>
      <c r="C232" s="209">
        <v>22860</v>
      </c>
      <c r="D232" s="209">
        <v>5484</v>
      </c>
    </row>
    <row r="233" spans="1:4">
      <c r="A233" s="110" t="s">
        <v>809</v>
      </c>
      <c r="B233" s="210" t="s">
        <v>826</v>
      </c>
      <c r="C233" s="209">
        <v>22919</v>
      </c>
      <c r="D233" s="209">
        <v>5529</v>
      </c>
    </row>
    <row r="234" spans="1:4">
      <c r="A234" s="110" t="s">
        <v>810</v>
      </c>
      <c r="B234" s="210" t="s">
        <v>826</v>
      </c>
      <c r="C234" s="209">
        <v>22887</v>
      </c>
      <c r="D234" s="209">
        <v>5566</v>
      </c>
    </row>
    <row r="235" spans="1:4">
      <c r="A235" s="110" t="s">
        <v>811</v>
      </c>
      <c r="B235" s="210" t="s">
        <v>826</v>
      </c>
      <c r="C235" s="209">
        <v>22932</v>
      </c>
      <c r="D235" s="209">
        <v>5782</v>
      </c>
    </row>
    <row r="236" spans="1:4">
      <c r="A236" s="110" t="s">
        <v>812</v>
      </c>
      <c r="B236" s="210" t="s">
        <v>826</v>
      </c>
      <c r="C236" s="209">
        <v>22838</v>
      </c>
      <c r="D236" s="209">
        <v>5795</v>
      </c>
    </row>
    <row r="237" spans="1:4">
      <c r="A237" s="110" t="s">
        <v>813</v>
      </c>
      <c r="B237" s="210" t="s">
        <v>826</v>
      </c>
      <c r="C237" s="209">
        <v>22582</v>
      </c>
      <c r="D237" s="209">
        <v>5615</v>
      </c>
    </row>
    <row r="238" spans="1:4">
      <c r="A238" s="110" t="s">
        <v>814</v>
      </c>
      <c r="B238" s="210" t="s">
        <v>826</v>
      </c>
      <c r="C238" s="209">
        <v>22628</v>
      </c>
      <c r="D238" s="209">
        <v>5675</v>
      </c>
    </row>
    <row r="239" spans="1:4">
      <c r="A239" s="110" t="s">
        <v>815</v>
      </c>
      <c r="B239" s="210" t="s">
        <v>826</v>
      </c>
      <c r="C239" s="209">
        <v>22643</v>
      </c>
      <c r="D239" s="209">
        <v>5732</v>
      </c>
    </row>
    <row r="240" spans="1:4">
      <c r="A240" s="110" t="s">
        <v>816</v>
      </c>
      <c r="B240" s="210" t="s">
        <v>826</v>
      </c>
      <c r="C240" s="209">
        <v>22631</v>
      </c>
      <c r="D240" s="209">
        <v>5764</v>
      </c>
    </row>
    <row r="241" spans="1:4">
      <c r="A241" s="110" t="s">
        <v>817</v>
      </c>
      <c r="B241" s="210" t="s">
        <v>826</v>
      </c>
      <c r="C241" s="209">
        <v>22563</v>
      </c>
      <c r="D241" s="209">
        <v>5804</v>
      </c>
    </row>
    <row r="242" spans="1:4">
      <c r="A242" s="110" t="s">
        <v>818</v>
      </c>
      <c r="B242" s="210" t="s">
        <v>826</v>
      </c>
      <c r="C242" s="209">
        <v>22291</v>
      </c>
      <c r="D242" s="209">
        <v>5784</v>
      </c>
    </row>
    <row r="243" spans="1:4">
      <c r="A243" s="110" t="s">
        <v>819</v>
      </c>
      <c r="B243" s="210" t="s">
        <v>826</v>
      </c>
      <c r="C243" s="209">
        <v>22264</v>
      </c>
      <c r="D243" s="209">
        <v>5869</v>
      </c>
    </row>
    <row r="244" spans="1:4">
      <c r="A244" s="110" t="s">
        <v>820</v>
      </c>
      <c r="B244" s="210" t="s">
        <v>826</v>
      </c>
      <c r="C244" s="209">
        <v>22179</v>
      </c>
      <c r="D244" s="209">
        <v>5899</v>
      </c>
    </row>
    <row r="245" spans="1:4">
      <c r="A245" s="110" t="s">
        <v>821</v>
      </c>
      <c r="B245" s="210" t="s">
        <v>826</v>
      </c>
      <c r="C245" s="209">
        <v>21988</v>
      </c>
      <c r="D245" s="209">
        <v>5973</v>
      </c>
    </row>
    <row r="246" spans="1:4">
      <c r="A246" s="110" t="s">
        <v>822</v>
      </c>
      <c r="B246" s="210" t="s">
        <v>826</v>
      </c>
      <c r="C246" s="209">
        <v>21931</v>
      </c>
      <c r="D246" s="209">
        <v>6011</v>
      </c>
    </row>
    <row r="247" spans="1:4">
      <c r="A247" s="110" t="s">
        <v>823</v>
      </c>
      <c r="B247" s="210" t="s">
        <v>826</v>
      </c>
      <c r="C247" s="209">
        <v>21765</v>
      </c>
      <c r="D247" s="209">
        <v>5921</v>
      </c>
    </row>
    <row r="248" spans="1:4">
      <c r="A248" s="110" t="s">
        <v>824</v>
      </c>
      <c r="B248" s="210" t="s">
        <v>826</v>
      </c>
      <c r="C248" s="209">
        <v>21551</v>
      </c>
      <c r="D248" s="209">
        <v>5955</v>
      </c>
    </row>
    <row r="249" spans="1:4">
      <c r="A249" s="110" t="s">
        <v>753</v>
      </c>
      <c r="B249" s="210" t="s">
        <v>826</v>
      </c>
      <c r="C249" s="209">
        <v>21341</v>
      </c>
      <c r="D249" s="209">
        <v>5970</v>
      </c>
    </row>
    <row r="250" spans="1:4">
      <c r="A250" s="110" t="s">
        <v>755</v>
      </c>
      <c r="B250" s="210" t="s">
        <v>826</v>
      </c>
      <c r="C250" s="209">
        <v>21198</v>
      </c>
      <c r="D250" s="209">
        <v>5983</v>
      </c>
    </row>
    <row r="251" spans="1:4">
      <c r="A251" s="110" t="s">
        <v>757</v>
      </c>
      <c r="B251" s="210" t="s">
        <v>826</v>
      </c>
      <c r="C251" s="209">
        <v>21018</v>
      </c>
      <c r="D251" s="209">
        <v>6012</v>
      </c>
    </row>
    <row r="252" spans="1:4">
      <c r="A252" s="110" t="s">
        <v>759</v>
      </c>
      <c r="B252" s="210" t="s">
        <v>826</v>
      </c>
      <c r="C252" s="209">
        <v>20817</v>
      </c>
      <c r="D252" s="209">
        <v>5984</v>
      </c>
    </row>
    <row r="253" spans="1:4">
      <c r="A253" s="110" t="s">
        <v>761</v>
      </c>
      <c r="B253" s="210" t="s">
        <v>826</v>
      </c>
      <c r="C253" s="209">
        <v>20624</v>
      </c>
      <c r="D253" s="209">
        <v>6038</v>
      </c>
    </row>
    <row r="254" spans="1:4">
      <c r="A254" s="110" t="s">
        <v>763</v>
      </c>
      <c r="B254" s="210" t="s">
        <v>826</v>
      </c>
      <c r="C254" s="209">
        <v>20426</v>
      </c>
      <c r="D254" s="209">
        <v>6250</v>
      </c>
    </row>
    <row r="255" spans="1:4">
      <c r="A255" s="110" t="s">
        <v>401</v>
      </c>
      <c r="B255" s="210" t="s">
        <v>826</v>
      </c>
      <c r="C255" s="209">
        <v>20213</v>
      </c>
      <c r="D255" s="209">
        <v>6320</v>
      </c>
    </row>
    <row r="256" spans="1:4">
      <c r="A256" s="110" t="s">
        <v>402</v>
      </c>
      <c r="B256" s="210" t="s">
        <v>826</v>
      </c>
      <c r="C256" s="209">
        <v>19940</v>
      </c>
      <c r="D256" s="209">
        <v>6358</v>
      </c>
    </row>
    <row r="257" spans="1:4">
      <c r="A257" s="110" t="s">
        <v>403</v>
      </c>
      <c r="B257" s="210" t="s">
        <v>826</v>
      </c>
      <c r="C257" s="209">
        <v>19837</v>
      </c>
      <c r="D257" s="209">
        <v>5980</v>
      </c>
    </row>
    <row r="258" spans="1:4">
      <c r="A258" s="110" t="s">
        <v>404</v>
      </c>
      <c r="B258" s="210" t="s">
        <v>826</v>
      </c>
      <c r="C258" s="209">
        <v>19495</v>
      </c>
      <c r="D258" s="209">
        <v>5962</v>
      </c>
    </row>
    <row r="259" spans="1:4">
      <c r="A259" s="110" t="s">
        <v>405</v>
      </c>
      <c r="B259" s="210" t="s">
        <v>826</v>
      </c>
      <c r="C259" s="209">
        <v>19168</v>
      </c>
      <c r="D259" s="209">
        <v>5953</v>
      </c>
    </row>
    <row r="260" spans="1:4">
      <c r="A260" s="110" t="s">
        <v>406</v>
      </c>
      <c r="B260" s="210" t="s">
        <v>826</v>
      </c>
      <c r="C260" s="209">
        <v>18942</v>
      </c>
      <c r="D260" s="209">
        <v>6014</v>
      </c>
    </row>
    <row r="261" spans="1:4">
      <c r="A261" s="110" t="s">
        <v>407</v>
      </c>
      <c r="B261" s="210" t="s">
        <v>826</v>
      </c>
      <c r="C261" s="209">
        <v>18691</v>
      </c>
      <c r="D261" s="209">
        <v>6098</v>
      </c>
    </row>
    <row r="262" spans="1:4">
      <c r="A262" s="110" t="s">
        <v>408</v>
      </c>
      <c r="B262" s="210" t="s">
        <v>826</v>
      </c>
      <c r="C262" s="209">
        <v>18222</v>
      </c>
      <c r="D262" s="209">
        <v>5924</v>
      </c>
    </row>
    <row r="263" spans="1:4">
      <c r="A263" s="110" t="s">
        <v>409</v>
      </c>
      <c r="B263" s="210" t="s">
        <v>826</v>
      </c>
      <c r="C263" s="209">
        <v>17901</v>
      </c>
      <c r="D263" s="209">
        <v>5960</v>
      </c>
    </row>
    <row r="264" spans="1:4">
      <c r="A264" s="110" t="s">
        <v>410</v>
      </c>
      <c r="B264" s="210" t="s">
        <v>826</v>
      </c>
      <c r="C264" s="209">
        <v>17553</v>
      </c>
      <c r="D264" s="209">
        <v>5948</v>
      </c>
    </row>
    <row r="265" spans="1:4">
      <c r="A265" s="110" t="s">
        <v>411</v>
      </c>
      <c r="B265" s="210" t="s">
        <v>826</v>
      </c>
      <c r="C265" s="209">
        <v>17266</v>
      </c>
      <c r="D265" s="209">
        <v>5977</v>
      </c>
    </row>
    <row r="266" spans="1:4">
      <c r="A266" s="110" t="s">
        <v>412</v>
      </c>
      <c r="B266" s="210" t="s">
        <v>826</v>
      </c>
      <c r="C266" s="209">
        <v>17025</v>
      </c>
      <c r="D266" s="209">
        <v>6022</v>
      </c>
    </row>
    <row r="267" spans="1:4">
      <c r="A267" s="110" t="s">
        <v>101</v>
      </c>
      <c r="B267" s="210" t="s">
        <v>826</v>
      </c>
      <c r="C267" s="209">
        <v>16824</v>
      </c>
      <c r="D267" s="209">
        <v>5969</v>
      </c>
    </row>
    <row r="268" spans="1:4">
      <c r="A268" s="110" t="s">
        <v>117</v>
      </c>
      <c r="B268" s="210" t="s">
        <v>826</v>
      </c>
      <c r="C268" s="209">
        <v>16476</v>
      </c>
      <c r="D268" s="209">
        <v>5953</v>
      </c>
    </row>
    <row r="269" spans="1:4">
      <c r="A269" s="110" t="s">
        <v>413</v>
      </c>
      <c r="B269" s="210" t="s">
        <v>826</v>
      </c>
      <c r="C269" s="209">
        <v>16258</v>
      </c>
      <c r="D269" s="209">
        <v>5987</v>
      </c>
    </row>
    <row r="270" spans="1:4">
      <c r="A270" s="110" t="s">
        <v>414</v>
      </c>
      <c r="B270" s="210" t="s">
        <v>826</v>
      </c>
      <c r="C270" s="209">
        <v>16053</v>
      </c>
      <c r="D270" s="209">
        <v>6017</v>
      </c>
    </row>
    <row r="271" spans="1:4">
      <c r="A271" s="110" t="s">
        <v>793</v>
      </c>
      <c r="B271" s="210" t="s">
        <v>692</v>
      </c>
      <c r="C271" s="209">
        <v>6586</v>
      </c>
      <c r="D271" s="209">
        <v>1379</v>
      </c>
    </row>
    <row r="272" spans="1:4">
      <c r="A272" s="110" t="s">
        <v>795</v>
      </c>
      <c r="B272" s="210" t="s">
        <v>692</v>
      </c>
      <c r="C272" s="209">
        <v>6642</v>
      </c>
      <c r="D272" s="209">
        <v>1410</v>
      </c>
    </row>
    <row r="273" spans="1:4">
      <c r="A273" s="110" t="s">
        <v>796</v>
      </c>
      <c r="B273" s="210" t="s">
        <v>692</v>
      </c>
      <c r="C273" s="209">
        <v>6907</v>
      </c>
      <c r="D273" s="209">
        <v>1510</v>
      </c>
    </row>
    <row r="274" spans="1:4">
      <c r="A274" s="110" t="s">
        <v>797</v>
      </c>
      <c r="B274" s="210" t="s">
        <v>692</v>
      </c>
      <c r="C274" s="209">
        <v>7717</v>
      </c>
      <c r="D274" s="209">
        <v>1773</v>
      </c>
    </row>
    <row r="275" spans="1:4">
      <c r="A275" s="110" t="s">
        <v>798</v>
      </c>
      <c r="B275" s="210" t="s">
        <v>692</v>
      </c>
      <c r="C275" s="209">
        <v>8305</v>
      </c>
      <c r="D275" s="209">
        <v>1940</v>
      </c>
    </row>
    <row r="276" spans="1:4">
      <c r="A276" s="110" t="s">
        <v>799</v>
      </c>
      <c r="B276" s="210" t="s">
        <v>692</v>
      </c>
      <c r="C276" s="209">
        <v>9185</v>
      </c>
      <c r="D276" s="209">
        <v>2183</v>
      </c>
    </row>
    <row r="277" spans="1:4">
      <c r="A277" s="110" t="s">
        <v>800</v>
      </c>
      <c r="B277" s="210" t="s">
        <v>692</v>
      </c>
      <c r="C277" s="209">
        <v>10181</v>
      </c>
      <c r="D277" s="209">
        <v>2469</v>
      </c>
    </row>
    <row r="278" spans="1:4">
      <c r="A278" s="110" t="s">
        <v>801</v>
      </c>
      <c r="B278" s="210" t="s">
        <v>692</v>
      </c>
      <c r="C278" s="209">
        <v>11705</v>
      </c>
      <c r="D278" s="209">
        <v>2893</v>
      </c>
    </row>
    <row r="279" spans="1:4">
      <c r="A279" s="110" t="s">
        <v>802</v>
      </c>
      <c r="B279" s="210" t="s">
        <v>692</v>
      </c>
      <c r="C279" s="209">
        <v>14731</v>
      </c>
      <c r="D279" s="209">
        <v>3757</v>
      </c>
    </row>
    <row r="280" spans="1:4">
      <c r="A280" s="110" t="s">
        <v>803</v>
      </c>
      <c r="B280" s="210" t="s">
        <v>692</v>
      </c>
      <c r="C280" s="209">
        <v>16855</v>
      </c>
      <c r="D280" s="209">
        <v>4277</v>
      </c>
    </row>
    <row r="281" spans="1:4">
      <c r="A281" s="110" t="s">
        <v>804</v>
      </c>
      <c r="B281" s="210" t="s">
        <v>692</v>
      </c>
      <c r="C281" s="209">
        <v>18818</v>
      </c>
      <c r="D281" s="209">
        <v>4784</v>
      </c>
    </row>
    <row r="282" spans="1:4">
      <c r="A282" s="110" t="s">
        <v>805</v>
      </c>
      <c r="B282" s="210" t="s">
        <v>692</v>
      </c>
      <c r="C282" s="209">
        <v>20319</v>
      </c>
      <c r="D282" s="209">
        <v>5149</v>
      </c>
    </row>
    <row r="283" spans="1:4">
      <c r="A283" s="110" t="s">
        <v>806</v>
      </c>
      <c r="B283" s="210" t="s">
        <v>692</v>
      </c>
      <c r="C283" s="209">
        <v>21396</v>
      </c>
      <c r="D283" s="209">
        <v>5459</v>
      </c>
    </row>
    <row r="284" spans="1:4">
      <c r="A284" s="110" t="s">
        <v>807</v>
      </c>
      <c r="B284" s="210" t="s">
        <v>692</v>
      </c>
      <c r="C284" s="209">
        <v>22057</v>
      </c>
      <c r="D284" s="209">
        <v>5668</v>
      </c>
    </row>
    <row r="285" spans="1:4">
      <c r="A285" s="110" t="s">
        <v>808</v>
      </c>
      <c r="B285" s="210" t="s">
        <v>692</v>
      </c>
      <c r="C285" s="209">
        <v>22577</v>
      </c>
      <c r="D285" s="209">
        <v>5791</v>
      </c>
    </row>
    <row r="286" spans="1:4">
      <c r="A286" s="110" t="s">
        <v>809</v>
      </c>
      <c r="B286" s="210" t="s">
        <v>692</v>
      </c>
      <c r="C286" s="209">
        <v>23058</v>
      </c>
      <c r="D286" s="209">
        <v>5942</v>
      </c>
    </row>
    <row r="287" spans="1:4">
      <c r="A287" s="110" t="s">
        <v>810</v>
      </c>
      <c r="B287" s="210" t="s">
        <v>692</v>
      </c>
      <c r="C287" s="209">
        <v>23520</v>
      </c>
      <c r="D287" s="209">
        <v>6118</v>
      </c>
    </row>
    <row r="288" spans="1:4">
      <c r="A288" s="110" t="s">
        <v>811</v>
      </c>
      <c r="B288" s="210" t="s">
        <v>692</v>
      </c>
      <c r="C288" s="209">
        <v>24377</v>
      </c>
      <c r="D288" s="209">
        <v>6391</v>
      </c>
    </row>
    <row r="289" spans="1:4">
      <c r="A289" s="110" t="s">
        <v>812</v>
      </c>
      <c r="B289" s="210" t="s">
        <v>692</v>
      </c>
      <c r="C289" s="209">
        <v>24992</v>
      </c>
      <c r="D289" s="209">
        <v>6606</v>
      </c>
    </row>
    <row r="290" spans="1:4">
      <c r="A290" s="110" t="s">
        <v>813</v>
      </c>
      <c r="B290" s="210" t="s">
        <v>692</v>
      </c>
      <c r="C290" s="209">
        <v>25070</v>
      </c>
      <c r="D290" s="209">
        <v>6760</v>
      </c>
    </row>
    <row r="291" spans="1:4">
      <c r="A291" s="110" t="s">
        <v>814</v>
      </c>
      <c r="B291" s="210" t="s">
        <v>692</v>
      </c>
      <c r="C291" s="209">
        <v>25384</v>
      </c>
      <c r="D291" s="209">
        <v>6984</v>
      </c>
    </row>
    <row r="292" spans="1:4">
      <c r="A292" s="110" t="s">
        <v>815</v>
      </c>
      <c r="B292" s="210" t="s">
        <v>692</v>
      </c>
      <c r="C292" s="209">
        <v>25703</v>
      </c>
      <c r="D292" s="209">
        <v>7186</v>
      </c>
    </row>
    <row r="293" spans="1:4">
      <c r="A293" s="110" t="s">
        <v>816</v>
      </c>
      <c r="B293" s="210" t="s">
        <v>692</v>
      </c>
      <c r="C293" s="209">
        <v>25951</v>
      </c>
      <c r="D293" s="209">
        <v>7370</v>
      </c>
    </row>
    <row r="294" spans="1:4">
      <c r="A294" s="110" t="s">
        <v>817</v>
      </c>
      <c r="B294" s="210" t="s">
        <v>692</v>
      </c>
      <c r="C294" s="209">
        <v>26187</v>
      </c>
      <c r="D294" s="209">
        <v>7570</v>
      </c>
    </row>
    <row r="295" spans="1:4">
      <c r="A295" s="110" t="s">
        <v>818</v>
      </c>
      <c r="B295" s="210" t="s">
        <v>692</v>
      </c>
      <c r="C295" s="209">
        <v>26315</v>
      </c>
      <c r="D295" s="209">
        <v>7685</v>
      </c>
    </row>
    <row r="296" spans="1:4">
      <c r="A296" s="110" t="s">
        <v>819</v>
      </c>
      <c r="B296" s="210" t="s">
        <v>692</v>
      </c>
      <c r="C296" s="209">
        <v>26297</v>
      </c>
      <c r="D296" s="209">
        <v>7843</v>
      </c>
    </row>
    <row r="297" spans="1:4">
      <c r="A297" s="110" t="s">
        <v>820</v>
      </c>
      <c r="B297" s="210" t="s">
        <v>692</v>
      </c>
      <c r="C297" s="209">
        <v>26412</v>
      </c>
      <c r="D297" s="209">
        <v>8078</v>
      </c>
    </row>
    <row r="298" spans="1:4">
      <c r="A298" s="110" t="s">
        <v>821</v>
      </c>
      <c r="B298" s="210" t="s">
        <v>692</v>
      </c>
      <c r="C298" s="209">
        <v>26253</v>
      </c>
      <c r="D298" s="209">
        <v>8217</v>
      </c>
    </row>
    <row r="299" spans="1:4">
      <c r="A299" s="110" t="s">
        <v>822</v>
      </c>
      <c r="B299" s="210" t="s">
        <v>692</v>
      </c>
      <c r="C299" s="209">
        <v>26108</v>
      </c>
      <c r="D299" s="209">
        <v>8340</v>
      </c>
    </row>
    <row r="300" spans="1:4">
      <c r="A300" s="110" t="s">
        <v>823</v>
      </c>
      <c r="B300" s="210" t="s">
        <v>692</v>
      </c>
      <c r="C300" s="209">
        <v>25836</v>
      </c>
      <c r="D300" s="209">
        <v>8345</v>
      </c>
    </row>
    <row r="301" spans="1:4">
      <c r="A301" s="110" t="s">
        <v>824</v>
      </c>
      <c r="B301" s="210" t="s">
        <v>692</v>
      </c>
      <c r="C301" s="209">
        <v>25762</v>
      </c>
      <c r="D301" s="209">
        <v>8467</v>
      </c>
    </row>
    <row r="302" spans="1:4">
      <c r="A302" s="110" t="s">
        <v>753</v>
      </c>
      <c r="B302" s="210" t="s">
        <v>692</v>
      </c>
      <c r="C302" s="209">
        <v>25581</v>
      </c>
      <c r="D302" s="209">
        <v>8550</v>
      </c>
    </row>
    <row r="303" spans="1:4">
      <c r="A303" s="110" t="s">
        <v>755</v>
      </c>
      <c r="B303" s="210" t="s">
        <v>692</v>
      </c>
      <c r="C303" s="209">
        <v>25411</v>
      </c>
      <c r="D303" s="209">
        <v>8476</v>
      </c>
    </row>
    <row r="304" spans="1:4">
      <c r="A304" s="110" t="s">
        <v>757</v>
      </c>
      <c r="B304" s="210" t="s">
        <v>692</v>
      </c>
      <c r="C304" s="209">
        <v>25167</v>
      </c>
      <c r="D304" s="209">
        <v>8515</v>
      </c>
    </row>
    <row r="305" spans="1:4">
      <c r="A305" s="110" t="s">
        <v>759</v>
      </c>
      <c r="B305" s="210" t="s">
        <v>692</v>
      </c>
      <c r="C305" s="209">
        <v>24849</v>
      </c>
      <c r="D305" s="209">
        <v>8599</v>
      </c>
    </row>
    <row r="306" spans="1:4">
      <c r="A306" s="110" t="s">
        <v>761</v>
      </c>
      <c r="B306" s="210" t="s">
        <v>692</v>
      </c>
      <c r="C306" s="209">
        <v>24634</v>
      </c>
      <c r="D306" s="209">
        <v>8676</v>
      </c>
    </row>
    <row r="307" spans="1:4">
      <c r="A307" s="110" t="s">
        <v>763</v>
      </c>
      <c r="B307" s="210" t="s">
        <v>692</v>
      </c>
      <c r="C307" s="209">
        <v>24492</v>
      </c>
      <c r="D307" s="209">
        <v>8848</v>
      </c>
    </row>
    <row r="308" spans="1:4">
      <c r="A308" s="110" t="s">
        <v>401</v>
      </c>
      <c r="B308" s="210" t="s">
        <v>692</v>
      </c>
      <c r="C308" s="209">
        <v>24493</v>
      </c>
      <c r="D308" s="209">
        <v>8997</v>
      </c>
    </row>
    <row r="309" spans="1:4">
      <c r="A309" s="110" t="s">
        <v>402</v>
      </c>
      <c r="B309" s="210" t="s">
        <v>692</v>
      </c>
      <c r="C309" s="209">
        <v>24426</v>
      </c>
      <c r="D309" s="209">
        <v>9063</v>
      </c>
    </row>
    <row r="310" spans="1:4">
      <c r="A310" s="110" t="s">
        <v>403</v>
      </c>
      <c r="B310" s="210" t="s">
        <v>692</v>
      </c>
      <c r="C310" s="209">
        <v>24342</v>
      </c>
      <c r="D310" s="209">
        <v>8783</v>
      </c>
    </row>
    <row r="311" spans="1:4">
      <c r="A311" s="110" t="s">
        <v>404</v>
      </c>
      <c r="B311" s="210" t="s">
        <v>692</v>
      </c>
      <c r="C311" s="209">
        <v>24170</v>
      </c>
      <c r="D311" s="209">
        <v>8871</v>
      </c>
    </row>
    <row r="312" spans="1:4">
      <c r="A312" s="110" t="s">
        <v>405</v>
      </c>
      <c r="B312" s="210" t="s">
        <v>692</v>
      </c>
      <c r="C312" s="209">
        <v>23922</v>
      </c>
      <c r="D312" s="209">
        <v>8903</v>
      </c>
    </row>
    <row r="313" spans="1:4">
      <c r="A313" s="110" t="s">
        <v>406</v>
      </c>
      <c r="B313" s="210" t="s">
        <v>692</v>
      </c>
      <c r="C313" s="209">
        <v>23829</v>
      </c>
      <c r="D313" s="209">
        <v>9018</v>
      </c>
    </row>
    <row r="314" spans="1:4">
      <c r="A314" s="110" t="s">
        <v>407</v>
      </c>
      <c r="B314" s="210" t="s">
        <v>692</v>
      </c>
      <c r="C314" s="209">
        <v>23755</v>
      </c>
      <c r="D314" s="209">
        <v>9125</v>
      </c>
    </row>
    <row r="315" spans="1:4">
      <c r="A315" s="110" t="s">
        <v>408</v>
      </c>
      <c r="B315" s="210" t="s">
        <v>692</v>
      </c>
      <c r="C315" s="209">
        <v>23832</v>
      </c>
      <c r="D315" s="209">
        <v>9200</v>
      </c>
    </row>
    <row r="316" spans="1:4">
      <c r="A316" s="110" t="s">
        <v>409</v>
      </c>
      <c r="B316" s="210" t="s">
        <v>692</v>
      </c>
      <c r="C316" s="209">
        <v>23651</v>
      </c>
      <c r="D316" s="209">
        <v>9287</v>
      </c>
    </row>
    <row r="317" spans="1:4">
      <c r="A317" s="110" t="s">
        <v>410</v>
      </c>
      <c r="B317" s="210" t="s">
        <v>692</v>
      </c>
      <c r="C317" s="209">
        <v>23452</v>
      </c>
      <c r="D317" s="209">
        <v>9331</v>
      </c>
    </row>
    <row r="318" spans="1:4">
      <c r="A318" s="110" t="s">
        <v>411</v>
      </c>
      <c r="B318" s="210" t="s">
        <v>692</v>
      </c>
      <c r="C318" s="209">
        <v>23247</v>
      </c>
      <c r="D318" s="209">
        <v>9374</v>
      </c>
    </row>
    <row r="319" spans="1:4">
      <c r="A319" s="110" t="s">
        <v>412</v>
      </c>
      <c r="B319" s="210" t="s">
        <v>692</v>
      </c>
      <c r="C319" s="209">
        <v>23123</v>
      </c>
      <c r="D319" s="209">
        <v>9529</v>
      </c>
    </row>
    <row r="320" spans="1:4">
      <c r="A320" s="110" t="s">
        <v>101</v>
      </c>
      <c r="B320" s="210" t="s">
        <v>692</v>
      </c>
      <c r="C320" s="209">
        <v>22752</v>
      </c>
      <c r="D320" s="209">
        <v>9653</v>
      </c>
    </row>
    <row r="321" spans="1:4">
      <c r="A321" s="110" t="s">
        <v>117</v>
      </c>
      <c r="B321" s="210" t="s">
        <v>692</v>
      </c>
      <c r="C321" s="209">
        <v>22759</v>
      </c>
      <c r="D321" s="209">
        <v>9820</v>
      </c>
    </row>
    <row r="322" spans="1:4">
      <c r="A322" s="110" t="s">
        <v>413</v>
      </c>
      <c r="B322" s="210" t="s">
        <v>692</v>
      </c>
      <c r="C322" s="209">
        <v>22591</v>
      </c>
      <c r="D322" s="209">
        <v>9935</v>
      </c>
    </row>
    <row r="323" spans="1:4">
      <c r="A323" s="110" t="s">
        <v>414</v>
      </c>
      <c r="B323" s="210" t="s">
        <v>692</v>
      </c>
      <c r="C323" s="209">
        <v>22430</v>
      </c>
      <c r="D323" s="209">
        <v>10036</v>
      </c>
    </row>
    <row r="325" spans="1:4">
      <c r="A325" s="25" t="s">
        <v>827</v>
      </c>
      <c r="B325" t="s">
        <v>828</v>
      </c>
    </row>
    <row r="326" spans="1:4">
      <c r="A326" s="201" t="s">
        <v>827</v>
      </c>
      <c r="B326" s="202" t="s">
        <v>829</v>
      </c>
      <c r="C326" s="203" t="s">
        <v>830</v>
      </c>
      <c r="D326" s="202"/>
    </row>
    <row r="327" spans="1:4">
      <c r="A327" s="204"/>
      <c r="B327" s="202" t="s">
        <v>831</v>
      </c>
      <c r="C327" s="203" t="s">
        <v>832</v>
      </c>
      <c r="D327" s="202"/>
    </row>
    <row r="328" spans="1:4">
      <c r="A328" s="205"/>
      <c r="B328" s="202" t="s">
        <v>833</v>
      </c>
      <c r="C328" s="203" t="s">
        <v>834</v>
      </c>
      <c r="D328" s="206"/>
    </row>
    <row r="329" spans="1:4">
      <c r="A329" s="205"/>
      <c r="B329" s="202" t="s">
        <v>835</v>
      </c>
      <c r="C329" s="203" t="s">
        <v>836</v>
      </c>
      <c r="D329" s="202"/>
    </row>
    <row r="330" spans="1:4">
      <c r="A330" s="205"/>
      <c r="B330" s="202" t="s">
        <v>837</v>
      </c>
      <c r="C330" s="203" t="s">
        <v>838</v>
      </c>
      <c r="D330" s="202"/>
    </row>
    <row r="331" spans="1:4">
      <c r="A331" s="205"/>
      <c r="B331" s="202" t="s">
        <v>839</v>
      </c>
      <c r="C331" s="203" t="s">
        <v>840</v>
      </c>
      <c r="D331" s="202"/>
    </row>
    <row r="332" spans="1:4">
      <c r="A332" s="207"/>
      <c r="B332" s="205"/>
      <c r="C332" s="204"/>
      <c r="D332" s="208"/>
    </row>
    <row r="333" spans="1:4">
      <c r="A333" s="201" t="s">
        <v>827</v>
      </c>
      <c r="B333" s="2192" t="s">
        <v>841</v>
      </c>
      <c r="C333" s="2192"/>
      <c r="D333" s="2192"/>
    </row>
    <row r="334" spans="1:4">
      <c r="A334" s="205"/>
      <c r="B334" s="2192" t="s">
        <v>842</v>
      </c>
      <c r="C334" s="2192"/>
      <c r="D334" s="2192"/>
    </row>
  </sheetData>
  <autoFilter ref="A5:D323" xr:uid="{9255A5F9-51C6-44FC-9451-42D6150640F5}"/>
  <mergeCells count="2">
    <mergeCell ref="B333:D333"/>
    <mergeCell ref="B334:D334"/>
  </mergeCells>
  <phoneticPr fontId="4"/>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54BD4-6F01-44C8-9536-7E9F8AA59F74}">
  <dimension ref="A1:G44"/>
  <sheetViews>
    <sheetView workbookViewId="0">
      <pane ySplit="6" topLeftCell="A7" activePane="bottomLeft" state="frozen"/>
      <selection pane="bottomLeft" activeCell="A3" sqref="A3"/>
    </sheetView>
  </sheetViews>
  <sheetFormatPr defaultRowHeight="13.5"/>
  <cols>
    <col min="1" max="7" width="12.125" customWidth="1"/>
  </cols>
  <sheetData>
    <row r="1" spans="1:7">
      <c r="A1" t="s">
        <v>843</v>
      </c>
    </row>
    <row r="2" spans="1:7">
      <c r="A2" t="s">
        <v>789</v>
      </c>
    </row>
    <row r="3" spans="1:7">
      <c r="A3" t="s">
        <v>2572</v>
      </c>
    </row>
    <row r="5" spans="1:7">
      <c r="A5" s="211"/>
      <c r="B5" s="211" t="s">
        <v>791</v>
      </c>
      <c r="C5" s="211" t="s">
        <v>791</v>
      </c>
      <c r="D5" s="211" t="s">
        <v>791</v>
      </c>
      <c r="E5" s="211" t="s">
        <v>792</v>
      </c>
      <c r="F5" s="211" t="s">
        <v>792</v>
      </c>
      <c r="G5" s="211" t="s">
        <v>792</v>
      </c>
    </row>
    <row r="6" spans="1:7">
      <c r="A6" s="211" t="s">
        <v>741</v>
      </c>
      <c r="B6" s="211" t="s">
        <v>844</v>
      </c>
      <c r="C6" s="211" t="s">
        <v>845</v>
      </c>
      <c r="D6" s="211" t="s">
        <v>846</v>
      </c>
      <c r="E6" s="211" t="s">
        <v>844</v>
      </c>
      <c r="F6" s="211" t="s">
        <v>845</v>
      </c>
      <c r="G6" s="211" t="s">
        <v>846</v>
      </c>
    </row>
    <row r="7" spans="1:7">
      <c r="A7" s="212" t="s">
        <v>847</v>
      </c>
      <c r="B7" s="212">
        <v>59050</v>
      </c>
      <c r="C7" s="212">
        <v>119134</v>
      </c>
      <c r="D7" s="212">
        <v>178184</v>
      </c>
      <c r="E7" s="212">
        <v>27910</v>
      </c>
      <c r="F7" s="212">
        <v>32466</v>
      </c>
      <c r="G7" s="212">
        <v>60376</v>
      </c>
    </row>
    <row r="8" spans="1:7">
      <c r="A8" s="212" t="s">
        <v>848</v>
      </c>
      <c r="B8" s="212">
        <v>60144</v>
      </c>
      <c r="C8" s="212">
        <v>119810</v>
      </c>
      <c r="D8" s="212">
        <v>179954</v>
      </c>
      <c r="E8" s="212">
        <v>28239</v>
      </c>
      <c r="F8" s="212">
        <v>33014</v>
      </c>
      <c r="G8" s="212">
        <v>61253</v>
      </c>
    </row>
    <row r="9" spans="1:7">
      <c r="A9" s="212" t="s">
        <v>849</v>
      </c>
      <c r="B9" s="212">
        <v>60736</v>
      </c>
      <c r="C9" s="212">
        <v>121591</v>
      </c>
      <c r="D9" s="212">
        <v>182327</v>
      </c>
      <c r="E9" s="212">
        <v>29140</v>
      </c>
      <c r="F9" s="212">
        <v>34192</v>
      </c>
      <c r="G9" s="212">
        <v>63332</v>
      </c>
    </row>
    <row r="10" spans="1:7">
      <c r="A10" s="212" t="s">
        <v>850</v>
      </c>
      <c r="B10" s="212">
        <v>62368</v>
      </c>
      <c r="C10" s="212">
        <v>122311</v>
      </c>
      <c r="D10" s="212">
        <v>184679</v>
      </c>
      <c r="E10" s="212">
        <v>30078</v>
      </c>
      <c r="F10" s="212">
        <v>35033</v>
      </c>
      <c r="G10" s="212">
        <v>65111</v>
      </c>
    </row>
    <row r="11" spans="1:7">
      <c r="A11" s="212" t="s">
        <v>820</v>
      </c>
      <c r="B11" s="212">
        <v>64162</v>
      </c>
      <c r="C11" s="212">
        <v>123018</v>
      </c>
      <c r="D11" s="212">
        <v>187180</v>
      </c>
      <c r="E11" s="212">
        <v>30770</v>
      </c>
      <c r="F11" s="212">
        <v>36169</v>
      </c>
      <c r="G11" s="212">
        <v>66939</v>
      </c>
    </row>
    <row r="12" spans="1:7">
      <c r="A12" s="212" t="s">
        <v>851</v>
      </c>
      <c r="B12" s="212">
        <v>65456</v>
      </c>
      <c r="C12" s="212">
        <v>123114</v>
      </c>
      <c r="D12" s="212">
        <v>188570</v>
      </c>
      <c r="E12" s="212">
        <v>31398</v>
      </c>
      <c r="F12" s="212">
        <v>36859</v>
      </c>
      <c r="G12" s="212">
        <v>68257</v>
      </c>
    </row>
    <row r="13" spans="1:7">
      <c r="A13" s="212" t="s">
        <v>822</v>
      </c>
      <c r="B13" s="212">
        <v>66504</v>
      </c>
      <c r="C13" s="212">
        <v>123574</v>
      </c>
      <c r="D13" s="212">
        <v>190078</v>
      </c>
      <c r="E13" s="212">
        <v>31803</v>
      </c>
      <c r="F13" s="212">
        <v>37577</v>
      </c>
      <c r="G13" s="212">
        <v>69380</v>
      </c>
    </row>
    <row r="14" spans="1:7">
      <c r="A14" s="212" t="s">
        <v>852</v>
      </c>
      <c r="B14" s="212">
        <v>67939</v>
      </c>
      <c r="C14" s="212">
        <v>123875</v>
      </c>
      <c r="D14" s="212">
        <v>191814</v>
      </c>
      <c r="E14" s="212">
        <v>32799</v>
      </c>
      <c r="F14" s="212">
        <v>38063</v>
      </c>
      <c r="G14" s="212">
        <v>70862</v>
      </c>
    </row>
    <row r="15" spans="1:7">
      <c r="A15" s="212" t="s">
        <v>853</v>
      </c>
      <c r="B15" s="212">
        <v>69242</v>
      </c>
      <c r="C15" s="212">
        <v>124219</v>
      </c>
      <c r="D15" s="212">
        <v>193461</v>
      </c>
      <c r="E15" s="212">
        <v>33556</v>
      </c>
      <c r="F15" s="212">
        <v>38705</v>
      </c>
      <c r="G15" s="212">
        <v>72261</v>
      </c>
    </row>
    <row r="16" spans="1:7">
      <c r="A16" s="212" t="s">
        <v>753</v>
      </c>
      <c r="B16" s="212">
        <v>70502</v>
      </c>
      <c r="C16" s="212">
        <v>124544</v>
      </c>
      <c r="D16" s="212">
        <v>195046</v>
      </c>
      <c r="E16" s="212">
        <v>34159</v>
      </c>
      <c r="F16" s="212">
        <v>39371</v>
      </c>
      <c r="G16" s="212">
        <v>73530</v>
      </c>
    </row>
    <row r="17" spans="1:7">
      <c r="A17" s="212" t="s">
        <v>755</v>
      </c>
      <c r="B17" s="212">
        <v>71501</v>
      </c>
      <c r="C17" s="212">
        <v>124746</v>
      </c>
      <c r="D17" s="212">
        <v>196247</v>
      </c>
      <c r="E17" s="212">
        <v>34654</v>
      </c>
      <c r="F17" s="212">
        <v>39697</v>
      </c>
      <c r="G17" s="212">
        <v>74351</v>
      </c>
    </row>
    <row r="18" spans="1:7">
      <c r="A18" s="212" t="s">
        <v>757</v>
      </c>
      <c r="B18" s="212">
        <v>73133</v>
      </c>
      <c r="C18" s="212">
        <v>125043</v>
      </c>
      <c r="D18" s="212">
        <v>198176</v>
      </c>
      <c r="E18" s="212">
        <v>35655</v>
      </c>
      <c r="F18" s="212">
        <v>40304</v>
      </c>
      <c r="G18" s="212">
        <v>75959</v>
      </c>
    </row>
    <row r="19" spans="1:7">
      <c r="A19" s="212" t="s">
        <v>759</v>
      </c>
      <c r="B19" s="212">
        <v>74997</v>
      </c>
      <c r="C19" s="212">
        <v>125531</v>
      </c>
      <c r="D19" s="212">
        <v>200528</v>
      </c>
      <c r="E19" s="212">
        <v>37546</v>
      </c>
      <c r="F19" s="212">
        <v>40975</v>
      </c>
      <c r="G19" s="212">
        <v>78521</v>
      </c>
    </row>
    <row r="20" spans="1:7">
      <c r="A20" s="212" t="s">
        <v>761</v>
      </c>
      <c r="B20" s="212">
        <v>76453</v>
      </c>
      <c r="C20" s="212">
        <v>126827</v>
      </c>
      <c r="D20" s="212">
        <v>203280</v>
      </c>
      <c r="E20" s="212">
        <v>38347</v>
      </c>
      <c r="F20" s="212">
        <v>42141</v>
      </c>
      <c r="G20" s="212">
        <v>80488</v>
      </c>
    </row>
    <row r="21" spans="1:7">
      <c r="A21" s="212" t="s">
        <v>763</v>
      </c>
      <c r="B21" s="212">
        <v>77936</v>
      </c>
      <c r="C21" s="212">
        <v>128725</v>
      </c>
      <c r="D21" s="212">
        <v>206661</v>
      </c>
      <c r="E21" s="212">
        <v>38818</v>
      </c>
      <c r="F21" s="212">
        <v>43868</v>
      </c>
      <c r="G21" s="212">
        <v>82686</v>
      </c>
    </row>
    <row r="22" spans="1:7">
      <c r="A22" s="212" t="s">
        <v>401</v>
      </c>
      <c r="B22" s="212">
        <v>78251</v>
      </c>
      <c r="C22" s="212">
        <v>131160</v>
      </c>
      <c r="D22" s="212">
        <v>209411</v>
      </c>
      <c r="E22" s="212">
        <v>38862</v>
      </c>
      <c r="F22" s="212">
        <v>45679</v>
      </c>
      <c r="G22" s="212">
        <v>84541</v>
      </c>
    </row>
    <row r="23" spans="1:7">
      <c r="A23" s="212" t="s">
        <v>402</v>
      </c>
      <c r="B23" s="212">
        <v>78808</v>
      </c>
      <c r="C23" s="212">
        <v>133637</v>
      </c>
      <c r="D23" s="212">
        <v>212445</v>
      </c>
      <c r="E23" s="212">
        <v>39005</v>
      </c>
      <c r="F23" s="212">
        <v>47519</v>
      </c>
      <c r="G23" s="212">
        <v>86524</v>
      </c>
    </row>
    <row r="24" spans="1:7">
      <c r="A24" s="212" t="s">
        <v>403</v>
      </c>
      <c r="B24" s="212">
        <v>79163</v>
      </c>
      <c r="C24" s="212">
        <v>135427</v>
      </c>
      <c r="D24" s="212">
        <v>214590</v>
      </c>
      <c r="E24" s="212">
        <v>40850</v>
      </c>
      <c r="F24" s="212">
        <v>46627</v>
      </c>
      <c r="G24" s="212">
        <v>87477</v>
      </c>
    </row>
    <row r="25" spans="1:7">
      <c r="A25" s="212" t="s">
        <v>404</v>
      </c>
      <c r="B25" s="212">
        <v>78236</v>
      </c>
      <c r="C25" s="212">
        <v>137641</v>
      </c>
      <c r="D25" s="212">
        <v>215877</v>
      </c>
      <c r="E25" s="212">
        <v>40792</v>
      </c>
      <c r="F25" s="212">
        <v>48192</v>
      </c>
      <c r="G25" s="212">
        <v>88984</v>
      </c>
    </row>
    <row r="26" spans="1:7">
      <c r="A26" s="212" t="s">
        <v>405</v>
      </c>
      <c r="B26" s="212">
        <v>78182</v>
      </c>
      <c r="C26" s="212">
        <v>139133</v>
      </c>
      <c r="D26" s="212">
        <v>217315</v>
      </c>
      <c r="E26" s="212">
        <v>40753</v>
      </c>
      <c r="F26" s="212">
        <v>49398</v>
      </c>
      <c r="G26" s="212">
        <v>90151</v>
      </c>
    </row>
    <row r="27" spans="1:7">
      <c r="A27" s="212" t="s">
        <v>406</v>
      </c>
      <c r="B27" s="212">
        <v>76713</v>
      </c>
      <c r="C27" s="212">
        <v>142689</v>
      </c>
      <c r="D27" s="212">
        <v>219402</v>
      </c>
      <c r="E27" s="212">
        <v>39936</v>
      </c>
      <c r="F27" s="212">
        <v>51492</v>
      </c>
      <c r="G27" s="212">
        <v>91428</v>
      </c>
    </row>
    <row r="28" spans="1:7">
      <c r="A28" s="212" t="s">
        <v>407</v>
      </c>
      <c r="B28" s="212">
        <v>76152</v>
      </c>
      <c r="C28" s="212">
        <v>144967</v>
      </c>
      <c r="D28" s="212">
        <v>221119</v>
      </c>
      <c r="E28" s="212">
        <v>39292</v>
      </c>
      <c r="F28" s="212">
        <v>53411</v>
      </c>
      <c r="G28" s="212">
        <v>92703</v>
      </c>
    </row>
    <row r="29" spans="1:7">
      <c r="A29" s="212" t="s">
        <v>408</v>
      </c>
      <c r="B29" s="212">
        <v>78757</v>
      </c>
      <c r="C29" s="212">
        <v>148206</v>
      </c>
      <c r="D29" s="212">
        <v>226963</v>
      </c>
      <c r="E29" s="212">
        <v>43215</v>
      </c>
      <c r="F29" s="212">
        <v>54975</v>
      </c>
      <c r="G29" s="212">
        <v>98190</v>
      </c>
    </row>
    <row r="30" spans="1:7">
      <c r="A30" s="212" t="s">
        <v>409</v>
      </c>
      <c r="B30" s="212">
        <v>78505</v>
      </c>
      <c r="C30" s="212">
        <v>151893</v>
      </c>
      <c r="D30" s="212">
        <v>230398</v>
      </c>
      <c r="E30" s="212">
        <v>43125</v>
      </c>
      <c r="F30" s="212">
        <v>57174</v>
      </c>
      <c r="G30" s="212">
        <v>100299</v>
      </c>
    </row>
    <row r="31" spans="1:7">
      <c r="A31" s="212" t="s">
        <v>410</v>
      </c>
      <c r="B31" s="212">
        <v>78582</v>
      </c>
      <c r="C31" s="212">
        <v>154967</v>
      </c>
      <c r="D31" s="212">
        <v>233549</v>
      </c>
      <c r="E31" s="212">
        <v>43216</v>
      </c>
      <c r="F31" s="212">
        <v>59208</v>
      </c>
      <c r="G31" s="212">
        <v>102424</v>
      </c>
    </row>
    <row r="32" spans="1:7">
      <c r="A32" s="212" t="s">
        <v>411</v>
      </c>
      <c r="B32" s="212">
        <v>78206</v>
      </c>
      <c r="C32" s="212">
        <v>158833</v>
      </c>
      <c r="D32" s="212">
        <v>237039</v>
      </c>
      <c r="E32" s="212">
        <v>43085</v>
      </c>
      <c r="F32" s="212">
        <v>61470</v>
      </c>
      <c r="G32" s="212">
        <v>104555</v>
      </c>
    </row>
    <row r="33" spans="1:7">
      <c r="A33" s="212" t="s">
        <v>412</v>
      </c>
      <c r="B33" s="212">
        <v>78194</v>
      </c>
      <c r="C33" s="212">
        <v>162793</v>
      </c>
      <c r="D33" s="212">
        <v>240987</v>
      </c>
      <c r="E33" s="212">
        <v>43454</v>
      </c>
      <c r="F33" s="212">
        <v>64039</v>
      </c>
      <c r="G33" s="212">
        <v>107493</v>
      </c>
    </row>
    <row r="34" spans="1:7">
      <c r="A34" s="212" t="s">
        <v>101</v>
      </c>
      <c r="B34" s="212">
        <v>77409</v>
      </c>
      <c r="C34" s="212">
        <v>164497</v>
      </c>
      <c r="D34" s="212">
        <v>241906</v>
      </c>
      <c r="E34" s="212">
        <v>43670</v>
      </c>
      <c r="F34" s="212">
        <v>66998</v>
      </c>
      <c r="G34" s="212">
        <v>110668</v>
      </c>
    </row>
    <row r="35" spans="1:7">
      <c r="A35" s="212" t="s">
        <v>117</v>
      </c>
      <c r="B35" s="212">
        <v>79407</v>
      </c>
      <c r="C35" s="212">
        <v>167377</v>
      </c>
      <c r="D35" s="212">
        <v>246784</v>
      </c>
      <c r="E35" s="212">
        <v>45020</v>
      </c>
      <c r="F35" s="212">
        <v>69071</v>
      </c>
      <c r="G35" s="212">
        <v>114091</v>
      </c>
    </row>
    <row r="36" spans="1:7">
      <c r="A36" s="212" t="s">
        <v>413</v>
      </c>
      <c r="B36" s="200">
        <v>82238</v>
      </c>
      <c r="C36" s="200">
        <v>170243</v>
      </c>
      <c r="D36" s="200">
        <v>252481</v>
      </c>
      <c r="E36" s="200">
        <v>47130</v>
      </c>
      <c r="F36" s="200">
        <v>71034</v>
      </c>
      <c r="G36" s="200">
        <v>118164</v>
      </c>
    </row>
    <row r="37" spans="1:7">
      <c r="A37" s="212" t="s">
        <v>414</v>
      </c>
      <c r="B37" s="200">
        <v>83813</v>
      </c>
      <c r="C37" s="200">
        <v>171994</v>
      </c>
      <c r="D37" s="200">
        <v>255807</v>
      </c>
      <c r="E37" s="200">
        <v>48117</v>
      </c>
      <c r="F37" s="200">
        <v>72587</v>
      </c>
      <c r="G37" s="200">
        <v>120704</v>
      </c>
    </row>
    <row r="39" spans="1:7" ht="54.75" customHeight="1">
      <c r="A39" s="213" t="s">
        <v>854</v>
      </c>
      <c r="B39" s="2193" t="s">
        <v>855</v>
      </c>
      <c r="C39" s="2193"/>
      <c r="D39" s="2193"/>
      <c r="E39" s="2193"/>
      <c r="F39" s="2193"/>
      <c r="G39" s="2193"/>
    </row>
    <row r="40" spans="1:7" ht="13.5" customHeight="1">
      <c r="B40" s="214"/>
      <c r="C40" s="214"/>
      <c r="D40" s="214"/>
      <c r="E40" s="214"/>
      <c r="F40" s="214"/>
      <c r="G40" s="214"/>
    </row>
    <row r="41" spans="1:7">
      <c r="A41" s="215" t="s">
        <v>856</v>
      </c>
      <c r="B41" s="214" t="s">
        <v>857</v>
      </c>
      <c r="C41" s="214"/>
      <c r="D41" s="214"/>
      <c r="E41" s="214"/>
      <c r="F41" s="214"/>
      <c r="G41" s="214"/>
    </row>
    <row r="42" spans="1:7">
      <c r="A42" s="214"/>
      <c r="B42" s="214"/>
      <c r="C42" s="214"/>
      <c r="D42" s="214"/>
      <c r="E42" s="214"/>
      <c r="F42" s="214"/>
      <c r="G42" s="214"/>
    </row>
    <row r="43" spans="1:7">
      <c r="A43" s="214"/>
      <c r="B43" s="214"/>
      <c r="C43" s="214"/>
      <c r="D43" s="214"/>
      <c r="E43" s="214"/>
      <c r="F43" s="214"/>
      <c r="G43" s="214"/>
    </row>
    <row r="44" spans="1:7">
      <c r="A44" s="216"/>
      <c r="B44" s="217"/>
      <c r="C44" s="217"/>
      <c r="D44" s="217"/>
      <c r="E44" s="217"/>
    </row>
  </sheetData>
  <mergeCells count="1">
    <mergeCell ref="B39:G39"/>
  </mergeCells>
  <phoneticPr fontId="4"/>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8C7B45FEC016241A741A39097E67E7B" ma:contentTypeVersion="12" ma:contentTypeDescription="新しいドキュメントを作成します。" ma:contentTypeScope="" ma:versionID="4a3fe5b473ba11bdc750d27c61db7e1f">
  <xsd:schema xmlns:xsd="http://www.w3.org/2001/XMLSchema" xmlns:xs="http://www.w3.org/2001/XMLSchema" xmlns:p="http://schemas.microsoft.com/office/2006/metadata/properties" xmlns:ns2="aec7a5a4-3acc-481b-96da-e8c57b3f331f" xmlns:ns3="27083e2e-98a8-4b23-94e9-0be83a41c3fc" targetNamespace="http://schemas.microsoft.com/office/2006/metadata/properties" ma:root="true" ma:fieldsID="c12bda4c9f3309dadafb2f4c5111025a" ns2:_="" ns3:_="">
    <xsd:import namespace="aec7a5a4-3acc-481b-96da-e8c57b3f331f"/>
    <xsd:import namespace="27083e2e-98a8-4b23-94e9-0be83a41c3f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c7a5a4-3acc-481b-96da-e8c57b3f33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42d2c588-4098-4adb-b795-29d38f8b489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083e2e-98a8-4b23-94e9-0be83a41c3f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c504a0-51ee-4fad-b67c-9f629cc52110}" ma:internalName="TaxCatchAll" ma:showField="CatchAllData" ma:web="27083e2e-98a8-4b23-94e9-0be83a41c3f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083e2e-98a8-4b23-94e9-0be83a41c3fc" xsi:nil="true"/>
    <lcf76f155ced4ddcb4097134ff3c332f xmlns="aec7a5a4-3acc-481b-96da-e8c57b3f331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8149DE8-20F2-46F9-AFF3-6151B30EA229}"/>
</file>

<file path=customXml/itemProps2.xml><?xml version="1.0" encoding="utf-8"?>
<ds:datastoreItem xmlns:ds="http://schemas.openxmlformats.org/officeDocument/2006/customXml" ds:itemID="{AC8E0F51-590E-44F9-A317-9B4A97B08B81}"/>
</file>

<file path=customXml/itemProps3.xml><?xml version="1.0" encoding="utf-8"?>
<ds:datastoreItem xmlns:ds="http://schemas.openxmlformats.org/officeDocument/2006/customXml" ds:itemID="{EDAE2BA1-E1FD-4EBC-9190-DD5CEF99C5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60</vt:i4>
      </vt:variant>
    </vt:vector>
  </HeadingPairs>
  <TitlesOfParts>
    <vt:vector size="130" baseType="lpstr">
      <vt:lpstr>概況_ﾐﾆ・ｲﾝﾌｫﾒｰｼｮﾝ </vt:lpstr>
      <vt:lpstr>気象概況</vt:lpstr>
      <vt:lpstr>早見表</vt:lpstr>
      <vt:lpstr>計算式</vt:lpstr>
      <vt:lpstr>人口_表１</vt:lpstr>
      <vt:lpstr>表２</vt:lpstr>
      <vt:lpstr>表３</vt:lpstr>
      <vt:lpstr>表４</vt:lpstr>
      <vt:lpstr>表５</vt:lpstr>
      <vt:lpstr>表６</vt:lpstr>
      <vt:lpstr>表７</vt:lpstr>
      <vt:lpstr>表８</vt:lpstr>
      <vt:lpstr>表９</vt:lpstr>
      <vt:lpstr>表10</vt:lpstr>
      <vt:lpstr>表11</vt:lpstr>
      <vt:lpstr>産業_表12</vt:lpstr>
      <vt:lpstr>表13</vt:lpstr>
      <vt:lpstr>表14</vt:lpstr>
      <vt:lpstr>表14　産業分類新旧対照</vt:lpstr>
      <vt:lpstr>表15</vt:lpstr>
      <vt:lpstr>表16</vt:lpstr>
      <vt:lpstr>表17</vt:lpstr>
      <vt:lpstr>表18</vt:lpstr>
      <vt:lpstr>表19</vt:lpstr>
      <vt:lpstr>表20</vt:lpstr>
      <vt:lpstr>表21</vt:lpstr>
      <vt:lpstr>表22</vt:lpstr>
      <vt:lpstr>表23</vt:lpstr>
      <vt:lpstr>表24</vt:lpstr>
      <vt:lpstr>表25</vt:lpstr>
      <vt:lpstr>土地_表26</vt:lpstr>
      <vt:lpstr>表27</vt:lpstr>
      <vt:lpstr>表28</vt:lpstr>
      <vt:lpstr>住宅_表29</vt:lpstr>
      <vt:lpstr>表30</vt:lpstr>
      <vt:lpstr>公園_表31</vt:lpstr>
      <vt:lpstr>表32</vt:lpstr>
      <vt:lpstr>上・下水道_表33</vt:lpstr>
      <vt:lpstr>表34</vt:lpstr>
      <vt:lpstr>治安_表35</vt:lpstr>
      <vt:lpstr>表36</vt:lpstr>
      <vt:lpstr>表37</vt:lpstr>
      <vt:lpstr>運輸_表38</vt:lpstr>
      <vt:lpstr>運輸表38_2</vt:lpstr>
      <vt:lpstr>表39</vt:lpstr>
      <vt:lpstr>表40</vt:lpstr>
      <vt:lpstr>環境・衛生_表41</vt:lpstr>
      <vt:lpstr>表42</vt:lpstr>
      <vt:lpstr>福祉_表43</vt:lpstr>
      <vt:lpstr>表44</vt:lpstr>
      <vt:lpstr>表45</vt:lpstr>
      <vt:lpstr>表46</vt:lpstr>
      <vt:lpstr>表47</vt:lpstr>
      <vt:lpstr>表48</vt:lpstr>
      <vt:lpstr>表49</vt:lpstr>
      <vt:lpstr>教育_表50</vt:lpstr>
      <vt:lpstr>表51</vt:lpstr>
      <vt:lpstr>表52</vt:lpstr>
      <vt:lpstr>表53</vt:lpstr>
      <vt:lpstr>表54</vt:lpstr>
      <vt:lpstr>表55</vt:lpstr>
      <vt:lpstr>表56</vt:lpstr>
      <vt:lpstr>表57</vt:lpstr>
      <vt:lpstr>選挙_表58</vt:lpstr>
      <vt:lpstr>表59</vt:lpstr>
      <vt:lpstr>財政_表60</vt:lpstr>
      <vt:lpstr>表61</vt:lpstr>
      <vt:lpstr>表62</vt:lpstr>
      <vt:lpstr>表63</vt:lpstr>
      <vt:lpstr>職員_表64</vt:lpstr>
      <vt:lpstr>運輸_表38!Print_Area</vt:lpstr>
      <vt:lpstr>運輸表38_2!Print_Area</vt:lpstr>
      <vt:lpstr>'概況_ﾐﾆ・ｲﾝﾌｫﾒｰｼｮﾝ '!Print_Area</vt:lpstr>
      <vt:lpstr>環境・衛生_表41!Print_Area</vt:lpstr>
      <vt:lpstr>気象概況!Print_Area</vt:lpstr>
      <vt:lpstr>教育_表50!Print_Area</vt:lpstr>
      <vt:lpstr>計算式!Print_Area</vt:lpstr>
      <vt:lpstr>公園_表31!Print_Area</vt:lpstr>
      <vt:lpstr>財政_表60!Print_Area</vt:lpstr>
      <vt:lpstr>産業_表12!Print_Area</vt:lpstr>
      <vt:lpstr>治安_表35!Print_Area</vt:lpstr>
      <vt:lpstr>住宅_表29!Print_Area</vt:lpstr>
      <vt:lpstr>上・下水道_表33!Print_Area</vt:lpstr>
      <vt:lpstr>職員_表64!Print_Area</vt:lpstr>
      <vt:lpstr>人口_表１!Print_Area</vt:lpstr>
      <vt:lpstr>早見表!Print_Area</vt:lpstr>
      <vt:lpstr>土地_表26!Print_Area</vt:lpstr>
      <vt:lpstr>表13!Print_Area</vt:lpstr>
      <vt:lpstr>表14!Print_Area</vt:lpstr>
      <vt:lpstr>'表14　産業分類新旧対照'!Print_Area</vt:lpstr>
      <vt:lpstr>表15!Print_Area</vt:lpstr>
      <vt:lpstr>表16!Print_Area</vt:lpstr>
      <vt:lpstr>表17!Print_Area</vt:lpstr>
      <vt:lpstr>表18!Print_Area</vt:lpstr>
      <vt:lpstr>表19!Print_Area</vt:lpstr>
      <vt:lpstr>表20!Print_Area</vt:lpstr>
      <vt:lpstr>表21!Print_Area</vt:lpstr>
      <vt:lpstr>表22!Print_Area</vt:lpstr>
      <vt:lpstr>表23!Print_Area</vt:lpstr>
      <vt:lpstr>表24!Print_Area</vt:lpstr>
      <vt:lpstr>表25!Print_Area</vt:lpstr>
      <vt:lpstr>表27!Print_Area</vt:lpstr>
      <vt:lpstr>表28!Print_Area</vt:lpstr>
      <vt:lpstr>表３!Print_Area</vt:lpstr>
      <vt:lpstr>表30!Print_Area</vt:lpstr>
      <vt:lpstr>表32!Print_Area</vt:lpstr>
      <vt:lpstr>表34!Print_Area</vt:lpstr>
      <vt:lpstr>表36!Print_Area</vt:lpstr>
      <vt:lpstr>表37!Print_Area</vt:lpstr>
      <vt:lpstr>表39!Print_Area</vt:lpstr>
      <vt:lpstr>表40!Print_Area</vt:lpstr>
      <vt:lpstr>表42!Print_Area</vt:lpstr>
      <vt:lpstr>表44!Print_Area</vt:lpstr>
      <vt:lpstr>表45!Print_Area</vt:lpstr>
      <vt:lpstr>表46!Print_Area</vt:lpstr>
      <vt:lpstr>表48!Print_Area</vt:lpstr>
      <vt:lpstr>表49!Print_Area</vt:lpstr>
      <vt:lpstr>表51!Print_Area</vt:lpstr>
      <vt:lpstr>表53!Print_Area</vt:lpstr>
      <vt:lpstr>表54!Print_Area</vt:lpstr>
      <vt:lpstr>表55!Print_Area</vt:lpstr>
      <vt:lpstr>表56!Print_Area</vt:lpstr>
      <vt:lpstr>表57!Print_Area</vt:lpstr>
      <vt:lpstr>表59!Print_Area</vt:lpstr>
      <vt:lpstr>表61!Print_Area</vt:lpstr>
      <vt:lpstr>表62!Print_Area</vt:lpstr>
      <vt:lpstr>表63!Print_Area</vt:lpstr>
      <vt:lpstr>福祉_表43!Print_Area</vt:lpstr>
      <vt:lpstr>早見表!Print_Titles</vt:lpstr>
      <vt:lpstr>表２!Print_Titles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2024-05-13T07:24:39Z</dcterms:created>
  <dcterms:modified xsi:type="dcterms:W3CDTF">2024-05-15T23:46:45Z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0x01010098C7B45FEC016241A741A39097E67E7B</vt:lpwstr>
  </property>
</Properties>
</file>